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!Сметы\701-750\737 - от ВП 229 ТЕР\"/>
    </mc:Choice>
  </mc:AlternateContent>
  <bookViews>
    <workbookView xWindow="0" yWindow="0" windowWidth="28800" windowHeight="12300" firstSheet="1" activeTab="1"/>
  </bookViews>
  <sheets>
    <sheet name="RV_DATA" sheetId="6" state="hidden" r:id="rId1"/>
    <sheet name="Расчет стоимости ресурсов" sheetId="5" r:id="rId2"/>
    <sheet name="Source" sheetId="1" state="hidden" r:id="rId3"/>
    <sheet name="SourceObSm" sheetId="2" state="hidden" r:id="rId4"/>
    <sheet name="SmtRes" sheetId="3" state="hidden" r:id="rId5"/>
    <sheet name="EtalonRes" sheetId="4" state="hidden" r:id="rId6"/>
  </sheets>
  <definedNames>
    <definedName name="_xlnm.Print_Titles" localSheetId="1">'Расчет стоимости ресурсов'!$4:$5</definedName>
    <definedName name="_xlnm.Print_Area" localSheetId="1">'Расчет стоимости ресурсов'!$A$1:$D$373</definedName>
  </definedNames>
  <calcPr calcId="162913"/>
</workbook>
</file>

<file path=xl/calcChain.xml><?xml version="1.0" encoding="utf-8"?>
<calcChain xmlns="http://schemas.openxmlformats.org/spreadsheetml/2006/main">
  <c r="D365" i="5" l="1"/>
  <c r="D366" i="5"/>
  <c r="D367" i="5"/>
  <c r="D371" i="5"/>
  <c r="D372" i="5"/>
  <c r="D369" i="5"/>
  <c r="D368" i="5"/>
  <c r="D360" i="5"/>
  <c r="D361" i="5"/>
  <c r="D362" i="5"/>
  <c r="D363" i="5"/>
  <c r="D364" i="5"/>
  <c r="D370" i="5"/>
  <c r="A358" i="5"/>
  <c r="D309" i="5"/>
  <c r="D338" i="5"/>
  <c r="D332" i="5"/>
  <c r="D339" i="5"/>
  <c r="D330" i="5"/>
  <c r="D299" i="5"/>
  <c r="D303" i="5"/>
  <c r="D307" i="5"/>
  <c r="D314" i="5"/>
  <c r="D316" i="5"/>
  <c r="D317" i="5"/>
  <c r="D318" i="5"/>
  <c r="D320" i="5"/>
  <c r="D328" i="5"/>
  <c r="D337" i="5"/>
  <c r="D348" i="5"/>
  <c r="D357" i="5"/>
  <c r="D324" i="5"/>
  <c r="D327" i="5"/>
  <c r="D341" i="5"/>
  <c r="D356" i="5"/>
  <c r="D323" i="5"/>
  <c r="D326" i="5"/>
  <c r="D355" i="5"/>
  <c r="D305" i="5"/>
  <c r="D319" i="5"/>
  <c r="D340" i="5"/>
  <c r="D354" i="5"/>
  <c r="D300" i="5"/>
  <c r="D308" i="5"/>
  <c r="D321" i="5"/>
  <c r="D322" i="5"/>
  <c r="D325" i="5"/>
  <c r="D336" i="5"/>
  <c r="D353" i="5"/>
  <c r="D310" i="5"/>
  <c r="D315" i="5"/>
  <c r="D334" i="5"/>
  <c r="D335" i="5"/>
  <c r="D342" i="5"/>
  <c r="D311" i="5"/>
  <c r="D312" i="5"/>
  <c r="D333" i="5"/>
  <c r="D345" i="5"/>
  <c r="D351" i="5"/>
  <c r="D352" i="5"/>
  <c r="D346" i="5"/>
  <c r="D329" i="5"/>
  <c r="D331" i="5"/>
  <c r="D347" i="5"/>
  <c r="D343" i="5"/>
  <c r="D298" i="5"/>
  <c r="D301" i="5"/>
  <c r="D302" i="5"/>
  <c r="D304" i="5"/>
  <c r="D306" i="5"/>
  <c r="D313" i="5"/>
  <c r="D344" i="5"/>
  <c r="D349" i="5"/>
  <c r="D350" i="5"/>
  <c r="A296" i="5"/>
  <c r="D265" i="5"/>
  <c r="D270" i="5"/>
  <c r="D274" i="5"/>
  <c r="D279" i="5"/>
  <c r="D285" i="5"/>
  <c r="D288" i="5"/>
  <c r="D292" i="5"/>
  <c r="D267" i="5"/>
  <c r="D294" i="5"/>
  <c r="D293" i="5"/>
  <c r="D284" i="5"/>
  <c r="D271" i="5"/>
  <c r="D281" i="5"/>
  <c r="D287" i="5"/>
  <c r="D282" i="5"/>
  <c r="D275" i="5"/>
  <c r="D268" i="5"/>
  <c r="D272" i="5"/>
  <c r="D276" i="5"/>
  <c r="D286" i="5"/>
  <c r="D289" i="5"/>
  <c r="D277" i="5"/>
  <c r="D278" i="5"/>
  <c r="D269" i="5"/>
  <c r="D280" i="5"/>
  <c r="D290" i="5"/>
  <c r="D283" i="5"/>
  <c r="D291" i="5"/>
  <c r="D266" i="5"/>
  <c r="D273" i="5"/>
  <c r="D295" i="5"/>
  <c r="A263" i="5"/>
  <c r="D262" i="5"/>
  <c r="D255" i="5"/>
  <c r="D259" i="5"/>
  <c r="D248" i="5"/>
  <c r="D249" i="5"/>
  <c r="D250" i="5"/>
  <c r="D251" i="5"/>
  <c r="D252" i="5"/>
  <c r="D253" i="5"/>
  <c r="D254" i="5"/>
  <c r="D256" i="5"/>
  <c r="D257" i="5"/>
  <c r="D258" i="5"/>
  <c r="D260" i="5"/>
  <c r="D261" i="5"/>
  <c r="A246" i="5"/>
  <c r="D221" i="5"/>
  <c r="D200" i="5"/>
  <c r="D202" i="5"/>
  <c r="D204" i="5"/>
  <c r="D242" i="5"/>
  <c r="D227" i="5"/>
  <c r="D228" i="5"/>
  <c r="D229" i="5"/>
  <c r="D226" i="5"/>
  <c r="D212" i="5"/>
  <c r="D214" i="5"/>
  <c r="D206" i="5"/>
  <c r="D207" i="5"/>
  <c r="D209" i="5"/>
  <c r="D203" i="5"/>
  <c r="D240" i="5"/>
  <c r="D241" i="5"/>
  <c r="D205" i="5"/>
  <c r="D211" i="5"/>
  <c r="D239" i="5"/>
  <c r="D238" i="5"/>
  <c r="D245" i="5"/>
  <c r="D208" i="5"/>
  <c r="D210" i="5"/>
  <c r="D232" i="5"/>
  <c r="D237" i="5"/>
  <c r="D230" i="5"/>
  <c r="D201" i="5"/>
  <c r="D231" i="5"/>
  <c r="D234" i="5"/>
  <c r="D244" i="5"/>
  <c r="D213" i="5"/>
  <c r="D222" i="5"/>
  <c r="D233" i="5"/>
  <c r="D215" i="5"/>
  <c r="D216" i="5"/>
  <c r="D217" i="5"/>
  <c r="D218" i="5"/>
  <c r="D219" i="5"/>
  <c r="D220" i="5"/>
  <c r="D223" i="5"/>
  <c r="D224" i="5"/>
  <c r="D225" i="5"/>
  <c r="D235" i="5"/>
  <c r="D236" i="5"/>
  <c r="D243" i="5"/>
  <c r="A198" i="5"/>
  <c r="A197" i="5"/>
  <c r="D189" i="5"/>
  <c r="D190" i="5"/>
  <c r="D191" i="5"/>
  <c r="D195" i="5"/>
  <c r="D196" i="5"/>
  <c r="D193" i="5"/>
  <c r="D192" i="5"/>
  <c r="D184" i="5"/>
  <c r="D185" i="5"/>
  <c r="D186" i="5"/>
  <c r="D187" i="5"/>
  <c r="D188" i="5"/>
  <c r="D194" i="5"/>
  <c r="A182" i="5"/>
  <c r="D162" i="5"/>
  <c r="D171" i="5"/>
  <c r="D163" i="5"/>
  <c r="D181" i="5"/>
  <c r="D180" i="5"/>
  <c r="D151" i="5"/>
  <c r="D154" i="5"/>
  <c r="D164" i="5"/>
  <c r="D179" i="5"/>
  <c r="D150" i="5"/>
  <c r="D153" i="5"/>
  <c r="D178" i="5"/>
  <c r="D139" i="5"/>
  <c r="D147" i="5"/>
  <c r="D161" i="5"/>
  <c r="D177" i="5"/>
  <c r="D135" i="5"/>
  <c r="D141" i="5"/>
  <c r="D148" i="5"/>
  <c r="D149" i="5"/>
  <c r="D152" i="5"/>
  <c r="D160" i="5"/>
  <c r="D176" i="5"/>
  <c r="D142" i="5"/>
  <c r="D146" i="5"/>
  <c r="D158" i="5"/>
  <c r="D159" i="5"/>
  <c r="D165" i="5"/>
  <c r="D143" i="5"/>
  <c r="D144" i="5"/>
  <c r="D157" i="5"/>
  <c r="D168" i="5"/>
  <c r="D174" i="5"/>
  <c r="D175" i="5"/>
  <c r="D169" i="5"/>
  <c r="D155" i="5"/>
  <c r="D156" i="5"/>
  <c r="D170" i="5"/>
  <c r="D166" i="5"/>
  <c r="D134" i="5"/>
  <c r="D136" i="5"/>
  <c r="D137" i="5"/>
  <c r="D138" i="5"/>
  <c r="D140" i="5"/>
  <c r="D145" i="5"/>
  <c r="D167" i="5"/>
  <c r="D172" i="5"/>
  <c r="D173" i="5"/>
  <c r="A132" i="5"/>
  <c r="D124" i="5"/>
  <c r="D120" i="5"/>
  <c r="D99" i="5"/>
  <c r="D104" i="5"/>
  <c r="D108" i="5"/>
  <c r="D113" i="5"/>
  <c r="D119" i="5"/>
  <c r="D123" i="5"/>
  <c r="D128" i="5"/>
  <c r="D101" i="5"/>
  <c r="D130" i="5"/>
  <c r="D129" i="5"/>
  <c r="D118" i="5"/>
  <c r="D105" i="5"/>
  <c r="D115" i="5"/>
  <c r="D122" i="5"/>
  <c r="D116" i="5"/>
  <c r="D109" i="5"/>
  <c r="D102" i="5"/>
  <c r="D106" i="5"/>
  <c r="D110" i="5"/>
  <c r="D121" i="5"/>
  <c r="D125" i="5"/>
  <c r="D111" i="5"/>
  <c r="D112" i="5"/>
  <c r="D103" i="5"/>
  <c r="D114" i="5"/>
  <c r="D126" i="5"/>
  <c r="D117" i="5"/>
  <c r="D127" i="5"/>
  <c r="D100" i="5"/>
  <c r="D107" i="5"/>
  <c r="D131" i="5"/>
  <c r="A97" i="5"/>
  <c r="D67" i="5"/>
  <c r="D68" i="5"/>
  <c r="D82" i="5"/>
  <c r="D83" i="5"/>
  <c r="D84" i="5"/>
  <c r="D91" i="5"/>
  <c r="D72" i="5"/>
  <c r="D73" i="5"/>
  <c r="D74" i="5"/>
  <c r="D76" i="5"/>
  <c r="D77" i="5"/>
  <c r="D78" i="5"/>
  <c r="D79" i="5"/>
  <c r="D80" i="5"/>
  <c r="D81" i="5"/>
  <c r="D89" i="5"/>
  <c r="D90" i="5"/>
  <c r="D92" i="5"/>
  <c r="D93" i="5"/>
  <c r="D94" i="5"/>
  <c r="D96" i="5"/>
  <c r="D71" i="5"/>
  <c r="D87" i="5"/>
  <c r="D62" i="5"/>
  <c r="D63" i="5"/>
  <c r="D64" i="5"/>
  <c r="D65" i="5"/>
  <c r="D66" i="5"/>
  <c r="D69" i="5"/>
  <c r="D70" i="5"/>
  <c r="D75" i="5"/>
  <c r="D85" i="5"/>
  <c r="D86" i="5"/>
  <c r="D88" i="5"/>
  <c r="D95" i="5"/>
  <c r="A60" i="5"/>
  <c r="D33" i="5"/>
  <c r="D10" i="5"/>
  <c r="D12" i="5"/>
  <c r="D14" i="5"/>
  <c r="D57" i="5"/>
  <c r="D39" i="5"/>
  <c r="D40" i="5"/>
  <c r="D41" i="5"/>
  <c r="D38" i="5"/>
  <c r="D24" i="5"/>
  <c r="D26" i="5"/>
  <c r="D17" i="5"/>
  <c r="D18" i="5"/>
  <c r="D21" i="5"/>
  <c r="D13" i="5"/>
  <c r="D53" i="5"/>
  <c r="D54" i="5"/>
  <c r="D15" i="5"/>
  <c r="D23" i="5"/>
  <c r="D52" i="5"/>
  <c r="D50" i="5"/>
  <c r="D19" i="5"/>
  <c r="D22" i="5"/>
  <c r="D44" i="5"/>
  <c r="D49" i="5"/>
  <c r="D55" i="5"/>
  <c r="D16" i="5"/>
  <c r="D20" i="5"/>
  <c r="D51" i="5"/>
  <c r="D56" i="5"/>
  <c r="D42" i="5"/>
  <c r="D11" i="5"/>
  <c r="D43" i="5"/>
  <c r="D46" i="5"/>
  <c r="D59" i="5"/>
  <c r="D25" i="5"/>
  <c r="D34" i="5"/>
  <c r="D45" i="5"/>
  <c r="D27" i="5"/>
  <c r="D28" i="5"/>
  <c r="D29" i="5"/>
  <c r="D30" i="5"/>
  <c r="D31" i="5"/>
  <c r="D32" i="5"/>
  <c r="D35" i="5"/>
  <c r="D36" i="5"/>
  <c r="D37" i="5"/>
  <c r="D47" i="5"/>
  <c r="D48" i="5"/>
  <c r="D58" i="5"/>
  <c r="A8" i="5"/>
  <c r="A7" i="5"/>
  <c r="A6" i="5"/>
  <c r="U523" i="6"/>
  <c r="T523" i="6"/>
  <c r="R523" i="6"/>
  <c r="Q523" i="6"/>
  <c r="S523" i="6"/>
  <c r="P523" i="6"/>
  <c r="O523" i="6"/>
  <c r="M523" i="6"/>
  <c r="L523" i="6"/>
  <c r="N523" i="6"/>
  <c r="K523" i="6"/>
  <c r="J523" i="6"/>
  <c r="I523" i="6"/>
  <c r="H523" i="6"/>
  <c r="G523" i="6"/>
  <c r="F523" i="6"/>
  <c r="E523" i="6"/>
  <c r="A523" i="6"/>
  <c r="U522" i="6"/>
  <c r="T522" i="6"/>
  <c r="R522" i="6"/>
  <c r="Q522" i="6"/>
  <c r="S522" i="6"/>
  <c r="P522" i="6"/>
  <c r="O522" i="6"/>
  <c r="M522" i="6"/>
  <c r="L522" i="6"/>
  <c r="N522" i="6"/>
  <c r="K522" i="6"/>
  <c r="J522" i="6"/>
  <c r="I522" i="6"/>
  <c r="H522" i="6"/>
  <c r="G522" i="6"/>
  <c r="F522" i="6"/>
  <c r="E522" i="6"/>
  <c r="A522" i="6"/>
  <c r="U521" i="6"/>
  <c r="T521" i="6"/>
  <c r="R521" i="6"/>
  <c r="Q521" i="6"/>
  <c r="S521" i="6"/>
  <c r="P521" i="6"/>
  <c r="O521" i="6"/>
  <c r="M521" i="6"/>
  <c r="L521" i="6"/>
  <c r="N521" i="6"/>
  <c r="K521" i="6"/>
  <c r="J521" i="6"/>
  <c r="I521" i="6"/>
  <c r="H521" i="6"/>
  <c r="G521" i="6"/>
  <c r="F521" i="6"/>
  <c r="E521" i="6"/>
  <c r="A521" i="6"/>
  <c r="U520" i="6"/>
  <c r="T520" i="6"/>
  <c r="R520" i="6"/>
  <c r="Q520" i="6"/>
  <c r="S520" i="6"/>
  <c r="P520" i="6"/>
  <c r="O520" i="6"/>
  <c r="M520" i="6"/>
  <c r="L520" i="6"/>
  <c r="N520" i="6"/>
  <c r="K520" i="6"/>
  <c r="J520" i="6"/>
  <c r="I520" i="6"/>
  <c r="H520" i="6"/>
  <c r="G520" i="6"/>
  <c r="F520" i="6"/>
  <c r="E520" i="6"/>
  <c r="A520" i="6"/>
  <c r="U519" i="6"/>
  <c r="T519" i="6"/>
  <c r="R519" i="6"/>
  <c r="Q519" i="6"/>
  <c r="S519" i="6"/>
  <c r="P519" i="6"/>
  <c r="O519" i="6"/>
  <c r="M519" i="6"/>
  <c r="L519" i="6"/>
  <c r="N519" i="6"/>
  <c r="K519" i="6"/>
  <c r="J519" i="6"/>
  <c r="I519" i="6"/>
  <c r="H519" i="6"/>
  <c r="G519" i="6"/>
  <c r="F519" i="6"/>
  <c r="E519" i="6"/>
  <c r="A519" i="6"/>
  <c r="U518" i="6"/>
  <c r="T518" i="6"/>
  <c r="R518" i="6"/>
  <c r="Q518" i="6"/>
  <c r="S518" i="6"/>
  <c r="P518" i="6"/>
  <c r="O518" i="6"/>
  <c r="M518" i="6"/>
  <c r="L518" i="6"/>
  <c r="N518" i="6"/>
  <c r="K518" i="6"/>
  <c r="J518" i="6"/>
  <c r="I518" i="6"/>
  <c r="H518" i="6"/>
  <c r="G518" i="6"/>
  <c r="F518" i="6"/>
  <c r="E518" i="6"/>
  <c r="A518" i="6"/>
  <c r="U517" i="6"/>
  <c r="T517" i="6"/>
  <c r="S517" i="6"/>
  <c r="R517" i="6"/>
  <c r="P517" i="6"/>
  <c r="O517" i="6"/>
  <c r="N517" i="6"/>
  <c r="M517" i="6"/>
  <c r="K517" i="6"/>
  <c r="I517" i="6"/>
  <c r="H517" i="6"/>
  <c r="G517" i="6"/>
  <c r="F517" i="6"/>
  <c r="E517" i="6"/>
  <c r="D517" i="6"/>
  <c r="A517" i="6"/>
  <c r="U516" i="6"/>
  <c r="T516" i="6"/>
  <c r="R516" i="6"/>
  <c r="Q516" i="6"/>
  <c r="S516" i="6"/>
  <c r="P516" i="6"/>
  <c r="O516" i="6"/>
  <c r="M516" i="6"/>
  <c r="L516" i="6"/>
  <c r="N516" i="6"/>
  <c r="K516" i="6"/>
  <c r="J516" i="6"/>
  <c r="I516" i="6"/>
  <c r="H516" i="6"/>
  <c r="G516" i="6"/>
  <c r="F516" i="6"/>
  <c r="E516" i="6"/>
  <c r="A516" i="6"/>
  <c r="U515" i="6"/>
  <c r="T515" i="6"/>
  <c r="R515" i="6"/>
  <c r="Q515" i="6"/>
  <c r="S515" i="6"/>
  <c r="P515" i="6"/>
  <c r="O515" i="6"/>
  <c r="M515" i="6"/>
  <c r="L515" i="6"/>
  <c r="N515" i="6"/>
  <c r="K515" i="6"/>
  <c r="J515" i="6"/>
  <c r="I515" i="6"/>
  <c r="H515" i="6"/>
  <c r="G515" i="6"/>
  <c r="F515" i="6"/>
  <c r="E515" i="6"/>
  <c r="A515" i="6"/>
  <c r="U514" i="6"/>
  <c r="T514" i="6"/>
  <c r="R514" i="6"/>
  <c r="Q514" i="6"/>
  <c r="S514" i="6"/>
  <c r="P514" i="6"/>
  <c r="O514" i="6"/>
  <c r="M514" i="6"/>
  <c r="L514" i="6"/>
  <c r="N514" i="6"/>
  <c r="K514" i="6"/>
  <c r="J514" i="6"/>
  <c r="I514" i="6"/>
  <c r="H514" i="6"/>
  <c r="G514" i="6"/>
  <c r="F514" i="6"/>
  <c r="E514" i="6"/>
  <c r="A514" i="6"/>
  <c r="U513" i="6"/>
  <c r="T513" i="6"/>
  <c r="R513" i="6"/>
  <c r="Q513" i="6"/>
  <c r="S513" i="6"/>
  <c r="P513" i="6"/>
  <c r="O513" i="6"/>
  <c r="M513" i="6"/>
  <c r="L513" i="6"/>
  <c r="N513" i="6"/>
  <c r="K513" i="6"/>
  <c r="J513" i="6"/>
  <c r="I513" i="6"/>
  <c r="H513" i="6"/>
  <c r="G513" i="6"/>
  <c r="F513" i="6"/>
  <c r="E513" i="6"/>
  <c r="A513" i="6"/>
  <c r="U512" i="6"/>
  <c r="T512" i="6"/>
  <c r="R512" i="6"/>
  <c r="Q512" i="6"/>
  <c r="S512" i="6"/>
  <c r="P512" i="6"/>
  <c r="O512" i="6"/>
  <c r="M512" i="6"/>
  <c r="L512" i="6"/>
  <c r="N512" i="6"/>
  <c r="K512" i="6"/>
  <c r="J512" i="6"/>
  <c r="I512" i="6"/>
  <c r="H512" i="6"/>
  <c r="G512" i="6"/>
  <c r="F512" i="6"/>
  <c r="E512" i="6"/>
  <c r="A512" i="6"/>
  <c r="U511" i="6"/>
  <c r="T511" i="6"/>
  <c r="S511" i="6"/>
  <c r="R511" i="6"/>
  <c r="P511" i="6"/>
  <c r="O511" i="6"/>
  <c r="N511" i="6"/>
  <c r="M511" i="6"/>
  <c r="K511" i="6"/>
  <c r="I511" i="6"/>
  <c r="H511" i="6"/>
  <c r="G511" i="6"/>
  <c r="F511" i="6"/>
  <c r="E511" i="6"/>
  <c r="D511" i="6"/>
  <c r="A511" i="6"/>
  <c r="U510" i="6"/>
  <c r="T510" i="6"/>
  <c r="R510" i="6"/>
  <c r="Q510" i="6"/>
  <c r="S510" i="6"/>
  <c r="P510" i="6"/>
  <c r="O510" i="6"/>
  <c r="M510" i="6"/>
  <c r="L510" i="6"/>
  <c r="N510" i="6"/>
  <c r="K510" i="6"/>
  <c r="J510" i="6"/>
  <c r="I510" i="6"/>
  <c r="H510" i="6"/>
  <c r="G510" i="6"/>
  <c r="F510" i="6"/>
  <c r="E510" i="6"/>
  <c r="A510" i="6"/>
  <c r="U509" i="6"/>
  <c r="T509" i="6"/>
  <c r="R509" i="6"/>
  <c r="Q509" i="6"/>
  <c r="S509" i="6"/>
  <c r="P509" i="6"/>
  <c r="O509" i="6"/>
  <c r="M509" i="6"/>
  <c r="L509" i="6"/>
  <c r="N509" i="6"/>
  <c r="K509" i="6"/>
  <c r="J509" i="6"/>
  <c r="I509" i="6"/>
  <c r="H509" i="6"/>
  <c r="G509" i="6"/>
  <c r="F509" i="6"/>
  <c r="E509" i="6"/>
  <c r="A509" i="6"/>
  <c r="U508" i="6"/>
  <c r="T508" i="6"/>
  <c r="R508" i="6"/>
  <c r="Q508" i="6"/>
  <c r="S508" i="6"/>
  <c r="P508" i="6"/>
  <c r="O508" i="6"/>
  <c r="M508" i="6"/>
  <c r="L508" i="6"/>
  <c r="N508" i="6"/>
  <c r="K508" i="6"/>
  <c r="J508" i="6"/>
  <c r="I508" i="6"/>
  <c r="H508" i="6"/>
  <c r="G508" i="6"/>
  <c r="F508" i="6"/>
  <c r="E508" i="6"/>
  <c r="A508" i="6"/>
  <c r="U507" i="6"/>
  <c r="T507" i="6"/>
  <c r="R507" i="6"/>
  <c r="Q507" i="6"/>
  <c r="S507" i="6"/>
  <c r="P507" i="6"/>
  <c r="O507" i="6"/>
  <c r="M507" i="6"/>
  <c r="L507" i="6"/>
  <c r="N507" i="6"/>
  <c r="K507" i="6"/>
  <c r="J507" i="6"/>
  <c r="I507" i="6"/>
  <c r="H507" i="6"/>
  <c r="G507" i="6"/>
  <c r="F507" i="6"/>
  <c r="E507" i="6"/>
  <c r="A507" i="6"/>
  <c r="U506" i="6"/>
  <c r="T506" i="6"/>
  <c r="R506" i="6"/>
  <c r="Q506" i="6"/>
  <c r="S506" i="6"/>
  <c r="P506" i="6"/>
  <c r="O506" i="6"/>
  <c r="M506" i="6"/>
  <c r="L506" i="6"/>
  <c r="N506" i="6"/>
  <c r="K506" i="6"/>
  <c r="J506" i="6"/>
  <c r="I506" i="6"/>
  <c r="H506" i="6"/>
  <c r="G506" i="6"/>
  <c r="F506" i="6"/>
  <c r="E506" i="6"/>
  <c r="A506" i="6"/>
  <c r="U505" i="6"/>
  <c r="T505" i="6"/>
  <c r="R505" i="6"/>
  <c r="Q505" i="6"/>
  <c r="S505" i="6"/>
  <c r="P505" i="6"/>
  <c r="O505" i="6"/>
  <c r="M505" i="6"/>
  <c r="L505" i="6"/>
  <c r="N505" i="6"/>
  <c r="K505" i="6"/>
  <c r="J505" i="6"/>
  <c r="I505" i="6"/>
  <c r="H505" i="6"/>
  <c r="G505" i="6"/>
  <c r="F505" i="6"/>
  <c r="E505" i="6"/>
  <c r="A505" i="6"/>
  <c r="G504" i="6"/>
  <c r="A504" i="6"/>
  <c r="U503" i="6"/>
  <c r="T503" i="6"/>
  <c r="S503" i="6"/>
  <c r="R503" i="6"/>
  <c r="P503" i="6"/>
  <c r="O503" i="6"/>
  <c r="N503" i="6"/>
  <c r="M503" i="6"/>
  <c r="K503" i="6"/>
  <c r="I503" i="6"/>
  <c r="H503" i="6"/>
  <c r="G503" i="6"/>
  <c r="F503" i="6"/>
  <c r="E503" i="6"/>
  <c r="D503" i="6"/>
  <c r="A503" i="6"/>
  <c r="U502" i="6"/>
  <c r="T502" i="6"/>
  <c r="S502" i="6"/>
  <c r="R502" i="6"/>
  <c r="P502" i="6"/>
  <c r="O502" i="6"/>
  <c r="N502" i="6"/>
  <c r="M502" i="6"/>
  <c r="K502" i="6"/>
  <c r="I502" i="6"/>
  <c r="H502" i="6"/>
  <c r="G502" i="6"/>
  <c r="F502" i="6"/>
  <c r="E502" i="6"/>
  <c r="D502" i="6"/>
  <c r="A502" i="6"/>
  <c r="U501" i="6"/>
  <c r="T501" i="6"/>
  <c r="R501" i="6"/>
  <c r="Q501" i="6"/>
  <c r="S501" i="6"/>
  <c r="P501" i="6"/>
  <c r="O501" i="6"/>
  <c r="M501" i="6"/>
  <c r="L501" i="6"/>
  <c r="N501" i="6"/>
  <c r="K501" i="6"/>
  <c r="J501" i="6"/>
  <c r="I501" i="6"/>
  <c r="H501" i="6"/>
  <c r="G501" i="6"/>
  <c r="F501" i="6"/>
  <c r="E501" i="6"/>
  <c r="A501" i="6"/>
  <c r="U500" i="6"/>
  <c r="T500" i="6"/>
  <c r="R500" i="6"/>
  <c r="Q500" i="6"/>
  <c r="S500" i="6"/>
  <c r="P500" i="6"/>
  <c r="O500" i="6"/>
  <c r="M500" i="6"/>
  <c r="L500" i="6"/>
  <c r="N500" i="6"/>
  <c r="K500" i="6"/>
  <c r="J500" i="6"/>
  <c r="I500" i="6"/>
  <c r="H500" i="6"/>
  <c r="G500" i="6"/>
  <c r="F500" i="6"/>
  <c r="E500" i="6"/>
  <c r="A500" i="6"/>
  <c r="U499" i="6"/>
  <c r="T499" i="6"/>
  <c r="R499" i="6"/>
  <c r="Q499" i="6"/>
  <c r="S499" i="6"/>
  <c r="P499" i="6"/>
  <c r="O499" i="6"/>
  <c r="M499" i="6"/>
  <c r="L499" i="6"/>
  <c r="N499" i="6"/>
  <c r="K499" i="6"/>
  <c r="J499" i="6"/>
  <c r="I499" i="6"/>
  <c r="H499" i="6"/>
  <c r="G499" i="6"/>
  <c r="F499" i="6"/>
  <c r="E499" i="6"/>
  <c r="A499" i="6"/>
  <c r="U498" i="6"/>
  <c r="T498" i="6"/>
  <c r="R498" i="6"/>
  <c r="Q498" i="6"/>
  <c r="S498" i="6"/>
  <c r="P498" i="6"/>
  <c r="O498" i="6"/>
  <c r="M498" i="6"/>
  <c r="L498" i="6"/>
  <c r="N498" i="6"/>
  <c r="K498" i="6"/>
  <c r="J498" i="6"/>
  <c r="I498" i="6"/>
  <c r="H498" i="6"/>
  <c r="G498" i="6"/>
  <c r="F498" i="6"/>
  <c r="E498" i="6"/>
  <c r="A498" i="6"/>
  <c r="U497" i="6"/>
  <c r="T497" i="6"/>
  <c r="S497" i="6"/>
  <c r="R497" i="6"/>
  <c r="P497" i="6"/>
  <c r="O497" i="6"/>
  <c r="N497" i="6"/>
  <c r="M497" i="6"/>
  <c r="K497" i="6"/>
  <c r="I497" i="6"/>
  <c r="H497" i="6"/>
  <c r="G497" i="6"/>
  <c r="F497" i="6"/>
  <c r="E497" i="6"/>
  <c r="D497" i="6"/>
  <c r="A497" i="6"/>
  <c r="U496" i="6"/>
  <c r="T496" i="6"/>
  <c r="R496" i="6"/>
  <c r="Q496" i="6"/>
  <c r="S496" i="6"/>
  <c r="P496" i="6"/>
  <c r="O496" i="6"/>
  <c r="M496" i="6"/>
  <c r="L496" i="6"/>
  <c r="N496" i="6"/>
  <c r="K496" i="6"/>
  <c r="J496" i="6"/>
  <c r="I496" i="6"/>
  <c r="H496" i="6"/>
  <c r="G496" i="6"/>
  <c r="F496" i="6"/>
  <c r="E496" i="6"/>
  <c r="A496" i="6"/>
  <c r="U495" i="6"/>
  <c r="T495" i="6"/>
  <c r="R495" i="6"/>
  <c r="Q495" i="6"/>
  <c r="S495" i="6"/>
  <c r="P495" i="6"/>
  <c r="O495" i="6"/>
  <c r="M495" i="6"/>
  <c r="L495" i="6"/>
  <c r="N495" i="6"/>
  <c r="K495" i="6"/>
  <c r="J495" i="6"/>
  <c r="I495" i="6"/>
  <c r="H495" i="6"/>
  <c r="G495" i="6"/>
  <c r="F495" i="6"/>
  <c r="E495" i="6"/>
  <c r="A495" i="6"/>
  <c r="U494" i="6"/>
  <c r="T494" i="6"/>
  <c r="R494" i="6"/>
  <c r="Q494" i="6"/>
  <c r="S494" i="6"/>
  <c r="P494" i="6"/>
  <c r="O494" i="6"/>
  <c r="M494" i="6"/>
  <c r="L494" i="6"/>
  <c r="N494" i="6"/>
  <c r="K494" i="6"/>
  <c r="J494" i="6"/>
  <c r="I494" i="6"/>
  <c r="H494" i="6"/>
  <c r="G494" i="6"/>
  <c r="F494" i="6"/>
  <c r="E494" i="6"/>
  <c r="A494" i="6"/>
  <c r="U493" i="6"/>
  <c r="T493" i="6"/>
  <c r="R493" i="6"/>
  <c r="Q493" i="6"/>
  <c r="S493" i="6"/>
  <c r="P493" i="6"/>
  <c r="O493" i="6"/>
  <c r="M493" i="6"/>
  <c r="L493" i="6"/>
  <c r="N493" i="6"/>
  <c r="K493" i="6"/>
  <c r="J493" i="6"/>
  <c r="I493" i="6"/>
  <c r="H493" i="6"/>
  <c r="G493" i="6"/>
  <c r="F493" i="6"/>
  <c r="E493" i="6"/>
  <c r="A493" i="6"/>
  <c r="U492" i="6"/>
  <c r="T492" i="6"/>
  <c r="R492" i="6"/>
  <c r="Q492" i="6"/>
  <c r="S492" i="6"/>
  <c r="P492" i="6"/>
  <c r="O492" i="6"/>
  <c r="M492" i="6"/>
  <c r="L492" i="6"/>
  <c r="N492" i="6"/>
  <c r="K492" i="6"/>
  <c r="J492" i="6"/>
  <c r="I492" i="6"/>
  <c r="H492" i="6"/>
  <c r="G492" i="6"/>
  <c r="F492" i="6"/>
  <c r="E492" i="6"/>
  <c r="A492" i="6"/>
  <c r="U491" i="6"/>
  <c r="T491" i="6"/>
  <c r="R491" i="6"/>
  <c r="Q491" i="6"/>
  <c r="S491" i="6"/>
  <c r="P491" i="6"/>
  <c r="O491" i="6"/>
  <c r="M491" i="6"/>
  <c r="L491" i="6"/>
  <c r="N491" i="6"/>
  <c r="K491" i="6"/>
  <c r="J491" i="6"/>
  <c r="I491" i="6"/>
  <c r="H491" i="6"/>
  <c r="G491" i="6"/>
  <c r="F491" i="6"/>
  <c r="E491" i="6"/>
  <c r="A491" i="6"/>
  <c r="U490" i="6"/>
  <c r="T490" i="6"/>
  <c r="R490" i="6"/>
  <c r="Q490" i="6"/>
  <c r="S490" i="6"/>
  <c r="P490" i="6"/>
  <c r="O490" i="6"/>
  <c r="M490" i="6"/>
  <c r="L490" i="6"/>
  <c r="N490" i="6"/>
  <c r="K490" i="6"/>
  <c r="J490" i="6"/>
  <c r="I490" i="6"/>
  <c r="H490" i="6"/>
  <c r="G490" i="6"/>
  <c r="F490" i="6"/>
  <c r="E490" i="6"/>
  <c r="A490" i="6"/>
  <c r="U489" i="6"/>
  <c r="T489" i="6"/>
  <c r="R489" i="6"/>
  <c r="Q489" i="6"/>
  <c r="S489" i="6"/>
  <c r="P489" i="6"/>
  <c r="O489" i="6"/>
  <c r="M489" i="6"/>
  <c r="L489" i="6"/>
  <c r="N489" i="6"/>
  <c r="K489" i="6"/>
  <c r="J489" i="6"/>
  <c r="I489" i="6"/>
  <c r="H489" i="6"/>
  <c r="G489" i="6"/>
  <c r="F489" i="6"/>
  <c r="E489" i="6"/>
  <c r="A489" i="6"/>
  <c r="U488" i="6"/>
  <c r="T488" i="6"/>
  <c r="R488" i="6"/>
  <c r="Q488" i="6"/>
  <c r="S488" i="6"/>
  <c r="P488" i="6"/>
  <c r="O488" i="6"/>
  <c r="M488" i="6"/>
  <c r="L488" i="6"/>
  <c r="N488" i="6"/>
  <c r="K488" i="6"/>
  <c r="J488" i="6"/>
  <c r="I488" i="6"/>
  <c r="H488" i="6"/>
  <c r="G488" i="6"/>
  <c r="F488" i="6"/>
  <c r="E488" i="6"/>
  <c r="A488" i="6"/>
  <c r="U487" i="6"/>
  <c r="T487" i="6"/>
  <c r="R487" i="6"/>
  <c r="Q487" i="6"/>
  <c r="S487" i="6"/>
  <c r="P487" i="6"/>
  <c r="O487" i="6"/>
  <c r="M487" i="6"/>
  <c r="L487" i="6"/>
  <c r="N487" i="6"/>
  <c r="K487" i="6"/>
  <c r="J487" i="6"/>
  <c r="I487" i="6"/>
  <c r="H487" i="6"/>
  <c r="G487" i="6"/>
  <c r="F487" i="6"/>
  <c r="E487" i="6"/>
  <c r="A487" i="6"/>
  <c r="U486" i="6"/>
  <c r="T486" i="6"/>
  <c r="R486" i="6"/>
  <c r="Q486" i="6"/>
  <c r="S486" i="6"/>
  <c r="P486" i="6"/>
  <c r="O486" i="6"/>
  <c r="M486" i="6"/>
  <c r="L486" i="6"/>
  <c r="N486" i="6"/>
  <c r="K486" i="6"/>
  <c r="J486" i="6"/>
  <c r="I486" i="6"/>
  <c r="H486" i="6"/>
  <c r="G486" i="6"/>
  <c r="F486" i="6"/>
  <c r="E486" i="6"/>
  <c r="A486" i="6"/>
  <c r="U485" i="6"/>
  <c r="T485" i="6"/>
  <c r="S485" i="6"/>
  <c r="R485" i="6"/>
  <c r="P485" i="6"/>
  <c r="O485" i="6"/>
  <c r="N485" i="6"/>
  <c r="M485" i="6"/>
  <c r="K485" i="6"/>
  <c r="I485" i="6"/>
  <c r="H485" i="6"/>
  <c r="G485" i="6"/>
  <c r="F485" i="6"/>
  <c r="E485" i="6"/>
  <c r="D485" i="6"/>
  <c r="A485" i="6"/>
  <c r="U484" i="6"/>
  <c r="T484" i="6"/>
  <c r="R484" i="6"/>
  <c r="Q484" i="6"/>
  <c r="S484" i="6"/>
  <c r="P484" i="6"/>
  <c r="O484" i="6"/>
  <c r="M484" i="6"/>
  <c r="L484" i="6"/>
  <c r="N484" i="6"/>
  <c r="K484" i="6"/>
  <c r="J484" i="6"/>
  <c r="I484" i="6"/>
  <c r="H484" i="6"/>
  <c r="G484" i="6"/>
  <c r="F484" i="6"/>
  <c r="E484" i="6"/>
  <c r="A484" i="6"/>
  <c r="U483" i="6"/>
  <c r="T483" i="6"/>
  <c r="R483" i="6"/>
  <c r="Q483" i="6"/>
  <c r="S483" i="6"/>
  <c r="P483" i="6"/>
  <c r="O483" i="6"/>
  <c r="M483" i="6"/>
  <c r="L483" i="6"/>
  <c r="N483" i="6"/>
  <c r="K483" i="6"/>
  <c r="J483" i="6"/>
  <c r="I483" i="6"/>
  <c r="H483" i="6"/>
  <c r="G483" i="6"/>
  <c r="F483" i="6"/>
  <c r="E483" i="6"/>
  <c r="A483" i="6"/>
  <c r="U482" i="6"/>
  <c r="T482" i="6"/>
  <c r="R482" i="6"/>
  <c r="Q482" i="6"/>
  <c r="S482" i="6"/>
  <c r="P482" i="6"/>
  <c r="O482" i="6"/>
  <c r="M482" i="6"/>
  <c r="L482" i="6"/>
  <c r="N482" i="6"/>
  <c r="K482" i="6"/>
  <c r="J482" i="6"/>
  <c r="I482" i="6"/>
  <c r="H482" i="6"/>
  <c r="G482" i="6"/>
  <c r="F482" i="6"/>
  <c r="E482" i="6"/>
  <c r="A482" i="6"/>
  <c r="U481" i="6"/>
  <c r="T481" i="6"/>
  <c r="R481" i="6"/>
  <c r="Q481" i="6"/>
  <c r="S481" i="6"/>
  <c r="P481" i="6"/>
  <c r="O481" i="6"/>
  <c r="M481" i="6"/>
  <c r="L481" i="6"/>
  <c r="N481" i="6"/>
  <c r="K481" i="6"/>
  <c r="J481" i="6"/>
  <c r="I481" i="6"/>
  <c r="H481" i="6"/>
  <c r="G481" i="6"/>
  <c r="F481" i="6"/>
  <c r="E481" i="6"/>
  <c r="A481" i="6"/>
  <c r="U480" i="6"/>
  <c r="T480" i="6"/>
  <c r="R480" i="6"/>
  <c r="Q480" i="6"/>
  <c r="S480" i="6"/>
  <c r="P480" i="6"/>
  <c r="O480" i="6"/>
  <c r="M480" i="6"/>
  <c r="L480" i="6"/>
  <c r="N480" i="6"/>
  <c r="K480" i="6"/>
  <c r="J480" i="6"/>
  <c r="I480" i="6"/>
  <c r="H480" i="6"/>
  <c r="G480" i="6"/>
  <c r="F480" i="6"/>
  <c r="E480" i="6"/>
  <c r="A480" i="6"/>
  <c r="U479" i="6"/>
  <c r="T479" i="6"/>
  <c r="R479" i="6"/>
  <c r="Q479" i="6"/>
  <c r="S479" i="6"/>
  <c r="P479" i="6"/>
  <c r="O479" i="6"/>
  <c r="M479" i="6"/>
  <c r="L479" i="6"/>
  <c r="N479" i="6"/>
  <c r="K479" i="6"/>
  <c r="J479" i="6"/>
  <c r="I479" i="6"/>
  <c r="H479" i="6"/>
  <c r="G479" i="6"/>
  <c r="F479" i="6"/>
  <c r="E479" i="6"/>
  <c r="A479" i="6"/>
  <c r="U478" i="6"/>
  <c r="T478" i="6"/>
  <c r="R478" i="6"/>
  <c r="Q478" i="6"/>
  <c r="S478" i="6"/>
  <c r="P478" i="6"/>
  <c r="O478" i="6"/>
  <c r="M478" i="6"/>
  <c r="L478" i="6"/>
  <c r="N478" i="6"/>
  <c r="K478" i="6"/>
  <c r="J478" i="6"/>
  <c r="I478" i="6"/>
  <c r="H478" i="6"/>
  <c r="G478" i="6"/>
  <c r="F478" i="6"/>
  <c r="E478" i="6"/>
  <c r="A478" i="6"/>
  <c r="U477" i="6"/>
  <c r="T477" i="6"/>
  <c r="R477" i="6"/>
  <c r="Q477" i="6"/>
  <c r="S477" i="6"/>
  <c r="P477" i="6"/>
  <c r="O477" i="6"/>
  <c r="M477" i="6"/>
  <c r="L477" i="6"/>
  <c r="N477" i="6"/>
  <c r="K477" i="6"/>
  <c r="J477" i="6"/>
  <c r="I477" i="6"/>
  <c r="H477" i="6"/>
  <c r="G477" i="6"/>
  <c r="F477" i="6"/>
  <c r="E477" i="6"/>
  <c r="A477" i="6"/>
  <c r="U476" i="6"/>
  <c r="T476" i="6"/>
  <c r="S476" i="6"/>
  <c r="R476" i="6"/>
  <c r="P476" i="6"/>
  <c r="O476" i="6"/>
  <c r="N476" i="6"/>
  <c r="M476" i="6"/>
  <c r="K476" i="6"/>
  <c r="I476" i="6"/>
  <c r="H476" i="6"/>
  <c r="G476" i="6"/>
  <c r="F476" i="6"/>
  <c r="E476" i="6"/>
  <c r="D476" i="6"/>
  <c r="A476" i="6"/>
  <c r="U475" i="6"/>
  <c r="T475" i="6"/>
  <c r="S475" i="6"/>
  <c r="R475" i="6"/>
  <c r="P475" i="6"/>
  <c r="O475" i="6"/>
  <c r="N475" i="6"/>
  <c r="M475" i="6"/>
  <c r="K475" i="6"/>
  <c r="I475" i="6"/>
  <c r="H475" i="6"/>
  <c r="G475" i="6"/>
  <c r="F475" i="6"/>
  <c r="E475" i="6"/>
  <c r="D475" i="6"/>
  <c r="A475" i="6"/>
  <c r="U474" i="6"/>
  <c r="T474" i="6"/>
  <c r="R474" i="6"/>
  <c r="Q474" i="6"/>
  <c r="S474" i="6"/>
  <c r="P474" i="6"/>
  <c r="O474" i="6"/>
  <c r="M474" i="6"/>
  <c r="L474" i="6"/>
  <c r="N474" i="6"/>
  <c r="K474" i="6"/>
  <c r="J474" i="6"/>
  <c r="I474" i="6"/>
  <c r="H474" i="6"/>
  <c r="G474" i="6"/>
  <c r="F474" i="6"/>
  <c r="E474" i="6"/>
  <c r="A474" i="6"/>
  <c r="U473" i="6"/>
  <c r="T473" i="6"/>
  <c r="R473" i="6"/>
  <c r="Q473" i="6"/>
  <c r="S473" i="6"/>
  <c r="P473" i="6"/>
  <c r="O473" i="6"/>
  <c r="M473" i="6"/>
  <c r="L473" i="6"/>
  <c r="N473" i="6"/>
  <c r="K473" i="6"/>
  <c r="J473" i="6"/>
  <c r="I473" i="6"/>
  <c r="H473" i="6"/>
  <c r="G473" i="6"/>
  <c r="F473" i="6"/>
  <c r="E473" i="6"/>
  <c r="A473" i="6"/>
  <c r="U472" i="6"/>
  <c r="T472" i="6"/>
  <c r="R472" i="6"/>
  <c r="Q472" i="6"/>
  <c r="S472" i="6"/>
  <c r="P472" i="6"/>
  <c r="O472" i="6"/>
  <c r="M472" i="6"/>
  <c r="L472" i="6"/>
  <c r="N472" i="6"/>
  <c r="K472" i="6"/>
  <c r="J472" i="6"/>
  <c r="I472" i="6"/>
  <c r="H472" i="6"/>
  <c r="G472" i="6"/>
  <c r="F472" i="6"/>
  <c r="E472" i="6"/>
  <c r="A472" i="6"/>
  <c r="U471" i="6"/>
  <c r="T471" i="6"/>
  <c r="R471" i="6"/>
  <c r="Q471" i="6"/>
  <c r="S471" i="6"/>
  <c r="P471" i="6"/>
  <c r="O471" i="6"/>
  <c r="M471" i="6"/>
  <c r="L471" i="6"/>
  <c r="N471" i="6"/>
  <c r="K471" i="6"/>
  <c r="J471" i="6"/>
  <c r="I471" i="6"/>
  <c r="H471" i="6"/>
  <c r="G471" i="6"/>
  <c r="F471" i="6"/>
  <c r="E471" i="6"/>
  <c r="A471" i="6"/>
  <c r="U470" i="6"/>
  <c r="T470" i="6"/>
  <c r="R470" i="6"/>
  <c r="Q470" i="6"/>
  <c r="S470" i="6"/>
  <c r="P470" i="6"/>
  <c r="O470" i="6"/>
  <c r="M470" i="6"/>
  <c r="L470" i="6"/>
  <c r="N470" i="6"/>
  <c r="K470" i="6"/>
  <c r="J470" i="6"/>
  <c r="I470" i="6"/>
  <c r="H470" i="6"/>
  <c r="G470" i="6"/>
  <c r="F470" i="6"/>
  <c r="E470" i="6"/>
  <c r="A470" i="6"/>
  <c r="U469" i="6"/>
  <c r="T469" i="6"/>
  <c r="R469" i="6"/>
  <c r="Q469" i="6"/>
  <c r="S469" i="6"/>
  <c r="P469" i="6"/>
  <c r="O469" i="6"/>
  <c r="M469" i="6"/>
  <c r="L469" i="6"/>
  <c r="N469" i="6"/>
  <c r="K469" i="6"/>
  <c r="J469" i="6"/>
  <c r="I469" i="6"/>
  <c r="H469" i="6"/>
  <c r="G469" i="6"/>
  <c r="F469" i="6"/>
  <c r="E469" i="6"/>
  <c r="A469" i="6"/>
  <c r="U468" i="6"/>
  <c r="T468" i="6"/>
  <c r="R468" i="6"/>
  <c r="Q468" i="6"/>
  <c r="S468" i="6"/>
  <c r="P468" i="6"/>
  <c r="O468" i="6"/>
  <c r="M468" i="6"/>
  <c r="L468" i="6"/>
  <c r="N468" i="6"/>
  <c r="K468" i="6"/>
  <c r="J468" i="6"/>
  <c r="I468" i="6"/>
  <c r="H468" i="6"/>
  <c r="G468" i="6"/>
  <c r="F468" i="6"/>
  <c r="E468" i="6"/>
  <c r="A468" i="6"/>
  <c r="U467" i="6"/>
  <c r="T467" i="6"/>
  <c r="S467" i="6"/>
  <c r="R467" i="6"/>
  <c r="P467" i="6"/>
  <c r="O467" i="6"/>
  <c r="N467" i="6"/>
  <c r="M467" i="6"/>
  <c r="K467" i="6"/>
  <c r="I467" i="6"/>
  <c r="H467" i="6"/>
  <c r="G467" i="6"/>
  <c r="F467" i="6"/>
  <c r="E467" i="6"/>
  <c r="D467" i="6"/>
  <c r="A467" i="6"/>
  <c r="U466" i="6"/>
  <c r="T466" i="6"/>
  <c r="R466" i="6"/>
  <c r="Q466" i="6"/>
  <c r="S466" i="6"/>
  <c r="P466" i="6"/>
  <c r="O466" i="6"/>
  <c r="M466" i="6"/>
  <c r="L466" i="6"/>
  <c r="N466" i="6"/>
  <c r="K466" i="6"/>
  <c r="J466" i="6"/>
  <c r="I466" i="6"/>
  <c r="H466" i="6"/>
  <c r="G466" i="6"/>
  <c r="F466" i="6"/>
  <c r="E466" i="6"/>
  <c r="A466" i="6"/>
  <c r="U465" i="6"/>
  <c r="T465" i="6"/>
  <c r="R465" i="6"/>
  <c r="Q465" i="6"/>
  <c r="S465" i="6"/>
  <c r="P465" i="6"/>
  <c r="O465" i="6"/>
  <c r="M465" i="6"/>
  <c r="L465" i="6"/>
  <c r="N465" i="6"/>
  <c r="K465" i="6"/>
  <c r="J465" i="6"/>
  <c r="I465" i="6"/>
  <c r="H465" i="6"/>
  <c r="G465" i="6"/>
  <c r="F465" i="6"/>
  <c r="E465" i="6"/>
  <c r="A465" i="6"/>
  <c r="U464" i="6"/>
  <c r="T464" i="6"/>
  <c r="R464" i="6"/>
  <c r="Q464" i="6"/>
  <c r="S464" i="6"/>
  <c r="P464" i="6"/>
  <c r="O464" i="6"/>
  <c r="M464" i="6"/>
  <c r="L464" i="6"/>
  <c r="N464" i="6"/>
  <c r="K464" i="6"/>
  <c r="J464" i="6"/>
  <c r="I464" i="6"/>
  <c r="H464" i="6"/>
  <c r="G464" i="6"/>
  <c r="F464" i="6"/>
  <c r="E464" i="6"/>
  <c r="A464" i="6"/>
  <c r="U463" i="6"/>
  <c r="T463" i="6"/>
  <c r="S463" i="6"/>
  <c r="R463" i="6"/>
  <c r="P463" i="6"/>
  <c r="O463" i="6"/>
  <c r="N463" i="6"/>
  <c r="M463" i="6"/>
  <c r="K463" i="6"/>
  <c r="I463" i="6"/>
  <c r="H463" i="6"/>
  <c r="G463" i="6"/>
  <c r="F463" i="6"/>
  <c r="E463" i="6"/>
  <c r="D463" i="6"/>
  <c r="A463" i="6"/>
  <c r="U462" i="6"/>
  <c r="T462" i="6"/>
  <c r="R462" i="6"/>
  <c r="Q462" i="6"/>
  <c r="S462" i="6"/>
  <c r="P462" i="6"/>
  <c r="O462" i="6"/>
  <c r="M462" i="6"/>
  <c r="L462" i="6"/>
  <c r="N462" i="6"/>
  <c r="K462" i="6"/>
  <c r="J462" i="6"/>
  <c r="I462" i="6"/>
  <c r="H462" i="6"/>
  <c r="G462" i="6"/>
  <c r="F462" i="6"/>
  <c r="E462" i="6"/>
  <c r="A462" i="6"/>
  <c r="U461" i="6"/>
  <c r="T461" i="6"/>
  <c r="R461" i="6"/>
  <c r="Q461" i="6"/>
  <c r="S461" i="6"/>
  <c r="P461" i="6"/>
  <c r="O461" i="6"/>
  <c r="M461" i="6"/>
  <c r="L461" i="6"/>
  <c r="N461" i="6"/>
  <c r="K461" i="6"/>
  <c r="J461" i="6"/>
  <c r="I461" i="6"/>
  <c r="H461" i="6"/>
  <c r="G461" i="6"/>
  <c r="F461" i="6"/>
  <c r="E461" i="6"/>
  <c r="A461" i="6"/>
  <c r="U460" i="6"/>
  <c r="T460" i="6"/>
  <c r="R460" i="6"/>
  <c r="Q460" i="6"/>
  <c r="S460" i="6"/>
  <c r="P460" i="6"/>
  <c r="O460" i="6"/>
  <c r="M460" i="6"/>
  <c r="L460" i="6"/>
  <c r="N460" i="6"/>
  <c r="K460" i="6"/>
  <c r="J460" i="6"/>
  <c r="I460" i="6"/>
  <c r="H460" i="6"/>
  <c r="G460" i="6"/>
  <c r="F460" i="6"/>
  <c r="E460" i="6"/>
  <c r="A460" i="6"/>
  <c r="U459" i="6"/>
  <c r="T459" i="6"/>
  <c r="R459" i="6"/>
  <c r="Q459" i="6"/>
  <c r="S459" i="6"/>
  <c r="P459" i="6"/>
  <c r="O459" i="6"/>
  <c r="M459" i="6"/>
  <c r="L459" i="6"/>
  <c r="N459" i="6"/>
  <c r="K459" i="6"/>
  <c r="J459" i="6"/>
  <c r="I459" i="6"/>
  <c r="H459" i="6"/>
  <c r="G459" i="6"/>
  <c r="F459" i="6"/>
  <c r="E459" i="6"/>
  <c r="A459" i="6"/>
  <c r="U458" i="6"/>
  <c r="T458" i="6"/>
  <c r="R458" i="6"/>
  <c r="Q458" i="6"/>
  <c r="S458" i="6"/>
  <c r="P458" i="6"/>
  <c r="O458" i="6"/>
  <c r="M458" i="6"/>
  <c r="L458" i="6"/>
  <c r="N458" i="6"/>
  <c r="K458" i="6"/>
  <c r="J458" i="6"/>
  <c r="I458" i="6"/>
  <c r="H458" i="6"/>
  <c r="G458" i="6"/>
  <c r="F458" i="6"/>
  <c r="E458" i="6"/>
  <c r="A458" i="6"/>
  <c r="U457" i="6"/>
  <c r="T457" i="6"/>
  <c r="R457" i="6"/>
  <c r="Q457" i="6"/>
  <c r="S457" i="6"/>
  <c r="P457" i="6"/>
  <c r="O457" i="6"/>
  <c r="M457" i="6"/>
  <c r="L457" i="6"/>
  <c r="N457" i="6"/>
  <c r="K457" i="6"/>
  <c r="J457" i="6"/>
  <c r="I457" i="6"/>
  <c r="H457" i="6"/>
  <c r="G457" i="6"/>
  <c r="F457" i="6"/>
  <c r="E457" i="6"/>
  <c r="A457" i="6"/>
  <c r="U456" i="6"/>
  <c r="T456" i="6"/>
  <c r="R456" i="6"/>
  <c r="Q456" i="6"/>
  <c r="S456" i="6"/>
  <c r="P456" i="6"/>
  <c r="O456" i="6"/>
  <c r="M456" i="6"/>
  <c r="L456" i="6"/>
  <c r="N456" i="6"/>
  <c r="K456" i="6"/>
  <c r="J456" i="6"/>
  <c r="I456" i="6"/>
  <c r="H456" i="6"/>
  <c r="G456" i="6"/>
  <c r="F456" i="6"/>
  <c r="E456" i="6"/>
  <c r="A456" i="6"/>
  <c r="U455" i="6"/>
  <c r="T455" i="6"/>
  <c r="R455" i="6"/>
  <c r="Q455" i="6"/>
  <c r="S455" i="6"/>
  <c r="P455" i="6"/>
  <c r="O455" i="6"/>
  <c r="M455" i="6"/>
  <c r="L455" i="6"/>
  <c r="N455" i="6"/>
  <c r="K455" i="6"/>
  <c r="J455" i="6"/>
  <c r="I455" i="6"/>
  <c r="H455" i="6"/>
  <c r="G455" i="6"/>
  <c r="F455" i="6"/>
  <c r="E455" i="6"/>
  <c r="A455" i="6"/>
  <c r="U454" i="6"/>
  <c r="T454" i="6"/>
  <c r="R454" i="6"/>
  <c r="Q454" i="6"/>
  <c r="S454" i="6"/>
  <c r="P454" i="6"/>
  <c r="O454" i="6"/>
  <c r="M454" i="6"/>
  <c r="L454" i="6"/>
  <c r="N454" i="6"/>
  <c r="K454" i="6"/>
  <c r="J454" i="6"/>
  <c r="I454" i="6"/>
  <c r="H454" i="6"/>
  <c r="G454" i="6"/>
  <c r="F454" i="6"/>
  <c r="E454" i="6"/>
  <c r="A454" i="6"/>
  <c r="U453" i="6"/>
  <c r="T453" i="6"/>
  <c r="R453" i="6"/>
  <c r="Q453" i="6"/>
  <c r="S453" i="6"/>
  <c r="P453" i="6"/>
  <c r="O453" i="6"/>
  <c r="M453" i="6"/>
  <c r="L453" i="6"/>
  <c r="N453" i="6"/>
  <c r="K453" i="6"/>
  <c r="J453" i="6"/>
  <c r="I453" i="6"/>
  <c r="H453" i="6"/>
  <c r="G453" i="6"/>
  <c r="F453" i="6"/>
  <c r="E453" i="6"/>
  <c r="A453" i="6"/>
  <c r="U452" i="6"/>
  <c r="T452" i="6"/>
  <c r="R452" i="6"/>
  <c r="Q452" i="6"/>
  <c r="S452" i="6"/>
  <c r="P452" i="6"/>
  <c r="O452" i="6"/>
  <c r="M452" i="6"/>
  <c r="L452" i="6"/>
  <c r="N452" i="6"/>
  <c r="K452" i="6"/>
  <c r="J452" i="6"/>
  <c r="I452" i="6"/>
  <c r="H452" i="6"/>
  <c r="G452" i="6"/>
  <c r="F452" i="6"/>
  <c r="E452" i="6"/>
  <c r="A452" i="6"/>
  <c r="U451" i="6"/>
  <c r="T451" i="6"/>
  <c r="R451" i="6"/>
  <c r="Q451" i="6"/>
  <c r="S451" i="6"/>
  <c r="P451" i="6"/>
  <c r="O451" i="6"/>
  <c r="M451" i="6"/>
  <c r="L451" i="6"/>
  <c r="N451" i="6"/>
  <c r="K451" i="6"/>
  <c r="J451" i="6"/>
  <c r="I451" i="6"/>
  <c r="H451" i="6"/>
  <c r="G451" i="6"/>
  <c r="F451" i="6"/>
  <c r="E451" i="6"/>
  <c r="A451" i="6"/>
  <c r="U450" i="6"/>
  <c r="T450" i="6"/>
  <c r="R450" i="6"/>
  <c r="Q450" i="6"/>
  <c r="S450" i="6"/>
  <c r="P450" i="6"/>
  <c r="O450" i="6"/>
  <c r="M450" i="6"/>
  <c r="L450" i="6"/>
  <c r="N450" i="6"/>
  <c r="K450" i="6"/>
  <c r="J450" i="6"/>
  <c r="I450" i="6"/>
  <c r="H450" i="6"/>
  <c r="G450" i="6"/>
  <c r="F450" i="6"/>
  <c r="E450" i="6"/>
  <c r="A450" i="6"/>
  <c r="U449" i="6"/>
  <c r="T449" i="6"/>
  <c r="R449" i="6"/>
  <c r="Q449" i="6"/>
  <c r="S449" i="6"/>
  <c r="P449" i="6"/>
  <c r="O449" i="6"/>
  <c r="M449" i="6"/>
  <c r="L449" i="6"/>
  <c r="N449" i="6"/>
  <c r="K449" i="6"/>
  <c r="J449" i="6"/>
  <c r="I449" i="6"/>
  <c r="H449" i="6"/>
  <c r="G449" i="6"/>
  <c r="F449" i="6"/>
  <c r="E449" i="6"/>
  <c r="A449" i="6"/>
  <c r="U448" i="6"/>
  <c r="T448" i="6"/>
  <c r="R448" i="6"/>
  <c r="Q448" i="6"/>
  <c r="S448" i="6"/>
  <c r="P448" i="6"/>
  <c r="O448" i="6"/>
  <c r="M448" i="6"/>
  <c r="L448" i="6"/>
  <c r="N448" i="6"/>
  <c r="K448" i="6"/>
  <c r="J448" i="6"/>
  <c r="I448" i="6"/>
  <c r="H448" i="6"/>
  <c r="G448" i="6"/>
  <c r="F448" i="6"/>
  <c r="E448" i="6"/>
  <c r="A448" i="6"/>
  <c r="U447" i="6"/>
  <c r="T447" i="6"/>
  <c r="R447" i="6"/>
  <c r="Q447" i="6"/>
  <c r="S447" i="6"/>
  <c r="P447" i="6"/>
  <c r="O447" i="6"/>
  <c r="M447" i="6"/>
  <c r="L447" i="6"/>
  <c r="N447" i="6"/>
  <c r="K447" i="6"/>
  <c r="J447" i="6"/>
  <c r="I447" i="6"/>
  <c r="H447" i="6"/>
  <c r="G447" i="6"/>
  <c r="F447" i="6"/>
  <c r="E447" i="6"/>
  <c r="A447" i="6"/>
  <c r="U446" i="6"/>
  <c r="T446" i="6"/>
  <c r="R446" i="6"/>
  <c r="Q446" i="6"/>
  <c r="S446" i="6"/>
  <c r="P446" i="6"/>
  <c r="O446" i="6"/>
  <c r="M446" i="6"/>
  <c r="L446" i="6"/>
  <c r="N446" i="6"/>
  <c r="K446" i="6"/>
  <c r="J446" i="6"/>
  <c r="I446" i="6"/>
  <c r="H446" i="6"/>
  <c r="G446" i="6"/>
  <c r="F446" i="6"/>
  <c r="E446" i="6"/>
  <c r="A446" i="6"/>
  <c r="U445" i="6"/>
  <c r="T445" i="6"/>
  <c r="R445" i="6"/>
  <c r="Q445" i="6"/>
  <c r="S445" i="6"/>
  <c r="P445" i="6"/>
  <c r="O445" i="6"/>
  <c r="M445" i="6"/>
  <c r="L445" i="6"/>
  <c r="N445" i="6"/>
  <c r="K445" i="6"/>
  <c r="J445" i="6"/>
  <c r="I445" i="6"/>
  <c r="H445" i="6"/>
  <c r="G445" i="6"/>
  <c r="F445" i="6"/>
  <c r="E445" i="6"/>
  <c r="A445" i="6"/>
  <c r="U444" i="6"/>
  <c r="T444" i="6"/>
  <c r="R444" i="6"/>
  <c r="Q444" i="6"/>
  <c r="S444" i="6"/>
  <c r="P444" i="6"/>
  <c r="O444" i="6"/>
  <c r="M444" i="6"/>
  <c r="L444" i="6"/>
  <c r="N444" i="6"/>
  <c r="K444" i="6"/>
  <c r="J444" i="6"/>
  <c r="I444" i="6"/>
  <c r="H444" i="6"/>
  <c r="G444" i="6"/>
  <c r="F444" i="6"/>
  <c r="E444" i="6"/>
  <c r="A444" i="6"/>
  <c r="U443" i="6"/>
  <c r="T443" i="6"/>
  <c r="R443" i="6"/>
  <c r="Q443" i="6"/>
  <c r="S443" i="6"/>
  <c r="P443" i="6"/>
  <c r="O443" i="6"/>
  <c r="M443" i="6"/>
  <c r="L443" i="6"/>
  <c r="N443" i="6"/>
  <c r="K443" i="6"/>
  <c r="J443" i="6"/>
  <c r="I443" i="6"/>
  <c r="H443" i="6"/>
  <c r="G443" i="6"/>
  <c r="F443" i="6"/>
  <c r="E443" i="6"/>
  <c r="A443" i="6"/>
  <c r="U442" i="6"/>
  <c r="T442" i="6"/>
  <c r="R442" i="6"/>
  <c r="Q442" i="6"/>
  <c r="S442" i="6"/>
  <c r="P442" i="6"/>
  <c r="O442" i="6"/>
  <c r="M442" i="6"/>
  <c r="L442" i="6"/>
  <c r="N442" i="6"/>
  <c r="K442" i="6"/>
  <c r="J442" i="6"/>
  <c r="I442" i="6"/>
  <c r="H442" i="6"/>
  <c r="G442" i="6"/>
  <c r="F442" i="6"/>
  <c r="E442" i="6"/>
  <c r="A442" i="6"/>
  <c r="U441" i="6"/>
  <c r="T441" i="6"/>
  <c r="R441" i="6"/>
  <c r="Q441" i="6"/>
  <c r="S441" i="6"/>
  <c r="P441" i="6"/>
  <c r="O441" i="6"/>
  <c r="M441" i="6"/>
  <c r="L441" i="6"/>
  <c r="N441" i="6"/>
  <c r="K441" i="6"/>
  <c r="J441" i="6"/>
  <c r="I441" i="6"/>
  <c r="H441" i="6"/>
  <c r="G441" i="6"/>
  <c r="F441" i="6"/>
  <c r="E441" i="6"/>
  <c r="A441" i="6"/>
  <c r="U440" i="6"/>
  <c r="T440" i="6"/>
  <c r="R440" i="6"/>
  <c r="Q440" i="6"/>
  <c r="S440" i="6"/>
  <c r="P440" i="6"/>
  <c r="O440" i="6"/>
  <c r="M440" i="6"/>
  <c r="L440" i="6"/>
  <c r="N440" i="6"/>
  <c r="K440" i="6"/>
  <c r="J440" i="6"/>
  <c r="I440" i="6"/>
  <c r="H440" i="6"/>
  <c r="G440" i="6"/>
  <c r="F440" i="6"/>
  <c r="E440" i="6"/>
  <c r="A440" i="6"/>
  <c r="U439" i="6"/>
  <c r="T439" i="6"/>
  <c r="R439" i="6"/>
  <c r="Q439" i="6"/>
  <c r="S439" i="6"/>
  <c r="P439" i="6"/>
  <c r="O439" i="6"/>
  <c r="M439" i="6"/>
  <c r="L439" i="6"/>
  <c r="N439" i="6"/>
  <c r="K439" i="6"/>
  <c r="J439" i="6"/>
  <c r="I439" i="6"/>
  <c r="H439" i="6"/>
  <c r="G439" i="6"/>
  <c r="F439" i="6"/>
  <c r="E439" i="6"/>
  <c r="A439" i="6"/>
  <c r="U438" i="6"/>
  <c r="T438" i="6"/>
  <c r="R438" i="6"/>
  <c r="Q438" i="6"/>
  <c r="S438" i="6"/>
  <c r="P438" i="6"/>
  <c r="O438" i="6"/>
  <c r="M438" i="6"/>
  <c r="L438" i="6"/>
  <c r="N438" i="6"/>
  <c r="K438" i="6"/>
  <c r="J438" i="6"/>
  <c r="I438" i="6"/>
  <c r="H438" i="6"/>
  <c r="G438" i="6"/>
  <c r="F438" i="6"/>
  <c r="E438" i="6"/>
  <c r="A438" i="6"/>
  <c r="U437" i="6"/>
  <c r="T437" i="6"/>
  <c r="R437" i="6"/>
  <c r="Q437" i="6"/>
  <c r="S437" i="6"/>
  <c r="P437" i="6"/>
  <c r="O437" i="6"/>
  <c r="M437" i="6"/>
  <c r="L437" i="6"/>
  <c r="N437" i="6"/>
  <c r="K437" i="6"/>
  <c r="J437" i="6"/>
  <c r="I437" i="6"/>
  <c r="H437" i="6"/>
  <c r="G437" i="6"/>
  <c r="F437" i="6"/>
  <c r="E437" i="6"/>
  <c r="A437" i="6"/>
  <c r="U436" i="6"/>
  <c r="T436" i="6"/>
  <c r="R436" i="6"/>
  <c r="Q436" i="6"/>
  <c r="S436" i="6"/>
  <c r="P436" i="6"/>
  <c r="O436" i="6"/>
  <c r="M436" i="6"/>
  <c r="L436" i="6"/>
  <c r="N436" i="6"/>
  <c r="K436" i="6"/>
  <c r="J436" i="6"/>
  <c r="I436" i="6"/>
  <c r="H436" i="6"/>
  <c r="G436" i="6"/>
  <c r="F436" i="6"/>
  <c r="E436" i="6"/>
  <c r="A436" i="6"/>
  <c r="U435" i="6"/>
  <c r="T435" i="6"/>
  <c r="R435" i="6"/>
  <c r="Q435" i="6"/>
  <c r="S435" i="6"/>
  <c r="P435" i="6"/>
  <c r="O435" i="6"/>
  <c r="M435" i="6"/>
  <c r="L435" i="6"/>
  <c r="N435" i="6"/>
  <c r="K435" i="6"/>
  <c r="J435" i="6"/>
  <c r="I435" i="6"/>
  <c r="H435" i="6"/>
  <c r="G435" i="6"/>
  <c r="F435" i="6"/>
  <c r="E435" i="6"/>
  <c r="A435" i="6"/>
  <c r="U434" i="6"/>
  <c r="T434" i="6"/>
  <c r="R434" i="6"/>
  <c r="Q434" i="6"/>
  <c r="S434" i="6"/>
  <c r="P434" i="6"/>
  <c r="O434" i="6"/>
  <c r="M434" i="6"/>
  <c r="L434" i="6"/>
  <c r="N434" i="6"/>
  <c r="K434" i="6"/>
  <c r="J434" i="6"/>
  <c r="I434" i="6"/>
  <c r="H434" i="6"/>
  <c r="G434" i="6"/>
  <c r="F434" i="6"/>
  <c r="E434" i="6"/>
  <c r="A434" i="6"/>
  <c r="U433" i="6"/>
  <c r="T433" i="6"/>
  <c r="R433" i="6"/>
  <c r="Q433" i="6"/>
  <c r="S433" i="6"/>
  <c r="P433" i="6"/>
  <c r="O433" i="6"/>
  <c r="M433" i="6"/>
  <c r="L433" i="6"/>
  <c r="N433" i="6"/>
  <c r="K433" i="6"/>
  <c r="J433" i="6"/>
  <c r="I433" i="6"/>
  <c r="H433" i="6"/>
  <c r="G433" i="6"/>
  <c r="F433" i="6"/>
  <c r="E433" i="6"/>
  <c r="A433" i="6"/>
  <c r="U432" i="6"/>
  <c r="T432" i="6"/>
  <c r="R432" i="6"/>
  <c r="Q432" i="6"/>
  <c r="S432" i="6"/>
  <c r="P432" i="6"/>
  <c r="O432" i="6"/>
  <c r="M432" i="6"/>
  <c r="L432" i="6"/>
  <c r="N432" i="6"/>
  <c r="K432" i="6"/>
  <c r="J432" i="6"/>
  <c r="I432" i="6"/>
  <c r="H432" i="6"/>
  <c r="G432" i="6"/>
  <c r="F432" i="6"/>
  <c r="E432" i="6"/>
  <c r="A432" i="6"/>
  <c r="U431" i="6"/>
  <c r="T431" i="6"/>
  <c r="R431" i="6"/>
  <c r="Q431" i="6"/>
  <c r="S431" i="6"/>
  <c r="P431" i="6"/>
  <c r="O431" i="6"/>
  <c r="M431" i="6"/>
  <c r="L431" i="6"/>
  <c r="N431" i="6"/>
  <c r="K431" i="6"/>
  <c r="J431" i="6"/>
  <c r="I431" i="6"/>
  <c r="H431" i="6"/>
  <c r="G431" i="6"/>
  <c r="F431" i="6"/>
  <c r="E431" i="6"/>
  <c r="A431" i="6"/>
  <c r="U430" i="6"/>
  <c r="T430" i="6"/>
  <c r="R430" i="6"/>
  <c r="Q430" i="6"/>
  <c r="S430" i="6"/>
  <c r="P430" i="6"/>
  <c r="O430" i="6"/>
  <c r="M430" i="6"/>
  <c r="L430" i="6"/>
  <c r="N430" i="6"/>
  <c r="K430" i="6"/>
  <c r="J430" i="6"/>
  <c r="I430" i="6"/>
  <c r="H430" i="6"/>
  <c r="G430" i="6"/>
  <c r="F430" i="6"/>
  <c r="E430" i="6"/>
  <c r="A430" i="6"/>
  <c r="U429" i="6"/>
  <c r="T429" i="6"/>
  <c r="R429" i="6"/>
  <c r="Q429" i="6"/>
  <c r="S429" i="6"/>
  <c r="P429" i="6"/>
  <c r="O429" i="6"/>
  <c r="M429" i="6"/>
  <c r="L429" i="6"/>
  <c r="N429" i="6"/>
  <c r="K429" i="6"/>
  <c r="J429" i="6"/>
  <c r="I429" i="6"/>
  <c r="H429" i="6"/>
  <c r="G429" i="6"/>
  <c r="F429" i="6"/>
  <c r="E429" i="6"/>
  <c r="A429" i="6"/>
  <c r="U428" i="6"/>
  <c r="T428" i="6"/>
  <c r="R428" i="6"/>
  <c r="Q428" i="6"/>
  <c r="S428" i="6"/>
  <c r="P428" i="6"/>
  <c r="O428" i="6"/>
  <c r="M428" i="6"/>
  <c r="L428" i="6"/>
  <c r="N428" i="6"/>
  <c r="K428" i="6"/>
  <c r="J428" i="6"/>
  <c r="I428" i="6"/>
  <c r="H428" i="6"/>
  <c r="G428" i="6"/>
  <c r="F428" i="6"/>
  <c r="E428" i="6"/>
  <c r="A428" i="6"/>
  <c r="U427" i="6"/>
  <c r="T427" i="6"/>
  <c r="S427" i="6"/>
  <c r="R427" i="6"/>
  <c r="P427" i="6"/>
  <c r="O427" i="6"/>
  <c r="N427" i="6"/>
  <c r="M427" i="6"/>
  <c r="K427" i="6"/>
  <c r="I427" i="6"/>
  <c r="H427" i="6"/>
  <c r="G427" i="6"/>
  <c r="F427" i="6"/>
  <c r="E427" i="6"/>
  <c r="D427" i="6"/>
  <c r="A427" i="6"/>
  <c r="U426" i="6"/>
  <c r="T426" i="6"/>
  <c r="R426" i="6"/>
  <c r="Q426" i="6"/>
  <c r="S426" i="6"/>
  <c r="P426" i="6"/>
  <c r="O426" i="6"/>
  <c r="M426" i="6"/>
  <c r="L426" i="6"/>
  <c r="N426" i="6"/>
  <c r="K426" i="6"/>
  <c r="J426" i="6"/>
  <c r="I426" i="6"/>
  <c r="H426" i="6"/>
  <c r="G426" i="6"/>
  <c r="F426" i="6"/>
  <c r="E426" i="6"/>
  <c r="A426" i="6"/>
  <c r="U425" i="6"/>
  <c r="T425" i="6"/>
  <c r="R425" i="6"/>
  <c r="Q425" i="6"/>
  <c r="S425" i="6"/>
  <c r="P425" i="6"/>
  <c r="O425" i="6"/>
  <c r="M425" i="6"/>
  <c r="L425" i="6"/>
  <c r="N425" i="6"/>
  <c r="K425" i="6"/>
  <c r="J425" i="6"/>
  <c r="I425" i="6"/>
  <c r="H425" i="6"/>
  <c r="G425" i="6"/>
  <c r="F425" i="6"/>
  <c r="E425" i="6"/>
  <c r="A425" i="6"/>
  <c r="U424" i="6"/>
  <c r="T424" i="6"/>
  <c r="R424" i="6"/>
  <c r="Q424" i="6"/>
  <c r="S424" i="6"/>
  <c r="P424" i="6"/>
  <c r="O424" i="6"/>
  <c r="M424" i="6"/>
  <c r="L424" i="6"/>
  <c r="N424" i="6"/>
  <c r="K424" i="6"/>
  <c r="J424" i="6"/>
  <c r="I424" i="6"/>
  <c r="H424" i="6"/>
  <c r="G424" i="6"/>
  <c r="F424" i="6"/>
  <c r="E424" i="6"/>
  <c r="A424" i="6"/>
  <c r="U423" i="6"/>
  <c r="T423" i="6"/>
  <c r="R423" i="6"/>
  <c r="Q423" i="6"/>
  <c r="S423" i="6"/>
  <c r="P423" i="6"/>
  <c r="O423" i="6"/>
  <c r="M423" i="6"/>
  <c r="L423" i="6"/>
  <c r="N423" i="6"/>
  <c r="K423" i="6"/>
  <c r="J423" i="6"/>
  <c r="I423" i="6"/>
  <c r="H423" i="6"/>
  <c r="G423" i="6"/>
  <c r="F423" i="6"/>
  <c r="E423" i="6"/>
  <c r="A423" i="6"/>
  <c r="U422" i="6"/>
  <c r="T422" i="6"/>
  <c r="R422" i="6"/>
  <c r="Q422" i="6"/>
  <c r="S422" i="6"/>
  <c r="P422" i="6"/>
  <c r="O422" i="6"/>
  <c r="M422" i="6"/>
  <c r="L422" i="6"/>
  <c r="N422" i="6"/>
  <c r="K422" i="6"/>
  <c r="J422" i="6"/>
  <c r="I422" i="6"/>
  <c r="H422" i="6"/>
  <c r="G422" i="6"/>
  <c r="F422" i="6"/>
  <c r="E422" i="6"/>
  <c r="A422" i="6"/>
  <c r="U421" i="6"/>
  <c r="T421" i="6"/>
  <c r="R421" i="6"/>
  <c r="Q421" i="6"/>
  <c r="S421" i="6"/>
  <c r="P421" i="6"/>
  <c r="O421" i="6"/>
  <c r="M421" i="6"/>
  <c r="L421" i="6"/>
  <c r="N421" i="6"/>
  <c r="K421" i="6"/>
  <c r="J421" i="6"/>
  <c r="I421" i="6"/>
  <c r="H421" i="6"/>
  <c r="G421" i="6"/>
  <c r="F421" i="6"/>
  <c r="E421" i="6"/>
  <c r="A421" i="6"/>
  <c r="U420" i="6"/>
  <c r="T420" i="6"/>
  <c r="R420" i="6"/>
  <c r="Q420" i="6"/>
  <c r="S420" i="6"/>
  <c r="P420" i="6"/>
  <c r="O420" i="6"/>
  <c r="M420" i="6"/>
  <c r="L420" i="6"/>
  <c r="N420" i="6"/>
  <c r="K420" i="6"/>
  <c r="J420" i="6"/>
  <c r="I420" i="6"/>
  <c r="H420" i="6"/>
  <c r="G420" i="6"/>
  <c r="F420" i="6"/>
  <c r="E420" i="6"/>
  <c r="A420" i="6"/>
  <c r="U419" i="6"/>
  <c r="T419" i="6"/>
  <c r="R419" i="6"/>
  <c r="Q419" i="6"/>
  <c r="S419" i="6"/>
  <c r="P419" i="6"/>
  <c r="O419" i="6"/>
  <c r="M419" i="6"/>
  <c r="L419" i="6"/>
  <c r="N419" i="6"/>
  <c r="K419" i="6"/>
  <c r="J419" i="6"/>
  <c r="I419" i="6"/>
  <c r="H419" i="6"/>
  <c r="G419" i="6"/>
  <c r="F419" i="6"/>
  <c r="E419" i="6"/>
  <c r="A419" i="6"/>
  <c r="U418" i="6"/>
  <c r="T418" i="6"/>
  <c r="R418" i="6"/>
  <c r="Q418" i="6"/>
  <c r="S418" i="6"/>
  <c r="P418" i="6"/>
  <c r="O418" i="6"/>
  <c r="M418" i="6"/>
  <c r="L418" i="6"/>
  <c r="N418" i="6"/>
  <c r="K418" i="6"/>
  <c r="J418" i="6"/>
  <c r="I418" i="6"/>
  <c r="H418" i="6"/>
  <c r="G418" i="6"/>
  <c r="F418" i="6"/>
  <c r="E418" i="6"/>
  <c r="A418" i="6"/>
  <c r="G417" i="6"/>
  <c r="A417" i="6"/>
  <c r="U416" i="6"/>
  <c r="T416" i="6"/>
  <c r="R416" i="6"/>
  <c r="Q416" i="6"/>
  <c r="S416" i="6"/>
  <c r="P416" i="6"/>
  <c r="O416" i="6"/>
  <c r="M416" i="6"/>
  <c r="L416" i="6"/>
  <c r="N416" i="6"/>
  <c r="K416" i="6"/>
  <c r="J416" i="6"/>
  <c r="I416" i="6"/>
  <c r="H416" i="6"/>
  <c r="G416" i="6"/>
  <c r="F416" i="6"/>
  <c r="E416" i="6"/>
  <c r="A416" i="6"/>
  <c r="U415" i="6"/>
  <c r="T415" i="6"/>
  <c r="R415" i="6"/>
  <c r="Q415" i="6"/>
  <c r="S415" i="6"/>
  <c r="P415" i="6"/>
  <c r="O415" i="6"/>
  <c r="M415" i="6"/>
  <c r="L415" i="6"/>
  <c r="N415" i="6"/>
  <c r="K415" i="6"/>
  <c r="J415" i="6"/>
  <c r="I415" i="6"/>
  <c r="H415" i="6"/>
  <c r="G415" i="6"/>
  <c r="F415" i="6"/>
  <c r="E415" i="6"/>
  <c r="A415" i="6"/>
  <c r="U414" i="6"/>
  <c r="T414" i="6"/>
  <c r="R414" i="6"/>
  <c r="Q414" i="6"/>
  <c r="S414" i="6"/>
  <c r="P414" i="6"/>
  <c r="O414" i="6"/>
  <c r="M414" i="6"/>
  <c r="L414" i="6"/>
  <c r="N414" i="6"/>
  <c r="K414" i="6"/>
  <c r="J414" i="6"/>
  <c r="I414" i="6"/>
  <c r="H414" i="6"/>
  <c r="G414" i="6"/>
  <c r="F414" i="6"/>
  <c r="E414" i="6"/>
  <c r="A414" i="6"/>
  <c r="U413" i="6"/>
  <c r="T413" i="6"/>
  <c r="R413" i="6"/>
  <c r="Q413" i="6"/>
  <c r="S413" i="6"/>
  <c r="P413" i="6"/>
  <c r="O413" i="6"/>
  <c r="M413" i="6"/>
  <c r="L413" i="6"/>
  <c r="N413" i="6"/>
  <c r="K413" i="6"/>
  <c r="J413" i="6"/>
  <c r="I413" i="6"/>
  <c r="H413" i="6"/>
  <c r="G413" i="6"/>
  <c r="F413" i="6"/>
  <c r="E413" i="6"/>
  <c r="A413" i="6"/>
  <c r="U412" i="6"/>
  <c r="T412" i="6"/>
  <c r="R412" i="6"/>
  <c r="Q412" i="6"/>
  <c r="S412" i="6"/>
  <c r="P412" i="6"/>
  <c r="O412" i="6"/>
  <c r="M412" i="6"/>
  <c r="L412" i="6"/>
  <c r="N412" i="6"/>
  <c r="K412" i="6"/>
  <c r="J412" i="6"/>
  <c r="I412" i="6"/>
  <c r="H412" i="6"/>
  <c r="G412" i="6"/>
  <c r="F412" i="6"/>
  <c r="E412" i="6"/>
  <c r="A412" i="6"/>
  <c r="U411" i="6"/>
  <c r="T411" i="6"/>
  <c r="R411" i="6"/>
  <c r="Q411" i="6"/>
  <c r="S411" i="6"/>
  <c r="P411" i="6"/>
  <c r="O411" i="6"/>
  <c r="M411" i="6"/>
  <c r="L411" i="6"/>
  <c r="N411" i="6"/>
  <c r="K411" i="6"/>
  <c r="J411" i="6"/>
  <c r="I411" i="6"/>
  <c r="H411" i="6"/>
  <c r="G411" i="6"/>
  <c r="F411" i="6"/>
  <c r="E411" i="6"/>
  <c r="A411" i="6"/>
  <c r="U410" i="6"/>
  <c r="T410" i="6"/>
  <c r="R410" i="6"/>
  <c r="Q410" i="6"/>
  <c r="S410" i="6"/>
  <c r="P410" i="6"/>
  <c r="O410" i="6"/>
  <c r="M410" i="6"/>
  <c r="L410" i="6"/>
  <c r="N410" i="6"/>
  <c r="K410" i="6"/>
  <c r="J410" i="6"/>
  <c r="I410" i="6"/>
  <c r="H410" i="6"/>
  <c r="G410" i="6"/>
  <c r="F410" i="6"/>
  <c r="E410" i="6"/>
  <c r="A410" i="6"/>
  <c r="U409" i="6"/>
  <c r="T409" i="6"/>
  <c r="R409" i="6"/>
  <c r="Q409" i="6"/>
  <c r="S409" i="6"/>
  <c r="P409" i="6"/>
  <c r="O409" i="6"/>
  <c r="M409" i="6"/>
  <c r="L409" i="6"/>
  <c r="N409" i="6"/>
  <c r="K409" i="6"/>
  <c r="J409" i="6"/>
  <c r="I409" i="6"/>
  <c r="H409" i="6"/>
  <c r="G409" i="6"/>
  <c r="F409" i="6"/>
  <c r="E409" i="6"/>
  <c r="A409" i="6"/>
  <c r="U408" i="6"/>
  <c r="T408" i="6"/>
  <c r="R408" i="6"/>
  <c r="Q408" i="6"/>
  <c r="S408" i="6"/>
  <c r="P408" i="6"/>
  <c r="O408" i="6"/>
  <c r="M408" i="6"/>
  <c r="L408" i="6"/>
  <c r="N408" i="6"/>
  <c r="K408" i="6"/>
  <c r="J408" i="6"/>
  <c r="I408" i="6"/>
  <c r="H408" i="6"/>
  <c r="G408" i="6"/>
  <c r="F408" i="6"/>
  <c r="E408" i="6"/>
  <c r="A408" i="6"/>
  <c r="U407" i="6"/>
  <c r="T407" i="6"/>
  <c r="S407" i="6"/>
  <c r="R407" i="6"/>
  <c r="P407" i="6"/>
  <c r="O407" i="6"/>
  <c r="N407" i="6"/>
  <c r="M407" i="6"/>
  <c r="K407" i="6"/>
  <c r="I407" i="6"/>
  <c r="H407" i="6"/>
  <c r="G407" i="6"/>
  <c r="F407" i="6"/>
  <c r="E407" i="6"/>
  <c r="D407" i="6"/>
  <c r="A407" i="6"/>
  <c r="U406" i="6"/>
  <c r="T406" i="6"/>
  <c r="R406" i="6"/>
  <c r="Q406" i="6"/>
  <c r="S406" i="6"/>
  <c r="P406" i="6"/>
  <c r="O406" i="6"/>
  <c r="M406" i="6"/>
  <c r="L406" i="6"/>
  <c r="N406" i="6"/>
  <c r="K406" i="6"/>
  <c r="J406" i="6"/>
  <c r="I406" i="6"/>
  <c r="H406" i="6"/>
  <c r="G406" i="6"/>
  <c r="F406" i="6"/>
  <c r="E406" i="6"/>
  <c r="A406" i="6"/>
  <c r="U405" i="6"/>
  <c r="T405" i="6"/>
  <c r="R405" i="6"/>
  <c r="Q405" i="6"/>
  <c r="S405" i="6"/>
  <c r="P405" i="6"/>
  <c r="O405" i="6"/>
  <c r="M405" i="6"/>
  <c r="L405" i="6"/>
  <c r="N405" i="6"/>
  <c r="K405" i="6"/>
  <c r="J405" i="6"/>
  <c r="I405" i="6"/>
  <c r="H405" i="6"/>
  <c r="G405" i="6"/>
  <c r="F405" i="6"/>
  <c r="E405" i="6"/>
  <c r="A405" i="6"/>
  <c r="U404" i="6"/>
  <c r="T404" i="6"/>
  <c r="R404" i="6"/>
  <c r="Q404" i="6"/>
  <c r="S404" i="6"/>
  <c r="P404" i="6"/>
  <c r="O404" i="6"/>
  <c r="M404" i="6"/>
  <c r="L404" i="6"/>
  <c r="N404" i="6"/>
  <c r="K404" i="6"/>
  <c r="J404" i="6"/>
  <c r="I404" i="6"/>
  <c r="H404" i="6"/>
  <c r="G404" i="6"/>
  <c r="F404" i="6"/>
  <c r="E404" i="6"/>
  <c r="A404" i="6"/>
  <c r="U403" i="6"/>
  <c r="T403" i="6"/>
  <c r="R403" i="6"/>
  <c r="Q403" i="6"/>
  <c r="S403" i="6"/>
  <c r="P403" i="6"/>
  <c r="O403" i="6"/>
  <c r="M403" i="6"/>
  <c r="L403" i="6"/>
  <c r="N403" i="6"/>
  <c r="K403" i="6"/>
  <c r="J403" i="6"/>
  <c r="I403" i="6"/>
  <c r="H403" i="6"/>
  <c r="G403" i="6"/>
  <c r="F403" i="6"/>
  <c r="E403" i="6"/>
  <c r="A403" i="6"/>
  <c r="U402" i="6"/>
  <c r="T402" i="6"/>
  <c r="R402" i="6"/>
  <c r="Q402" i="6"/>
  <c r="S402" i="6"/>
  <c r="P402" i="6"/>
  <c r="O402" i="6"/>
  <c r="M402" i="6"/>
  <c r="L402" i="6"/>
  <c r="N402" i="6"/>
  <c r="K402" i="6"/>
  <c r="J402" i="6"/>
  <c r="I402" i="6"/>
  <c r="H402" i="6"/>
  <c r="G402" i="6"/>
  <c r="F402" i="6"/>
  <c r="E402" i="6"/>
  <c r="A402" i="6"/>
  <c r="U401" i="6"/>
  <c r="T401" i="6"/>
  <c r="R401" i="6"/>
  <c r="Q401" i="6"/>
  <c r="S401" i="6"/>
  <c r="P401" i="6"/>
  <c r="O401" i="6"/>
  <c r="M401" i="6"/>
  <c r="L401" i="6"/>
  <c r="N401" i="6"/>
  <c r="K401" i="6"/>
  <c r="J401" i="6"/>
  <c r="I401" i="6"/>
  <c r="H401" i="6"/>
  <c r="G401" i="6"/>
  <c r="F401" i="6"/>
  <c r="E401" i="6"/>
  <c r="A401" i="6"/>
  <c r="U400" i="6"/>
  <c r="T400" i="6"/>
  <c r="R400" i="6"/>
  <c r="Q400" i="6"/>
  <c r="S400" i="6"/>
  <c r="P400" i="6"/>
  <c r="O400" i="6"/>
  <c r="M400" i="6"/>
  <c r="L400" i="6"/>
  <c r="N400" i="6"/>
  <c r="K400" i="6"/>
  <c r="J400" i="6"/>
  <c r="I400" i="6"/>
  <c r="H400" i="6"/>
  <c r="G400" i="6"/>
  <c r="F400" i="6"/>
  <c r="E400" i="6"/>
  <c r="A400" i="6"/>
  <c r="U399" i="6"/>
  <c r="T399" i="6"/>
  <c r="S399" i="6"/>
  <c r="R399" i="6"/>
  <c r="P399" i="6"/>
  <c r="O399" i="6"/>
  <c r="N399" i="6"/>
  <c r="M399" i="6"/>
  <c r="K399" i="6"/>
  <c r="I399" i="6"/>
  <c r="H399" i="6"/>
  <c r="G399" i="6"/>
  <c r="F399" i="6"/>
  <c r="E399" i="6"/>
  <c r="D399" i="6"/>
  <c r="A399" i="6"/>
  <c r="U398" i="6"/>
  <c r="T398" i="6"/>
  <c r="R398" i="6"/>
  <c r="Q398" i="6"/>
  <c r="S398" i="6"/>
  <c r="P398" i="6"/>
  <c r="O398" i="6"/>
  <c r="M398" i="6"/>
  <c r="L398" i="6"/>
  <c r="N398" i="6"/>
  <c r="K398" i="6"/>
  <c r="J398" i="6"/>
  <c r="I398" i="6"/>
  <c r="H398" i="6"/>
  <c r="G398" i="6"/>
  <c r="F398" i="6"/>
  <c r="E398" i="6"/>
  <c r="A398" i="6"/>
  <c r="U397" i="6"/>
  <c r="T397" i="6"/>
  <c r="R397" i="6"/>
  <c r="Q397" i="6"/>
  <c r="S397" i="6"/>
  <c r="P397" i="6"/>
  <c r="O397" i="6"/>
  <c r="M397" i="6"/>
  <c r="L397" i="6"/>
  <c r="N397" i="6"/>
  <c r="K397" i="6"/>
  <c r="J397" i="6"/>
  <c r="I397" i="6"/>
  <c r="H397" i="6"/>
  <c r="G397" i="6"/>
  <c r="F397" i="6"/>
  <c r="E397" i="6"/>
  <c r="A397" i="6"/>
  <c r="U396" i="6"/>
  <c r="T396" i="6"/>
  <c r="R396" i="6"/>
  <c r="Q396" i="6"/>
  <c r="S396" i="6"/>
  <c r="P396" i="6"/>
  <c r="O396" i="6"/>
  <c r="M396" i="6"/>
  <c r="L396" i="6"/>
  <c r="N396" i="6"/>
  <c r="K396" i="6"/>
  <c r="J396" i="6"/>
  <c r="I396" i="6"/>
  <c r="H396" i="6"/>
  <c r="G396" i="6"/>
  <c r="F396" i="6"/>
  <c r="E396" i="6"/>
  <c r="A396" i="6"/>
  <c r="U395" i="6"/>
  <c r="T395" i="6"/>
  <c r="S395" i="6"/>
  <c r="R395" i="6"/>
  <c r="P395" i="6"/>
  <c r="O395" i="6"/>
  <c r="N395" i="6"/>
  <c r="M395" i="6"/>
  <c r="K395" i="6"/>
  <c r="I395" i="6"/>
  <c r="H395" i="6"/>
  <c r="G395" i="6"/>
  <c r="F395" i="6"/>
  <c r="E395" i="6"/>
  <c r="D395" i="6"/>
  <c r="A395" i="6"/>
  <c r="U394" i="6"/>
  <c r="T394" i="6"/>
  <c r="R394" i="6"/>
  <c r="Q394" i="6"/>
  <c r="S394" i="6"/>
  <c r="P394" i="6"/>
  <c r="O394" i="6"/>
  <c r="M394" i="6"/>
  <c r="L394" i="6"/>
  <c r="N394" i="6"/>
  <c r="K394" i="6"/>
  <c r="J394" i="6"/>
  <c r="I394" i="6"/>
  <c r="H394" i="6"/>
  <c r="G394" i="6"/>
  <c r="F394" i="6"/>
  <c r="E394" i="6"/>
  <c r="A394" i="6"/>
  <c r="U393" i="6"/>
  <c r="T393" i="6"/>
  <c r="R393" i="6"/>
  <c r="Q393" i="6"/>
  <c r="S393" i="6"/>
  <c r="P393" i="6"/>
  <c r="O393" i="6"/>
  <c r="M393" i="6"/>
  <c r="L393" i="6"/>
  <c r="N393" i="6"/>
  <c r="K393" i="6"/>
  <c r="J393" i="6"/>
  <c r="I393" i="6"/>
  <c r="H393" i="6"/>
  <c r="G393" i="6"/>
  <c r="F393" i="6"/>
  <c r="E393" i="6"/>
  <c r="A393" i="6"/>
  <c r="U392" i="6"/>
  <c r="T392" i="6"/>
  <c r="R392" i="6"/>
  <c r="Q392" i="6"/>
  <c r="S392" i="6"/>
  <c r="P392" i="6"/>
  <c r="O392" i="6"/>
  <c r="M392" i="6"/>
  <c r="L392" i="6"/>
  <c r="N392" i="6"/>
  <c r="K392" i="6"/>
  <c r="J392" i="6"/>
  <c r="I392" i="6"/>
  <c r="H392" i="6"/>
  <c r="G392" i="6"/>
  <c r="F392" i="6"/>
  <c r="E392" i="6"/>
  <c r="A392" i="6"/>
  <c r="U391" i="6"/>
  <c r="T391" i="6"/>
  <c r="S391" i="6"/>
  <c r="R391" i="6"/>
  <c r="P391" i="6"/>
  <c r="O391" i="6"/>
  <c r="N391" i="6"/>
  <c r="M391" i="6"/>
  <c r="K391" i="6"/>
  <c r="I391" i="6"/>
  <c r="H391" i="6"/>
  <c r="G391" i="6"/>
  <c r="F391" i="6"/>
  <c r="E391" i="6"/>
  <c r="D391" i="6"/>
  <c r="A391" i="6"/>
  <c r="U390" i="6"/>
  <c r="T390" i="6"/>
  <c r="R390" i="6"/>
  <c r="Q390" i="6"/>
  <c r="S390" i="6"/>
  <c r="P390" i="6"/>
  <c r="O390" i="6"/>
  <c r="M390" i="6"/>
  <c r="L390" i="6"/>
  <c r="N390" i="6"/>
  <c r="K390" i="6"/>
  <c r="J390" i="6"/>
  <c r="I390" i="6"/>
  <c r="H390" i="6"/>
  <c r="G390" i="6"/>
  <c r="F390" i="6"/>
  <c r="E390" i="6"/>
  <c r="A390" i="6"/>
  <c r="U389" i="6"/>
  <c r="T389" i="6"/>
  <c r="R389" i="6"/>
  <c r="Q389" i="6"/>
  <c r="S389" i="6"/>
  <c r="P389" i="6"/>
  <c r="O389" i="6"/>
  <c r="M389" i="6"/>
  <c r="L389" i="6"/>
  <c r="N389" i="6"/>
  <c r="K389" i="6"/>
  <c r="J389" i="6"/>
  <c r="I389" i="6"/>
  <c r="H389" i="6"/>
  <c r="G389" i="6"/>
  <c r="F389" i="6"/>
  <c r="E389" i="6"/>
  <c r="A389" i="6"/>
  <c r="U388" i="6"/>
  <c r="T388" i="6"/>
  <c r="R388" i="6"/>
  <c r="Q388" i="6"/>
  <c r="S388" i="6"/>
  <c r="P388" i="6"/>
  <c r="O388" i="6"/>
  <c r="M388" i="6"/>
  <c r="L388" i="6"/>
  <c r="N388" i="6"/>
  <c r="K388" i="6"/>
  <c r="J388" i="6"/>
  <c r="I388" i="6"/>
  <c r="H388" i="6"/>
  <c r="G388" i="6"/>
  <c r="F388" i="6"/>
  <c r="E388" i="6"/>
  <c r="A388" i="6"/>
  <c r="U387" i="6"/>
  <c r="T387" i="6"/>
  <c r="R387" i="6"/>
  <c r="Q387" i="6"/>
  <c r="S387" i="6"/>
  <c r="P387" i="6"/>
  <c r="O387" i="6"/>
  <c r="M387" i="6"/>
  <c r="L387" i="6"/>
  <c r="N387" i="6"/>
  <c r="K387" i="6"/>
  <c r="J387" i="6"/>
  <c r="I387" i="6"/>
  <c r="H387" i="6"/>
  <c r="G387" i="6"/>
  <c r="F387" i="6"/>
  <c r="E387" i="6"/>
  <c r="A387" i="6"/>
  <c r="U386" i="6"/>
  <c r="T386" i="6"/>
  <c r="R386" i="6"/>
  <c r="Q386" i="6"/>
  <c r="S386" i="6"/>
  <c r="P386" i="6"/>
  <c r="O386" i="6"/>
  <c r="M386" i="6"/>
  <c r="L386" i="6"/>
  <c r="N386" i="6"/>
  <c r="K386" i="6"/>
  <c r="J386" i="6"/>
  <c r="I386" i="6"/>
  <c r="H386" i="6"/>
  <c r="G386" i="6"/>
  <c r="F386" i="6"/>
  <c r="E386" i="6"/>
  <c r="A386" i="6"/>
  <c r="U385" i="6"/>
  <c r="T385" i="6"/>
  <c r="S385" i="6"/>
  <c r="R385" i="6"/>
  <c r="P385" i="6"/>
  <c r="O385" i="6"/>
  <c r="N385" i="6"/>
  <c r="M385" i="6"/>
  <c r="K385" i="6"/>
  <c r="I385" i="6"/>
  <c r="H385" i="6"/>
  <c r="G385" i="6"/>
  <c r="F385" i="6"/>
  <c r="E385" i="6"/>
  <c r="D385" i="6"/>
  <c r="A385" i="6"/>
  <c r="U384" i="6"/>
  <c r="T384" i="6"/>
  <c r="R384" i="6"/>
  <c r="Q384" i="6"/>
  <c r="S384" i="6"/>
  <c r="P384" i="6"/>
  <c r="O384" i="6"/>
  <c r="M384" i="6"/>
  <c r="L384" i="6"/>
  <c r="N384" i="6"/>
  <c r="K384" i="6"/>
  <c r="J384" i="6"/>
  <c r="I384" i="6"/>
  <c r="H384" i="6"/>
  <c r="G384" i="6"/>
  <c r="F384" i="6"/>
  <c r="E384" i="6"/>
  <c r="A384" i="6"/>
  <c r="U383" i="6"/>
  <c r="T383" i="6"/>
  <c r="R383" i="6"/>
  <c r="Q383" i="6"/>
  <c r="S383" i="6"/>
  <c r="P383" i="6"/>
  <c r="O383" i="6"/>
  <c r="M383" i="6"/>
  <c r="L383" i="6"/>
  <c r="N383" i="6"/>
  <c r="K383" i="6"/>
  <c r="J383" i="6"/>
  <c r="I383" i="6"/>
  <c r="H383" i="6"/>
  <c r="G383" i="6"/>
  <c r="F383" i="6"/>
  <c r="E383" i="6"/>
  <c r="A383" i="6"/>
  <c r="U382" i="6"/>
  <c r="T382" i="6"/>
  <c r="R382" i="6"/>
  <c r="Q382" i="6"/>
  <c r="S382" i="6"/>
  <c r="P382" i="6"/>
  <c r="O382" i="6"/>
  <c r="M382" i="6"/>
  <c r="L382" i="6"/>
  <c r="N382" i="6"/>
  <c r="K382" i="6"/>
  <c r="J382" i="6"/>
  <c r="I382" i="6"/>
  <c r="H382" i="6"/>
  <c r="G382" i="6"/>
  <c r="F382" i="6"/>
  <c r="E382" i="6"/>
  <c r="A382" i="6"/>
  <c r="U381" i="6"/>
  <c r="T381" i="6"/>
  <c r="R381" i="6"/>
  <c r="Q381" i="6"/>
  <c r="S381" i="6"/>
  <c r="P381" i="6"/>
  <c r="O381" i="6"/>
  <c r="M381" i="6"/>
  <c r="L381" i="6"/>
  <c r="N381" i="6"/>
  <c r="K381" i="6"/>
  <c r="J381" i="6"/>
  <c r="I381" i="6"/>
  <c r="H381" i="6"/>
  <c r="G381" i="6"/>
  <c r="F381" i="6"/>
  <c r="E381" i="6"/>
  <c r="A381" i="6"/>
  <c r="U380" i="6"/>
  <c r="T380" i="6"/>
  <c r="R380" i="6"/>
  <c r="Q380" i="6"/>
  <c r="S380" i="6"/>
  <c r="P380" i="6"/>
  <c r="O380" i="6"/>
  <c r="M380" i="6"/>
  <c r="L380" i="6"/>
  <c r="N380" i="6"/>
  <c r="K380" i="6"/>
  <c r="J380" i="6"/>
  <c r="I380" i="6"/>
  <c r="H380" i="6"/>
  <c r="G380" i="6"/>
  <c r="F380" i="6"/>
  <c r="E380" i="6"/>
  <c r="A380" i="6"/>
  <c r="U379" i="6"/>
  <c r="T379" i="6"/>
  <c r="R379" i="6"/>
  <c r="Q379" i="6"/>
  <c r="S379" i="6"/>
  <c r="P379" i="6"/>
  <c r="O379" i="6"/>
  <c r="M379" i="6"/>
  <c r="L379" i="6"/>
  <c r="N379" i="6"/>
  <c r="K379" i="6"/>
  <c r="J379" i="6"/>
  <c r="I379" i="6"/>
  <c r="H379" i="6"/>
  <c r="G379" i="6"/>
  <c r="F379" i="6"/>
  <c r="E379" i="6"/>
  <c r="A379" i="6"/>
  <c r="U378" i="6"/>
  <c r="T378" i="6"/>
  <c r="R378" i="6"/>
  <c r="Q378" i="6"/>
  <c r="S378" i="6"/>
  <c r="P378" i="6"/>
  <c r="O378" i="6"/>
  <c r="M378" i="6"/>
  <c r="L378" i="6"/>
  <c r="N378" i="6"/>
  <c r="K378" i="6"/>
  <c r="J378" i="6"/>
  <c r="I378" i="6"/>
  <c r="H378" i="6"/>
  <c r="G378" i="6"/>
  <c r="F378" i="6"/>
  <c r="E378" i="6"/>
  <c r="A378" i="6"/>
  <c r="U377" i="6"/>
  <c r="T377" i="6"/>
  <c r="R377" i="6"/>
  <c r="Q377" i="6"/>
  <c r="S377" i="6"/>
  <c r="P377" i="6"/>
  <c r="O377" i="6"/>
  <c r="M377" i="6"/>
  <c r="L377" i="6"/>
  <c r="N377" i="6"/>
  <c r="K377" i="6"/>
  <c r="J377" i="6"/>
  <c r="I377" i="6"/>
  <c r="H377" i="6"/>
  <c r="G377" i="6"/>
  <c r="F377" i="6"/>
  <c r="E377" i="6"/>
  <c r="A377" i="6"/>
  <c r="U376" i="6"/>
  <c r="T376" i="6"/>
  <c r="R376" i="6"/>
  <c r="Q376" i="6"/>
  <c r="S376" i="6"/>
  <c r="P376" i="6"/>
  <c r="O376" i="6"/>
  <c r="M376" i="6"/>
  <c r="L376" i="6"/>
  <c r="N376" i="6"/>
  <c r="K376" i="6"/>
  <c r="J376" i="6"/>
  <c r="I376" i="6"/>
  <c r="H376" i="6"/>
  <c r="G376" i="6"/>
  <c r="F376" i="6"/>
  <c r="E376" i="6"/>
  <c r="A376" i="6"/>
  <c r="U375" i="6"/>
  <c r="T375" i="6"/>
  <c r="R375" i="6"/>
  <c r="Q375" i="6"/>
  <c r="S375" i="6"/>
  <c r="P375" i="6"/>
  <c r="O375" i="6"/>
  <c r="M375" i="6"/>
  <c r="L375" i="6"/>
  <c r="N375" i="6"/>
  <c r="K375" i="6"/>
  <c r="J375" i="6"/>
  <c r="I375" i="6"/>
  <c r="H375" i="6"/>
  <c r="G375" i="6"/>
  <c r="F375" i="6"/>
  <c r="E375" i="6"/>
  <c r="A375" i="6"/>
  <c r="U374" i="6"/>
  <c r="T374" i="6"/>
  <c r="S374" i="6"/>
  <c r="R374" i="6"/>
  <c r="P374" i="6"/>
  <c r="O374" i="6"/>
  <c r="N374" i="6"/>
  <c r="M374" i="6"/>
  <c r="K374" i="6"/>
  <c r="I374" i="6"/>
  <c r="H374" i="6"/>
  <c r="G374" i="6"/>
  <c r="F374" i="6"/>
  <c r="E374" i="6"/>
  <c r="D374" i="6"/>
  <c r="A374" i="6"/>
  <c r="U373" i="6"/>
  <c r="T373" i="6"/>
  <c r="S373" i="6"/>
  <c r="R373" i="6"/>
  <c r="P373" i="6"/>
  <c r="O373" i="6"/>
  <c r="N373" i="6"/>
  <c r="M373" i="6"/>
  <c r="K373" i="6"/>
  <c r="I373" i="6"/>
  <c r="H373" i="6"/>
  <c r="G373" i="6"/>
  <c r="F373" i="6"/>
  <c r="E373" i="6"/>
  <c r="D373" i="6"/>
  <c r="A373" i="6"/>
  <c r="U372" i="6"/>
  <c r="T372" i="6"/>
  <c r="R372" i="6"/>
  <c r="Q372" i="6"/>
  <c r="S372" i="6"/>
  <c r="P372" i="6"/>
  <c r="O372" i="6"/>
  <c r="M372" i="6"/>
  <c r="L372" i="6"/>
  <c r="N372" i="6"/>
  <c r="K372" i="6"/>
  <c r="J372" i="6"/>
  <c r="I372" i="6"/>
  <c r="H372" i="6"/>
  <c r="G372" i="6"/>
  <c r="F372" i="6"/>
  <c r="E372" i="6"/>
  <c r="A372" i="6"/>
  <c r="U371" i="6"/>
  <c r="T371" i="6"/>
  <c r="R371" i="6"/>
  <c r="Q371" i="6"/>
  <c r="S371" i="6"/>
  <c r="P371" i="6"/>
  <c r="O371" i="6"/>
  <c r="M371" i="6"/>
  <c r="L371" i="6"/>
  <c r="N371" i="6"/>
  <c r="K371" i="6"/>
  <c r="J371" i="6"/>
  <c r="I371" i="6"/>
  <c r="H371" i="6"/>
  <c r="G371" i="6"/>
  <c r="F371" i="6"/>
  <c r="E371" i="6"/>
  <c r="A371" i="6"/>
  <c r="U370" i="6"/>
  <c r="T370" i="6"/>
  <c r="R370" i="6"/>
  <c r="Q370" i="6"/>
  <c r="S370" i="6"/>
  <c r="P370" i="6"/>
  <c r="O370" i="6"/>
  <c r="M370" i="6"/>
  <c r="L370" i="6"/>
  <c r="N370" i="6"/>
  <c r="K370" i="6"/>
  <c r="J370" i="6"/>
  <c r="I370" i="6"/>
  <c r="H370" i="6"/>
  <c r="G370" i="6"/>
  <c r="F370" i="6"/>
  <c r="E370" i="6"/>
  <c r="A370" i="6"/>
  <c r="U369" i="6"/>
  <c r="T369" i="6"/>
  <c r="S369" i="6"/>
  <c r="R369" i="6"/>
  <c r="P369" i="6"/>
  <c r="O369" i="6"/>
  <c r="N369" i="6"/>
  <c r="M369" i="6"/>
  <c r="K369" i="6"/>
  <c r="I369" i="6"/>
  <c r="H369" i="6"/>
  <c r="G369" i="6"/>
  <c r="F369" i="6"/>
  <c r="E369" i="6"/>
  <c r="D369" i="6"/>
  <c r="A369" i="6"/>
  <c r="U368" i="6"/>
  <c r="T368" i="6"/>
  <c r="R368" i="6"/>
  <c r="Q368" i="6"/>
  <c r="S368" i="6"/>
  <c r="P368" i="6"/>
  <c r="O368" i="6"/>
  <c r="M368" i="6"/>
  <c r="L368" i="6"/>
  <c r="N368" i="6"/>
  <c r="K368" i="6"/>
  <c r="J368" i="6"/>
  <c r="I368" i="6"/>
  <c r="H368" i="6"/>
  <c r="G368" i="6"/>
  <c r="F368" i="6"/>
  <c r="E368" i="6"/>
  <c r="A368" i="6"/>
  <c r="U367" i="6"/>
  <c r="T367" i="6"/>
  <c r="R367" i="6"/>
  <c r="Q367" i="6"/>
  <c r="S367" i="6"/>
  <c r="P367" i="6"/>
  <c r="O367" i="6"/>
  <c r="M367" i="6"/>
  <c r="L367" i="6"/>
  <c r="N367" i="6"/>
  <c r="K367" i="6"/>
  <c r="J367" i="6"/>
  <c r="I367" i="6"/>
  <c r="H367" i="6"/>
  <c r="G367" i="6"/>
  <c r="F367" i="6"/>
  <c r="E367" i="6"/>
  <c r="A367" i="6"/>
  <c r="U366" i="6"/>
  <c r="T366" i="6"/>
  <c r="R366" i="6"/>
  <c r="Q366" i="6"/>
  <c r="S366" i="6"/>
  <c r="P366" i="6"/>
  <c r="O366" i="6"/>
  <c r="M366" i="6"/>
  <c r="L366" i="6"/>
  <c r="N366" i="6"/>
  <c r="K366" i="6"/>
  <c r="J366" i="6"/>
  <c r="I366" i="6"/>
  <c r="H366" i="6"/>
  <c r="G366" i="6"/>
  <c r="F366" i="6"/>
  <c r="E366" i="6"/>
  <c r="A366" i="6"/>
  <c r="U365" i="6"/>
  <c r="T365" i="6"/>
  <c r="S365" i="6"/>
  <c r="R365" i="6"/>
  <c r="P365" i="6"/>
  <c r="O365" i="6"/>
  <c r="N365" i="6"/>
  <c r="M365" i="6"/>
  <c r="K365" i="6"/>
  <c r="I365" i="6"/>
  <c r="H365" i="6"/>
  <c r="G365" i="6"/>
  <c r="F365" i="6"/>
  <c r="E365" i="6"/>
  <c r="D365" i="6"/>
  <c r="A365" i="6"/>
  <c r="U364" i="6"/>
  <c r="T364" i="6"/>
  <c r="S364" i="6"/>
  <c r="R364" i="6"/>
  <c r="P364" i="6"/>
  <c r="O364" i="6"/>
  <c r="N364" i="6"/>
  <c r="M364" i="6"/>
  <c r="K364" i="6"/>
  <c r="I364" i="6"/>
  <c r="H364" i="6"/>
  <c r="G364" i="6"/>
  <c r="F364" i="6"/>
  <c r="E364" i="6"/>
  <c r="D364" i="6"/>
  <c r="A364" i="6"/>
  <c r="U363" i="6"/>
  <c r="T363" i="6"/>
  <c r="R363" i="6"/>
  <c r="Q363" i="6"/>
  <c r="S363" i="6"/>
  <c r="P363" i="6"/>
  <c r="O363" i="6"/>
  <c r="M363" i="6"/>
  <c r="L363" i="6"/>
  <c r="N363" i="6"/>
  <c r="K363" i="6"/>
  <c r="J363" i="6"/>
  <c r="I363" i="6"/>
  <c r="H363" i="6"/>
  <c r="G363" i="6"/>
  <c r="F363" i="6"/>
  <c r="E363" i="6"/>
  <c r="A363" i="6"/>
  <c r="U362" i="6"/>
  <c r="T362" i="6"/>
  <c r="R362" i="6"/>
  <c r="Q362" i="6"/>
  <c r="S362" i="6"/>
  <c r="P362" i="6"/>
  <c r="O362" i="6"/>
  <c r="M362" i="6"/>
  <c r="L362" i="6"/>
  <c r="N362" i="6"/>
  <c r="K362" i="6"/>
  <c r="J362" i="6"/>
  <c r="I362" i="6"/>
  <c r="H362" i="6"/>
  <c r="G362" i="6"/>
  <c r="F362" i="6"/>
  <c r="E362" i="6"/>
  <c r="A362" i="6"/>
  <c r="U361" i="6"/>
  <c r="T361" i="6"/>
  <c r="R361" i="6"/>
  <c r="Q361" i="6"/>
  <c r="S361" i="6"/>
  <c r="P361" i="6"/>
  <c r="O361" i="6"/>
  <c r="M361" i="6"/>
  <c r="L361" i="6"/>
  <c r="N361" i="6"/>
  <c r="K361" i="6"/>
  <c r="J361" i="6"/>
  <c r="I361" i="6"/>
  <c r="H361" i="6"/>
  <c r="G361" i="6"/>
  <c r="F361" i="6"/>
  <c r="E361" i="6"/>
  <c r="A361" i="6"/>
  <c r="G360" i="6"/>
  <c r="A360" i="6"/>
  <c r="U359" i="6"/>
  <c r="T359" i="6"/>
  <c r="S359" i="6"/>
  <c r="R359" i="6"/>
  <c r="P359" i="6"/>
  <c r="O359" i="6"/>
  <c r="N359" i="6"/>
  <c r="M359" i="6"/>
  <c r="K359" i="6"/>
  <c r="I359" i="6"/>
  <c r="H359" i="6"/>
  <c r="G359" i="6"/>
  <c r="F359" i="6"/>
  <c r="E359" i="6"/>
  <c r="D359" i="6"/>
  <c r="A359" i="6"/>
  <c r="U358" i="6"/>
  <c r="T358" i="6"/>
  <c r="R358" i="6"/>
  <c r="Q358" i="6"/>
  <c r="S358" i="6"/>
  <c r="P358" i="6"/>
  <c r="O358" i="6"/>
  <c r="M358" i="6"/>
  <c r="L358" i="6"/>
  <c r="N358" i="6"/>
  <c r="K358" i="6"/>
  <c r="J358" i="6"/>
  <c r="I358" i="6"/>
  <c r="H358" i="6"/>
  <c r="G358" i="6"/>
  <c r="F358" i="6"/>
  <c r="E358" i="6"/>
  <c r="A358" i="6"/>
  <c r="U357" i="6"/>
  <c r="T357" i="6"/>
  <c r="S357" i="6"/>
  <c r="R357" i="6"/>
  <c r="P357" i="6"/>
  <c r="O357" i="6"/>
  <c r="N357" i="6"/>
  <c r="M357" i="6"/>
  <c r="K357" i="6"/>
  <c r="I357" i="6"/>
  <c r="H357" i="6"/>
  <c r="G357" i="6"/>
  <c r="F357" i="6"/>
  <c r="E357" i="6"/>
  <c r="D357" i="6"/>
  <c r="A357" i="6"/>
  <c r="U356" i="6"/>
  <c r="T356" i="6"/>
  <c r="R356" i="6"/>
  <c r="Q356" i="6"/>
  <c r="S356" i="6"/>
  <c r="P356" i="6"/>
  <c r="O356" i="6"/>
  <c r="M356" i="6"/>
  <c r="L356" i="6"/>
  <c r="N356" i="6"/>
  <c r="K356" i="6"/>
  <c r="J356" i="6"/>
  <c r="I356" i="6"/>
  <c r="H356" i="6"/>
  <c r="G356" i="6"/>
  <c r="F356" i="6"/>
  <c r="E356" i="6"/>
  <c r="A356" i="6"/>
  <c r="U355" i="6"/>
  <c r="T355" i="6"/>
  <c r="R355" i="6"/>
  <c r="Q355" i="6"/>
  <c r="S355" i="6"/>
  <c r="P355" i="6"/>
  <c r="O355" i="6"/>
  <c r="M355" i="6"/>
  <c r="L355" i="6"/>
  <c r="N355" i="6"/>
  <c r="K355" i="6"/>
  <c r="J355" i="6"/>
  <c r="I355" i="6"/>
  <c r="H355" i="6"/>
  <c r="G355" i="6"/>
  <c r="F355" i="6"/>
  <c r="E355" i="6"/>
  <c r="A355" i="6"/>
  <c r="U354" i="6"/>
  <c r="T354" i="6"/>
  <c r="R354" i="6"/>
  <c r="Q354" i="6"/>
  <c r="S354" i="6"/>
  <c r="P354" i="6"/>
  <c r="O354" i="6"/>
  <c r="M354" i="6"/>
  <c r="L354" i="6"/>
  <c r="N354" i="6"/>
  <c r="K354" i="6"/>
  <c r="J354" i="6"/>
  <c r="I354" i="6"/>
  <c r="H354" i="6"/>
  <c r="G354" i="6"/>
  <c r="F354" i="6"/>
  <c r="E354" i="6"/>
  <c r="A354" i="6"/>
  <c r="U353" i="6"/>
  <c r="T353" i="6"/>
  <c r="R353" i="6"/>
  <c r="Q353" i="6"/>
  <c r="S353" i="6"/>
  <c r="P353" i="6"/>
  <c r="O353" i="6"/>
  <c r="M353" i="6"/>
  <c r="L353" i="6"/>
  <c r="N353" i="6"/>
  <c r="K353" i="6"/>
  <c r="J353" i="6"/>
  <c r="I353" i="6"/>
  <c r="H353" i="6"/>
  <c r="G353" i="6"/>
  <c r="F353" i="6"/>
  <c r="E353" i="6"/>
  <c r="A353" i="6"/>
  <c r="U352" i="6"/>
  <c r="T352" i="6"/>
  <c r="R352" i="6"/>
  <c r="Q352" i="6"/>
  <c r="S352" i="6"/>
  <c r="P352" i="6"/>
  <c r="O352" i="6"/>
  <c r="M352" i="6"/>
  <c r="L352" i="6"/>
  <c r="N352" i="6"/>
  <c r="K352" i="6"/>
  <c r="J352" i="6"/>
  <c r="I352" i="6"/>
  <c r="H352" i="6"/>
  <c r="G352" i="6"/>
  <c r="F352" i="6"/>
  <c r="E352" i="6"/>
  <c r="A352" i="6"/>
  <c r="U351" i="6"/>
  <c r="T351" i="6"/>
  <c r="R351" i="6"/>
  <c r="Q351" i="6"/>
  <c r="S351" i="6"/>
  <c r="P351" i="6"/>
  <c r="O351" i="6"/>
  <c r="M351" i="6"/>
  <c r="L351" i="6"/>
  <c r="N351" i="6"/>
  <c r="K351" i="6"/>
  <c r="J351" i="6"/>
  <c r="I351" i="6"/>
  <c r="H351" i="6"/>
  <c r="G351" i="6"/>
  <c r="F351" i="6"/>
  <c r="E351" i="6"/>
  <c r="A351" i="6"/>
  <c r="U350" i="6"/>
  <c r="T350" i="6"/>
  <c r="R350" i="6"/>
  <c r="Q350" i="6"/>
  <c r="S350" i="6"/>
  <c r="P350" i="6"/>
  <c r="O350" i="6"/>
  <c r="M350" i="6"/>
  <c r="L350" i="6"/>
  <c r="N350" i="6"/>
  <c r="K350" i="6"/>
  <c r="J350" i="6"/>
  <c r="I350" i="6"/>
  <c r="H350" i="6"/>
  <c r="G350" i="6"/>
  <c r="F350" i="6"/>
  <c r="E350" i="6"/>
  <c r="A350" i="6"/>
  <c r="U349" i="6"/>
  <c r="T349" i="6"/>
  <c r="R349" i="6"/>
  <c r="Q349" i="6"/>
  <c r="S349" i="6"/>
  <c r="P349" i="6"/>
  <c r="O349" i="6"/>
  <c r="M349" i="6"/>
  <c r="L349" i="6"/>
  <c r="N349" i="6"/>
  <c r="K349" i="6"/>
  <c r="J349" i="6"/>
  <c r="I349" i="6"/>
  <c r="H349" i="6"/>
  <c r="G349" i="6"/>
  <c r="F349" i="6"/>
  <c r="E349" i="6"/>
  <c r="A349" i="6"/>
  <c r="U348" i="6"/>
  <c r="T348" i="6"/>
  <c r="R348" i="6"/>
  <c r="Q348" i="6"/>
  <c r="S348" i="6"/>
  <c r="P348" i="6"/>
  <c r="O348" i="6"/>
  <c r="M348" i="6"/>
  <c r="L348" i="6"/>
  <c r="N348" i="6"/>
  <c r="K348" i="6"/>
  <c r="J348" i="6"/>
  <c r="I348" i="6"/>
  <c r="H348" i="6"/>
  <c r="G348" i="6"/>
  <c r="F348" i="6"/>
  <c r="E348" i="6"/>
  <c r="A348" i="6"/>
  <c r="U347" i="6"/>
  <c r="T347" i="6"/>
  <c r="R347" i="6"/>
  <c r="Q347" i="6"/>
  <c r="S347" i="6"/>
  <c r="P347" i="6"/>
  <c r="O347" i="6"/>
  <c r="M347" i="6"/>
  <c r="L347" i="6"/>
  <c r="N347" i="6"/>
  <c r="K347" i="6"/>
  <c r="J347" i="6"/>
  <c r="I347" i="6"/>
  <c r="H347" i="6"/>
  <c r="G347" i="6"/>
  <c r="F347" i="6"/>
  <c r="E347" i="6"/>
  <c r="A347" i="6"/>
  <c r="U346" i="6"/>
  <c r="T346" i="6"/>
  <c r="R346" i="6"/>
  <c r="Q346" i="6"/>
  <c r="S346" i="6"/>
  <c r="P346" i="6"/>
  <c r="O346" i="6"/>
  <c r="M346" i="6"/>
  <c r="L346" i="6"/>
  <c r="N346" i="6"/>
  <c r="K346" i="6"/>
  <c r="J346" i="6"/>
  <c r="I346" i="6"/>
  <c r="H346" i="6"/>
  <c r="G346" i="6"/>
  <c r="F346" i="6"/>
  <c r="E346" i="6"/>
  <c r="A346" i="6"/>
  <c r="U345" i="6"/>
  <c r="T345" i="6"/>
  <c r="R345" i="6"/>
  <c r="Q345" i="6"/>
  <c r="S345" i="6"/>
  <c r="P345" i="6"/>
  <c r="O345" i="6"/>
  <c r="M345" i="6"/>
  <c r="L345" i="6"/>
  <c r="N345" i="6"/>
  <c r="K345" i="6"/>
  <c r="J345" i="6"/>
  <c r="I345" i="6"/>
  <c r="H345" i="6"/>
  <c r="G345" i="6"/>
  <c r="F345" i="6"/>
  <c r="E345" i="6"/>
  <c r="A345" i="6"/>
  <c r="G344" i="6"/>
  <c r="A344" i="6"/>
  <c r="U343" i="6"/>
  <c r="T343" i="6"/>
  <c r="R343" i="6"/>
  <c r="Q343" i="6"/>
  <c r="S343" i="6"/>
  <c r="P343" i="6"/>
  <c r="O343" i="6"/>
  <c r="M343" i="6"/>
  <c r="L343" i="6"/>
  <c r="N343" i="6"/>
  <c r="K343" i="6"/>
  <c r="J343" i="6"/>
  <c r="I343" i="6"/>
  <c r="H343" i="6"/>
  <c r="G343" i="6"/>
  <c r="F343" i="6"/>
  <c r="E343" i="6"/>
  <c r="A343" i="6"/>
  <c r="U342" i="6"/>
  <c r="T342" i="6"/>
  <c r="R342" i="6"/>
  <c r="Q342" i="6"/>
  <c r="S342" i="6"/>
  <c r="P342" i="6"/>
  <c r="O342" i="6"/>
  <c r="M342" i="6"/>
  <c r="L342" i="6"/>
  <c r="N342" i="6"/>
  <c r="K342" i="6"/>
  <c r="J342" i="6"/>
  <c r="I342" i="6"/>
  <c r="H342" i="6"/>
  <c r="G342" i="6"/>
  <c r="F342" i="6"/>
  <c r="E342" i="6"/>
  <c r="A342" i="6"/>
  <c r="U341" i="6"/>
  <c r="T341" i="6"/>
  <c r="R341" i="6"/>
  <c r="Q341" i="6"/>
  <c r="S341" i="6"/>
  <c r="P341" i="6"/>
  <c r="O341" i="6"/>
  <c r="M341" i="6"/>
  <c r="L341" i="6"/>
  <c r="N341" i="6"/>
  <c r="K341" i="6"/>
  <c r="J341" i="6"/>
  <c r="I341" i="6"/>
  <c r="H341" i="6"/>
  <c r="G341" i="6"/>
  <c r="F341" i="6"/>
  <c r="E341" i="6"/>
  <c r="A341" i="6"/>
  <c r="U340" i="6"/>
  <c r="T340" i="6"/>
  <c r="R340" i="6"/>
  <c r="Q340" i="6"/>
  <c r="S340" i="6"/>
  <c r="P340" i="6"/>
  <c r="O340" i="6"/>
  <c r="M340" i="6"/>
  <c r="L340" i="6"/>
  <c r="N340" i="6"/>
  <c r="K340" i="6"/>
  <c r="J340" i="6"/>
  <c r="I340" i="6"/>
  <c r="H340" i="6"/>
  <c r="G340" i="6"/>
  <c r="F340" i="6"/>
  <c r="E340" i="6"/>
  <c r="A340" i="6"/>
  <c r="U339" i="6"/>
  <c r="T339" i="6"/>
  <c r="R339" i="6"/>
  <c r="Q339" i="6"/>
  <c r="S339" i="6"/>
  <c r="P339" i="6"/>
  <c r="O339" i="6"/>
  <c r="M339" i="6"/>
  <c r="L339" i="6"/>
  <c r="N339" i="6"/>
  <c r="K339" i="6"/>
  <c r="J339" i="6"/>
  <c r="I339" i="6"/>
  <c r="H339" i="6"/>
  <c r="G339" i="6"/>
  <c r="F339" i="6"/>
  <c r="E339" i="6"/>
  <c r="A339" i="6"/>
  <c r="U338" i="6"/>
  <c r="T338" i="6"/>
  <c r="R338" i="6"/>
  <c r="Q338" i="6"/>
  <c r="S338" i="6"/>
  <c r="P338" i="6"/>
  <c r="O338" i="6"/>
  <c r="M338" i="6"/>
  <c r="L338" i="6"/>
  <c r="N338" i="6"/>
  <c r="K338" i="6"/>
  <c r="J338" i="6"/>
  <c r="I338" i="6"/>
  <c r="H338" i="6"/>
  <c r="G338" i="6"/>
  <c r="F338" i="6"/>
  <c r="E338" i="6"/>
  <c r="A338" i="6"/>
  <c r="U337" i="6"/>
  <c r="T337" i="6"/>
  <c r="R337" i="6"/>
  <c r="Q337" i="6"/>
  <c r="S337" i="6"/>
  <c r="P337" i="6"/>
  <c r="O337" i="6"/>
  <c r="M337" i="6"/>
  <c r="L337" i="6"/>
  <c r="N337" i="6"/>
  <c r="K337" i="6"/>
  <c r="J337" i="6"/>
  <c r="I337" i="6"/>
  <c r="H337" i="6"/>
  <c r="G337" i="6"/>
  <c r="F337" i="6"/>
  <c r="E337" i="6"/>
  <c r="A337" i="6"/>
  <c r="U336" i="6"/>
  <c r="T336" i="6"/>
  <c r="R336" i="6"/>
  <c r="Q336" i="6"/>
  <c r="S336" i="6"/>
  <c r="P336" i="6"/>
  <c r="O336" i="6"/>
  <c r="M336" i="6"/>
  <c r="L336" i="6"/>
  <c r="N336" i="6"/>
  <c r="K336" i="6"/>
  <c r="J336" i="6"/>
  <c r="I336" i="6"/>
  <c r="H336" i="6"/>
  <c r="G336" i="6"/>
  <c r="F336" i="6"/>
  <c r="E336" i="6"/>
  <c r="A336" i="6"/>
  <c r="U335" i="6"/>
  <c r="T335" i="6"/>
  <c r="R335" i="6"/>
  <c r="Q335" i="6"/>
  <c r="S335" i="6"/>
  <c r="P335" i="6"/>
  <c r="O335" i="6"/>
  <c r="M335" i="6"/>
  <c r="L335" i="6"/>
  <c r="N335" i="6"/>
  <c r="K335" i="6"/>
  <c r="J335" i="6"/>
  <c r="I335" i="6"/>
  <c r="H335" i="6"/>
  <c r="G335" i="6"/>
  <c r="F335" i="6"/>
  <c r="E335" i="6"/>
  <c r="A335" i="6"/>
  <c r="U334" i="6"/>
  <c r="T334" i="6"/>
  <c r="R334" i="6"/>
  <c r="Q334" i="6"/>
  <c r="S334" i="6"/>
  <c r="P334" i="6"/>
  <c r="O334" i="6"/>
  <c r="M334" i="6"/>
  <c r="L334" i="6"/>
  <c r="N334" i="6"/>
  <c r="K334" i="6"/>
  <c r="J334" i="6"/>
  <c r="I334" i="6"/>
  <c r="H334" i="6"/>
  <c r="G334" i="6"/>
  <c r="F334" i="6"/>
  <c r="E334" i="6"/>
  <c r="A334" i="6"/>
  <c r="U333" i="6"/>
  <c r="T333" i="6"/>
  <c r="R333" i="6"/>
  <c r="Q333" i="6"/>
  <c r="S333" i="6"/>
  <c r="P333" i="6"/>
  <c r="O333" i="6"/>
  <c r="M333" i="6"/>
  <c r="L333" i="6"/>
  <c r="N333" i="6"/>
  <c r="K333" i="6"/>
  <c r="J333" i="6"/>
  <c r="I333" i="6"/>
  <c r="H333" i="6"/>
  <c r="G333" i="6"/>
  <c r="F333" i="6"/>
  <c r="E333" i="6"/>
  <c r="A333" i="6"/>
  <c r="U332" i="6"/>
  <c r="T332" i="6"/>
  <c r="R332" i="6"/>
  <c r="Q332" i="6"/>
  <c r="S332" i="6"/>
  <c r="P332" i="6"/>
  <c r="O332" i="6"/>
  <c r="M332" i="6"/>
  <c r="L332" i="6"/>
  <c r="N332" i="6"/>
  <c r="K332" i="6"/>
  <c r="J332" i="6"/>
  <c r="I332" i="6"/>
  <c r="H332" i="6"/>
  <c r="G332" i="6"/>
  <c r="F332" i="6"/>
  <c r="E332" i="6"/>
  <c r="A332" i="6"/>
  <c r="U331" i="6"/>
  <c r="T331" i="6"/>
  <c r="R331" i="6"/>
  <c r="Q331" i="6"/>
  <c r="S331" i="6"/>
  <c r="P331" i="6"/>
  <c r="O331" i="6"/>
  <c r="M331" i="6"/>
  <c r="L331" i="6"/>
  <c r="N331" i="6"/>
  <c r="K331" i="6"/>
  <c r="J331" i="6"/>
  <c r="I331" i="6"/>
  <c r="H331" i="6"/>
  <c r="G331" i="6"/>
  <c r="F331" i="6"/>
  <c r="E331" i="6"/>
  <c r="A331" i="6"/>
  <c r="U330" i="6"/>
  <c r="T330" i="6"/>
  <c r="R330" i="6"/>
  <c r="Q330" i="6"/>
  <c r="S330" i="6"/>
  <c r="P330" i="6"/>
  <c r="O330" i="6"/>
  <c r="M330" i="6"/>
  <c r="L330" i="6"/>
  <c r="N330" i="6"/>
  <c r="K330" i="6"/>
  <c r="J330" i="6"/>
  <c r="I330" i="6"/>
  <c r="H330" i="6"/>
  <c r="G330" i="6"/>
  <c r="F330" i="6"/>
  <c r="E330" i="6"/>
  <c r="A330" i="6"/>
  <c r="U329" i="6"/>
  <c r="T329" i="6"/>
  <c r="R329" i="6"/>
  <c r="Q329" i="6"/>
  <c r="S329" i="6"/>
  <c r="P329" i="6"/>
  <c r="O329" i="6"/>
  <c r="M329" i="6"/>
  <c r="L329" i="6"/>
  <c r="N329" i="6"/>
  <c r="K329" i="6"/>
  <c r="J329" i="6"/>
  <c r="I329" i="6"/>
  <c r="H329" i="6"/>
  <c r="G329" i="6"/>
  <c r="F329" i="6"/>
  <c r="E329" i="6"/>
  <c r="A329" i="6"/>
  <c r="U328" i="6"/>
  <c r="T328" i="6"/>
  <c r="R328" i="6"/>
  <c r="Q328" i="6"/>
  <c r="S328" i="6"/>
  <c r="P328" i="6"/>
  <c r="O328" i="6"/>
  <c r="M328" i="6"/>
  <c r="L328" i="6"/>
  <c r="N328" i="6"/>
  <c r="K328" i="6"/>
  <c r="J328" i="6"/>
  <c r="I328" i="6"/>
  <c r="H328" i="6"/>
  <c r="G328" i="6"/>
  <c r="F328" i="6"/>
  <c r="E328" i="6"/>
  <c r="A328" i="6"/>
  <c r="U327" i="6"/>
  <c r="T327" i="6"/>
  <c r="R327" i="6"/>
  <c r="Q327" i="6"/>
  <c r="S327" i="6"/>
  <c r="P327" i="6"/>
  <c r="O327" i="6"/>
  <c r="M327" i="6"/>
  <c r="L327" i="6"/>
  <c r="N327" i="6"/>
  <c r="K327" i="6"/>
  <c r="J327" i="6"/>
  <c r="I327" i="6"/>
  <c r="H327" i="6"/>
  <c r="G327" i="6"/>
  <c r="F327" i="6"/>
  <c r="E327" i="6"/>
  <c r="A327" i="6"/>
  <c r="U326" i="6"/>
  <c r="T326" i="6"/>
  <c r="R326" i="6"/>
  <c r="Q326" i="6"/>
  <c r="S326" i="6"/>
  <c r="P326" i="6"/>
  <c r="O326" i="6"/>
  <c r="M326" i="6"/>
  <c r="L326" i="6"/>
  <c r="N326" i="6"/>
  <c r="K326" i="6"/>
  <c r="J326" i="6"/>
  <c r="I326" i="6"/>
  <c r="H326" i="6"/>
  <c r="G326" i="6"/>
  <c r="F326" i="6"/>
  <c r="E326" i="6"/>
  <c r="A326" i="6"/>
  <c r="U325" i="6"/>
  <c r="T325" i="6"/>
  <c r="R325" i="6"/>
  <c r="Q325" i="6"/>
  <c r="S325" i="6"/>
  <c r="P325" i="6"/>
  <c r="O325" i="6"/>
  <c r="M325" i="6"/>
  <c r="L325" i="6"/>
  <c r="N325" i="6"/>
  <c r="K325" i="6"/>
  <c r="J325" i="6"/>
  <c r="I325" i="6"/>
  <c r="H325" i="6"/>
  <c r="G325" i="6"/>
  <c r="F325" i="6"/>
  <c r="E325" i="6"/>
  <c r="A325" i="6"/>
  <c r="U324" i="6"/>
  <c r="T324" i="6"/>
  <c r="R324" i="6"/>
  <c r="Q324" i="6"/>
  <c r="S324" i="6"/>
  <c r="P324" i="6"/>
  <c r="O324" i="6"/>
  <c r="M324" i="6"/>
  <c r="L324" i="6"/>
  <c r="N324" i="6"/>
  <c r="K324" i="6"/>
  <c r="J324" i="6"/>
  <c r="I324" i="6"/>
  <c r="H324" i="6"/>
  <c r="G324" i="6"/>
  <c r="F324" i="6"/>
  <c r="E324" i="6"/>
  <c r="A324" i="6"/>
  <c r="U323" i="6"/>
  <c r="T323" i="6"/>
  <c r="R323" i="6"/>
  <c r="Q323" i="6"/>
  <c r="S323" i="6"/>
  <c r="P323" i="6"/>
  <c r="O323" i="6"/>
  <c r="M323" i="6"/>
  <c r="L323" i="6"/>
  <c r="N323" i="6"/>
  <c r="K323" i="6"/>
  <c r="J323" i="6"/>
  <c r="I323" i="6"/>
  <c r="H323" i="6"/>
  <c r="G323" i="6"/>
  <c r="F323" i="6"/>
  <c r="E323" i="6"/>
  <c r="A323" i="6"/>
  <c r="U322" i="6"/>
  <c r="T322" i="6"/>
  <c r="R322" i="6"/>
  <c r="Q322" i="6"/>
  <c r="S322" i="6"/>
  <c r="P322" i="6"/>
  <c r="O322" i="6"/>
  <c r="M322" i="6"/>
  <c r="L322" i="6"/>
  <c r="N322" i="6"/>
  <c r="K322" i="6"/>
  <c r="J322" i="6"/>
  <c r="I322" i="6"/>
  <c r="H322" i="6"/>
  <c r="G322" i="6"/>
  <c r="F322" i="6"/>
  <c r="E322" i="6"/>
  <c r="A322" i="6"/>
  <c r="U321" i="6"/>
  <c r="T321" i="6"/>
  <c r="R321" i="6"/>
  <c r="Q321" i="6"/>
  <c r="S321" i="6"/>
  <c r="P321" i="6"/>
  <c r="O321" i="6"/>
  <c r="M321" i="6"/>
  <c r="L321" i="6"/>
  <c r="N321" i="6"/>
  <c r="K321" i="6"/>
  <c r="J321" i="6"/>
  <c r="I321" i="6"/>
  <c r="H321" i="6"/>
  <c r="G321" i="6"/>
  <c r="F321" i="6"/>
  <c r="E321" i="6"/>
  <c r="A321" i="6"/>
  <c r="U320" i="6"/>
  <c r="T320" i="6"/>
  <c r="S320" i="6"/>
  <c r="R320" i="6"/>
  <c r="P320" i="6"/>
  <c r="O320" i="6"/>
  <c r="N320" i="6"/>
  <c r="M320" i="6"/>
  <c r="K320" i="6"/>
  <c r="I320" i="6"/>
  <c r="H320" i="6"/>
  <c r="G320" i="6"/>
  <c r="F320" i="6"/>
  <c r="E320" i="6"/>
  <c r="D320" i="6"/>
  <c r="A320" i="6"/>
  <c r="U319" i="6"/>
  <c r="T319" i="6"/>
  <c r="R319" i="6"/>
  <c r="Q319" i="6"/>
  <c r="S319" i="6"/>
  <c r="P319" i="6"/>
  <c r="O319" i="6"/>
  <c r="M319" i="6"/>
  <c r="L319" i="6"/>
  <c r="N319" i="6"/>
  <c r="K319" i="6"/>
  <c r="J319" i="6"/>
  <c r="I319" i="6"/>
  <c r="H319" i="6"/>
  <c r="G319" i="6"/>
  <c r="F319" i="6"/>
  <c r="E319" i="6"/>
  <c r="A319" i="6"/>
  <c r="U318" i="6"/>
  <c r="T318" i="6"/>
  <c r="R318" i="6"/>
  <c r="Q318" i="6"/>
  <c r="S318" i="6"/>
  <c r="P318" i="6"/>
  <c r="O318" i="6"/>
  <c r="M318" i="6"/>
  <c r="L318" i="6"/>
  <c r="N318" i="6"/>
  <c r="K318" i="6"/>
  <c r="J318" i="6"/>
  <c r="I318" i="6"/>
  <c r="H318" i="6"/>
  <c r="G318" i="6"/>
  <c r="F318" i="6"/>
  <c r="E318" i="6"/>
  <c r="A318" i="6"/>
  <c r="U317" i="6"/>
  <c r="T317" i="6"/>
  <c r="S317" i="6"/>
  <c r="R317" i="6"/>
  <c r="P317" i="6"/>
  <c r="O317" i="6"/>
  <c r="N317" i="6"/>
  <c r="M317" i="6"/>
  <c r="K317" i="6"/>
  <c r="I317" i="6"/>
  <c r="H317" i="6"/>
  <c r="G317" i="6"/>
  <c r="F317" i="6"/>
  <c r="E317" i="6"/>
  <c r="D317" i="6"/>
  <c r="A317" i="6"/>
  <c r="U316" i="6"/>
  <c r="T316" i="6"/>
  <c r="R316" i="6"/>
  <c r="Q316" i="6"/>
  <c r="S316" i="6"/>
  <c r="P316" i="6"/>
  <c r="O316" i="6"/>
  <c r="M316" i="6"/>
  <c r="L316" i="6"/>
  <c r="N316" i="6"/>
  <c r="K316" i="6"/>
  <c r="J316" i="6"/>
  <c r="I316" i="6"/>
  <c r="H316" i="6"/>
  <c r="G316" i="6"/>
  <c r="F316" i="6"/>
  <c r="E316" i="6"/>
  <c r="A316" i="6"/>
  <c r="U315" i="6"/>
  <c r="T315" i="6"/>
  <c r="R315" i="6"/>
  <c r="Q315" i="6"/>
  <c r="S315" i="6"/>
  <c r="P315" i="6"/>
  <c r="O315" i="6"/>
  <c r="M315" i="6"/>
  <c r="L315" i="6"/>
  <c r="N315" i="6"/>
  <c r="K315" i="6"/>
  <c r="J315" i="6"/>
  <c r="I315" i="6"/>
  <c r="H315" i="6"/>
  <c r="G315" i="6"/>
  <c r="F315" i="6"/>
  <c r="E315" i="6"/>
  <c r="A315" i="6"/>
  <c r="U314" i="6"/>
  <c r="T314" i="6"/>
  <c r="R314" i="6"/>
  <c r="Q314" i="6"/>
  <c r="S314" i="6"/>
  <c r="P314" i="6"/>
  <c r="O314" i="6"/>
  <c r="M314" i="6"/>
  <c r="L314" i="6"/>
  <c r="N314" i="6"/>
  <c r="K314" i="6"/>
  <c r="J314" i="6"/>
  <c r="I314" i="6"/>
  <c r="H314" i="6"/>
  <c r="G314" i="6"/>
  <c r="F314" i="6"/>
  <c r="E314" i="6"/>
  <c r="A314" i="6"/>
  <c r="U313" i="6"/>
  <c r="T313" i="6"/>
  <c r="R313" i="6"/>
  <c r="Q313" i="6"/>
  <c r="S313" i="6"/>
  <c r="P313" i="6"/>
  <c r="O313" i="6"/>
  <c r="M313" i="6"/>
  <c r="L313" i="6"/>
  <c r="N313" i="6"/>
  <c r="K313" i="6"/>
  <c r="J313" i="6"/>
  <c r="I313" i="6"/>
  <c r="H313" i="6"/>
  <c r="G313" i="6"/>
  <c r="F313" i="6"/>
  <c r="E313" i="6"/>
  <c r="A313" i="6"/>
  <c r="U312" i="6"/>
  <c r="T312" i="6"/>
  <c r="S312" i="6"/>
  <c r="R312" i="6"/>
  <c r="P312" i="6"/>
  <c r="O312" i="6"/>
  <c r="N312" i="6"/>
  <c r="M312" i="6"/>
  <c r="K312" i="6"/>
  <c r="I312" i="6"/>
  <c r="H312" i="6"/>
  <c r="G312" i="6"/>
  <c r="F312" i="6"/>
  <c r="E312" i="6"/>
  <c r="D312" i="6"/>
  <c r="A312" i="6"/>
  <c r="U311" i="6"/>
  <c r="T311" i="6"/>
  <c r="S311" i="6"/>
  <c r="R311" i="6"/>
  <c r="P311" i="6"/>
  <c r="O311" i="6"/>
  <c r="N311" i="6"/>
  <c r="M311" i="6"/>
  <c r="K311" i="6"/>
  <c r="I311" i="6"/>
  <c r="H311" i="6"/>
  <c r="G311" i="6"/>
  <c r="F311" i="6"/>
  <c r="E311" i="6"/>
  <c r="D311" i="6"/>
  <c r="A311" i="6"/>
  <c r="U310" i="6"/>
  <c r="T310" i="6"/>
  <c r="S310" i="6"/>
  <c r="R310" i="6"/>
  <c r="P310" i="6"/>
  <c r="O310" i="6"/>
  <c r="N310" i="6"/>
  <c r="M310" i="6"/>
  <c r="K310" i="6"/>
  <c r="I310" i="6"/>
  <c r="H310" i="6"/>
  <c r="G310" i="6"/>
  <c r="F310" i="6"/>
  <c r="E310" i="6"/>
  <c r="D310" i="6"/>
  <c r="A310" i="6"/>
  <c r="U309" i="6"/>
  <c r="T309" i="6"/>
  <c r="R309" i="6"/>
  <c r="Q309" i="6"/>
  <c r="S309" i="6"/>
  <c r="P309" i="6"/>
  <c r="O309" i="6"/>
  <c r="M309" i="6"/>
  <c r="L309" i="6"/>
  <c r="N309" i="6"/>
  <c r="K309" i="6"/>
  <c r="J309" i="6"/>
  <c r="I309" i="6"/>
  <c r="H309" i="6"/>
  <c r="G309" i="6"/>
  <c r="F309" i="6"/>
  <c r="E309" i="6"/>
  <c r="A309" i="6"/>
  <c r="U308" i="6"/>
  <c r="T308" i="6"/>
  <c r="R308" i="6"/>
  <c r="Q308" i="6"/>
  <c r="S308" i="6"/>
  <c r="P308" i="6"/>
  <c r="O308" i="6"/>
  <c r="M308" i="6"/>
  <c r="L308" i="6"/>
  <c r="N308" i="6"/>
  <c r="K308" i="6"/>
  <c r="J308" i="6"/>
  <c r="I308" i="6"/>
  <c r="H308" i="6"/>
  <c r="G308" i="6"/>
  <c r="F308" i="6"/>
  <c r="E308" i="6"/>
  <c r="A308" i="6"/>
  <c r="U307" i="6"/>
  <c r="T307" i="6"/>
  <c r="R307" i="6"/>
  <c r="Q307" i="6"/>
  <c r="S307" i="6"/>
  <c r="P307" i="6"/>
  <c r="O307" i="6"/>
  <c r="M307" i="6"/>
  <c r="L307" i="6"/>
  <c r="N307" i="6"/>
  <c r="K307" i="6"/>
  <c r="J307" i="6"/>
  <c r="I307" i="6"/>
  <c r="H307" i="6"/>
  <c r="G307" i="6"/>
  <c r="F307" i="6"/>
  <c r="E307" i="6"/>
  <c r="A307" i="6"/>
  <c r="U306" i="6"/>
  <c r="T306" i="6"/>
  <c r="S306" i="6"/>
  <c r="R306" i="6"/>
  <c r="P306" i="6"/>
  <c r="O306" i="6"/>
  <c r="N306" i="6"/>
  <c r="M306" i="6"/>
  <c r="K306" i="6"/>
  <c r="I306" i="6"/>
  <c r="H306" i="6"/>
  <c r="G306" i="6"/>
  <c r="F306" i="6"/>
  <c r="E306" i="6"/>
  <c r="D306" i="6"/>
  <c r="A306" i="6"/>
  <c r="U305" i="6"/>
  <c r="T305" i="6"/>
  <c r="S305" i="6"/>
  <c r="R305" i="6"/>
  <c r="P305" i="6"/>
  <c r="O305" i="6"/>
  <c r="N305" i="6"/>
  <c r="M305" i="6"/>
  <c r="K305" i="6"/>
  <c r="I305" i="6"/>
  <c r="H305" i="6"/>
  <c r="G305" i="6"/>
  <c r="F305" i="6"/>
  <c r="E305" i="6"/>
  <c r="D305" i="6"/>
  <c r="A305" i="6"/>
  <c r="U304" i="6"/>
  <c r="T304" i="6"/>
  <c r="R304" i="6"/>
  <c r="Q304" i="6"/>
  <c r="S304" i="6"/>
  <c r="P304" i="6"/>
  <c r="O304" i="6"/>
  <c r="M304" i="6"/>
  <c r="L304" i="6"/>
  <c r="N304" i="6"/>
  <c r="K304" i="6"/>
  <c r="J304" i="6"/>
  <c r="I304" i="6"/>
  <c r="H304" i="6"/>
  <c r="G304" i="6"/>
  <c r="F304" i="6"/>
  <c r="E304" i="6"/>
  <c r="A304" i="6"/>
  <c r="U303" i="6"/>
  <c r="T303" i="6"/>
  <c r="R303" i="6"/>
  <c r="Q303" i="6"/>
  <c r="S303" i="6"/>
  <c r="P303" i="6"/>
  <c r="O303" i="6"/>
  <c r="M303" i="6"/>
  <c r="L303" i="6"/>
  <c r="N303" i="6"/>
  <c r="K303" i="6"/>
  <c r="J303" i="6"/>
  <c r="I303" i="6"/>
  <c r="H303" i="6"/>
  <c r="G303" i="6"/>
  <c r="F303" i="6"/>
  <c r="E303" i="6"/>
  <c r="A303" i="6"/>
  <c r="U302" i="6"/>
  <c r="T302" i="6"/>
  <c r="R302" i="6"/>
  <c r="Q302" i="6"/>
  <c r="S302" i="6"/>
  <c r="P302" i="6"/>
  <c r="O302" i="6"/>
  <c r="M302" i="6"/>
  <c r="L302" i="6"/>
  <c r="N302" i="6"/>
  <c r="K302" i="6"/>
  <c r="J302" i="6"/>
  <c r="I302" i="6"/>
  <c r="H302" i="6"/>
  <c r="G302" i="6"/>
  <c r="F302" i="6"/>
  <c r="E302" i="6"/>
  <c r="A302" i="6"/>
  <c r="U301" i="6"/>
  <c r="T301" i="6"/>
  <c r="R301" i="6"/>
  <c r="Q301" i="6"/>
  <c r="S301" i="6"/>
  <c r="P301" i="6"/>
  <c r="O301" i="6"/>
  <c r="M301" i="6"/>
  <c r="L301" i="6"/>
  <c r="N301" i="6"/>
  <c r="K301" i="6"/>
  <c r="J301" i="6"/>
  <c r="I301" i="6"/>
  <c r="H301" i="6"/>
  <c r="G301" i="6"/>
  <c r="F301" i="6"/>
  <c r="E301" i="6"/>
  <c r="A301" i="6"/>
  <c r="U300" i="6"/>
  <c r="T300" i="6"/>
  <c r="S300" i="6"/>
  <c r="R300" i="6"/>
  <c r="P300" i="6"/>
  <c r="O300" i="6"/>
  <c r="N300" i="6"/>
  <c r="M300" i="6"/>
  <c r="K300" i="6"/>
  <c r="I300" i="6"/>
  <c r="H300" i="6"/>
  <c r="G300" i="6"/>
  <c r="F300" i="6"/>
  <c r="E300" i="6"/>
  <c r="D300" i="6"/>
  <c r="A300" i="6"/>
  <c r="U299" i="6"/>
  <c r="T299" i="6"/>
  <c r="R299" i="6"/>
  <c r="Q299" i="6"/>
  <c r="S299" i="6"/>
  <c r="P299" i="6"/>
  <c r="O299" i="6"/>
  <c r="M299" i="6"/>
  <c r="L299" i="6"/>
  <c r="N299" i="6"/>
  <c r="K299" i="6"/>
  <c r="J299" i="6"/>
  <c r="I299" i="6"/>
  <c r="H299" i="6"/>
  <c r="G299" i="6"/>
  <c r="F299" i="6"/>
  <c r="E299" i="6"/>
  <c r="A299" i="6"/>
  <c r="U298" i="6"/>
  <c r="T298" i="6"/>
  <c r="R298" i="6"/>
  <c r="Q298" i="6"/>
  <c r="S298" i="6"/>
  <c r="P298" i="6"/>
  <c r="O298" i="6"/>
  <c r="M298" i="6"/>
  <c r="L298" i="6"/>
  <c r="N298" i="6"/>
  <c r="K298" i="6"/>
  <c r="J298" i="6"/>
  <c r="I298" i="6"/>
  <c r="H298" i="6"/>
  <c r="G298" i="6"/>
  <c r="F298" i="6"/>
  <c r="E298" i="6"/>
  <c r="A298" i="6"/>
  <c r="U297" i="6"/>
  <c r="T297" i="6"/>
  <c r="R297" i="6"/>
  <c r="Q297" i="6"/>
  <c r="S297" i="6"/>
  <c r="P297" i="6"/>
  <c r="O297" i="6"/>
  <c r="M297" i="6"/>
  <c r="L297" i="6"/>
  <c r="N297" i="6"/>
  <c r="K297" i="6"/>
  <c r="J297" i="6"/>
  <c r="I297" i="6"/>
  <c r="H297" i="6"/>
  <c r="G297" i="6"/>
  <c r="F297" i="6"/>
  <c r="E297" i="6"/>
  <c r="A297" i="6"/>
  <c r="U296" i="6"/>
  <c r="T296" i="6"/>
  <c r="R296" i="6"/>
  <c r="Q296" i="6"/>
  <c r="S296" i="6"/>
  <c r="P296" i="6"/>
  <c r="O296" i="6"/>
  <c r="M296" i="6"/>
  <c r="L296" i="6"/>
  <c r="N296" i="6"/>
  <c r="K296" i="6"/>
  <c r="J296" i="6"/>
  <c r="I296" i="6"/>
  <c r="H296" i="6"/>
  <c r="G296" i="6"/>
  <c r="F296" i="6"/>
  <c r="E296" i="6"/>
  <c r="A296" i="6"/>
  <c r="U295" i="6"/>
  <c r="T295" i="6"/>
  <c r="R295" i="6"/>
  <c r="Q295" i="6"/>
  <c r="S295" i="6"/>
  <c r="P295" i="6"/>
  <c r="O295" i="6"/>
  <c r="M295" i="6"/>
  <c r="L295" i="6"/>
  <c r="N295" i="6"/>
  <c r="K295" i="6"/>
  <c r="J295" i="6"/>
  <c r="I295" i="6"/>
  <c r="H295" i="6"/>
  <c r="G295" i="6"/>
  <c r="F295" i="6"/>
  <c r="E295" i="6"/>
  <c r="A295" i="6"/>
  <c r="U294" i="6"/>
  <c r="T294" i="6"/>
  <c r="S294" i="6"/>
  <c r="R294" i="6"/>
  <c r="P294" i="6"/>
  <c r="O294" i="6"/>
  <c r="N294" i="6"/>
  <c r="M294" i="6"/>
  <c r="K294" i="6"/>
  <c r="I294" i="6"/>
  <c r="H294" i="6"/>
  <c r="G294" i="6"/>
  <c r="F294" i="6"/>
  <c r="E294" i="6"/>
  <c r="D294" i="6"/>
  <c r="A294" i="6"/>
  <c r="U293" i="6"/>
  <c r="T293" i="6"/>
  <c r="S293" i="6"/>
  <c r="R293" i="6"/>
  <c r="P293" i="6"/>
  <c r="O293" i="6"/>
  <c r="N293" i="6"/>
  <c r="M293" i="6"/>
  <c r="K293" i="6"/>
  <c r="I293" i="6"/>
  <c r="H293" i="6"/>
  <c r="G293" i="6"/>
  <c r="F293" i="6"/>
  <c r="E293" i="6"/>
  <c r="D293" i="6"/>
  <c r="A293" i="6"/>
  <c r="U292" i="6"/>
  <c r="T292" i="6"/>
  <c r="R292" i="6"/>
  <c r="Q292" i="6"/>
  <c r="S292" i="6"/>
  <c r="P292" i="6"/>
  <c r="O292" i="6"/>
  <c r="M292" i="6"/>
  <c r="L292" i="6"/>
  <c r="N292" i="6"/>
  <c r="K292" i="6"/>
  <c r="J292" i="6"/>
  <c r="I292" i="6"/>
  <c r="H292" i="6"/>
  <c r="G292" i="6"/>
  <c r="F292" i="6"/>
  <c r="E292" i="6"/>
  <c r="A292" i="6"/>
  <c r="U291" i="6"/>
  <c r="T291" i="6"/>
  <c r="R291" i="6"/>
  <c r="Q291" i="6"/>
  <c r="S291" i="6"/>
  <c r="P291" i="6"/>
  <c r="O291" i="6"/>
  <c r="M291" i="6"/>
  <c r="L291" i="6"/>
  <c r="N291" i="6"/>
  <c r="K291" i="6"/>
  <c r="J291" i="6"/>
  <c r="I291" i="6"/>
  <c r="H291" i="6"/>
  <c r="G291" i="6"/>
  <c r="F291" i="6"/>
  <c r="E291" i="6"/>
  <c r="A291" i="6"/>
  <c r="U290" i="6"/>
  <c r="T290" i="6"/>
  <c r="R290" i="6"/>
  <c r="Q290" i="6"/>
  <c r="S290" i="6"/>
  <c r="P290" i="6"/>
  <c r="O290" i="6"/>
  <c r="M290" i="6"/>
  <c r="L290" i="6"/>
  <c r="N290" i="6"/>
  <c r="K290" i="6"/>
  <c r="J290" i="6"/>
  <c r="I290" i="6"/>
  <c r="H290" i="6"/>
  <c r="G290" i="6"/>
  <c r="F290" i="6"/>
  <c r="E290" i="6"/>
  <c r="A290" i="6"/>
  <c r="U289" i="6"/>
  <c r="T289" i="6"/>
  <c r="R289" i="6"/>
  <c r="Q289" i="6"/>
  <c r="S289" i="6"/>
  <c r="P289" i="6"/>
  <c r="O289" i="6"/>
  <c r="M289" i="6"/>
  <c r="L289" i="6"/>
  <c r="N289" i="6"/>
  <c r="K289" i="6"/>
  <c r="J289" i="6"/>
  <c r="I289" i="6"/>
  <c r="H289" i="6"/>
  <c r="G289" i="6"/>
  <c r="F289" i="6"/>
  <c r="E289" i="6"/>
  <c r="A289" i="6"/>
  <c r="U288" i="6"/>
  <c r="T288" i="6"/>
  <c r="R288" i="6"/>
  <c r="Q288" i="6"/>
  <c r="S288" i="6"/>
  <c r="P288" i="6"/>
  <c r="O288" i="6"/>
  <c r="M288" i="6"/>
  <c r="L288" i="6"/>
  <c r="N288" i="6"/>
  <c r="K288" i="6"/>
  <c r="J288" i="6"/>
  <c r="I288" i="6"/>
  <c r="H288" i="6"/>
  <c r="G288" i="6"/>
  <c r="F288" i="6"/>
  <c r="E288" i="6"/>
  <c r="A288" i="6"/>
  <c r="U287" i="6"/>
  <c r="T287" i="6"/>
  <c r="R287" i="6"/>
  <c r="Q287" i="6"/>
  <c r="S287" i="6"/>
  <c r="P287" i="6"/>
  <c r="O287" i="6"/>
  <c r="M287" i="6"/>
  <c r="L287" i="6"/>
  <c r="N287" i="6"/>
  <c r="K287" i="6"/>
  <c r="J287" i="6"/>
  <c r="I287" i="6"/>
  <c r="H287" i="6"/>
  <c r="G287" i="6"/>
  <c r="F287" i="6"/>
  <c r="E287" i="6"/>
  <c r="A287" i="6"/>
  <c r="U286" i="6"/>
  <c r="T286" i="6"/>
  <c r="R286" i="6"/>
  <c r="Q286" i="6"/>
  <c r="S286" i="6"/>
  <c r="P286" i="6"/>
  <c r="O286" i="6"/>
  <c r="M286" i="6"/>
  <c r="L286" i="6"/>
  <c r="N286" i="6"/>
  <c r="K286" i="6"/>
  <c r="J286" i="6"/>
  <c r="I286" i="6"/>
  <c r="H286" i="6"/>
  <c r="G286" i="6"/>
  <c r="F286" i="6"/>
  <c r="E286" i="6"/>
  <c r="A286" i="6"/>
  <c r="U285" i="6"/>
  <c r="T285" i="6"/>
  <c r="R285" i="6"/>
  <c r="Q285" i="6"/>
  <c r="S285" i="6"/>
  <c r="P285" i="6"/>
  <c r="O285" i="6"/>
  <c r="M285" i="6"/>
  <c r="L285" i="6"/>
  <c r="N285" i="6"/>
  <c r="K285" i="6"/>
  <c r="J285" i="6"/>
  <c r="I285" i="6"/>
  <c r="H285" i="6"/>
  <c r="G285" i="6"/>
  <c r="F285" i="6"/>
  <c r="E285" i="6"/>
  <c r="A285" i="6"/>
  <c r="U284" i="6"/>
  <c r="T284" i="6"/>
  <c r="R284" i="6"/>
  <c r="Q284" i="6"/>
  <c r="S284" i="6"/>
  <c r="P284" i="6"/>
  <c r="O284" i="6"/>
  <c r="M284" i="6"/>
  <c r="L284" i="6"/>
  <c r="N284" i="6"/>
  <c r="K284" i="6"/>
  <c r="J284" i="6"/>
  <c r="I284" i="6"/>
  <c r="H284" i="6"/>
  <c r="G284" i="6"/>
  <c r="F284" i="6"/>
  <c r="E284" i="6"/>
  <c r="A284" i="6"/>
  <c r="U283" i="6"/>
  <c r="T283" i="6"/>
  <c r="R283" i="6"/>
  <c r="Q283" i="6"/>
  <c r="S283" i="6"/>
  <c r="P283" i="6"/>
  <c r="O283" i="6"/>
  <c r="M283" i="6"/>
  <c r="L283" i="6"/>
  <c r="N283" i="6"/>
  <c r="K283" i="6"/>
  <c r="J283" i="6"/>
  <c r="I283" i="6"/>
  <c r="H283" i="6"/>
  <c r="G283" i="6"/>
  <c r="F283" i="6"/>
  <c r="E283" i="6"/>
  <c r="A283" i="6"/>
  <c r="U282" i="6"/>
  <c r="T282" i="6"/>
  <c r="R282" i="6"/>
  <c r="Q282" i="6"/>
  <c r="S282" i="6"/>
  <c r="P282" i="6"/>
  <c r="O282" i="6"/>
  <c r="M282" i="6"/>
  <c r="L282" i="6"/>
  <c r="N282" i="6"/>
  <c r="K282" i="6"/>
  <c r="J282" i="6"/>
  <c r="I282" i="6"/>
  <c r="H282" i="6"/>
  <c r="G282" i="6"/>
  <c r="F282" i="6"/>
  <c r="E282" i="6"/>
  <c r="A282" i="6"/>
  <c r="U281" i="6"/>
  <c r="T281" i="6"/>
  <c r="R281" i="6"/>
  <c r="Q281" i="6"/>
  <c r="S281" i="6"/>
  <c r="P281" i="6"/>
  <c r="O281" i="6"/>
  <c r="M281" i="6"/>
  <c r="L281" i="6"/>
  <c r="N281" i="6"/>
  <c r="K281" i="6"/>
  <c r="J281" i="6"/>
  <c r="I281" i="6"/>
  <c r="H281" i="6"/>
  <c r="G281" i="6"/>
  <c r="F281" i="6"/>
  <c r="E281" i="6"/>
  <c r="A281" i="6"/>
  <c r="G280" i="6"/>
  <c r="A280" i="6"/>
  <c r="G279" i="6"/>
  <c r="A279" i="6"/>
  <c r="U278" i="6"/>
  <c r="T278" i="6"/>
  <c r="R278" i="6"/>
  <c r="Q278" i="6"/>
  <c r="S278" i="6"/>
  <c r="P278" i="6"/>
  <c r="O278" i="6"/>
  <c r="M278" i="6"/>
  <c r="L278" i="6"/>
  <c r="N278" i="6"/>
  <c r="K278" i="6"/>
  <c r="J278" i="6"/>
  <c r="I278" i="6"/>
  <c r="H278" i="6"/>
  <c r="G278" i="6"/>
  <c r="F278" i="6"/>
  <c r="E278" i="6"/>
  <c r="A278" i="6"/>
  <c r="U277" i="6"/>
  <c r="T277" i="6"/>
  <c r="R277" i="6"/>
  <c r="Q277" i="6"/>
  <c r="S277" i="6"/>
  <c r="P277" i="6"/>
  <c r="O277" i="6"/>
  <c r="M277" i="6"/>
  <c r="L277" i="6"/>
  <c r="N277" i="6"/>
  <c r="K277" i="6"/>
  <c r="J277" i="6"/>
  <c r="I277" i="6"/>
  <c r="H277" i="6"/>
  <c r="G277" i="6"/>
  <c r="F277" i="6"/>
  <c r="E277" i="6"/>
  <c r="A277" i="6"/>
  <c r="U276" i="6"/>
  <c r="T276" i="6"/>
  <c r="R276" i="6"/>
  <c r="Q276" i="6"/>
  <c r="S276" i="6"/>
  <c r="P276" i="6"/>
  <c r="O276" i="6"/>
  <c r="M276" i="6"/>
  <c r="L276" i="6"/>
  <c r="N276" i="6"/>
  <c r="K276" i="6"/>
  <c r="J276" i="6"/>
  <c r="I276" i="6"/>
  <c r="H276" i="6"/>
  <c r="G276" i="6"/>
  <c r="F276" i="6"/>
  <c r="E276" i="6"/>
  <c r="A276" i="6"/>
  <c r="U275" i="6"/>
  <c r="T275" i="6"/>
  <c r="R275" i="6"/>
  <c r="Q275" i="6"/>
  <c r="S275" i="6"/>
  <c r="P275" i="6"/>
  <c r="O275" i="6"/>
  <c r="M275" i="6"/>
  <c r="L275" i="6"/>
  <c r="N275" i="6"/>
  <c r="K275" i="6"/>
  <c r="J275" i="6"/>
  <c r="I275" i="6"/>
  <c r="H275" i="6"/>
  <c r="G275" i="6"/>
  <c r="F275" i="6"/>
  <c r="E275" i="6"/>
  <c r="A275" i="6"/>
  <c r="U274" i="6"/>
  <c r="T274" i="6"/>
  <c r="R274" i="6"/>
  <c r="Q274" i="6"/>
  <c r="S274" i="6"/>
  <c r="P274" i="6"/>
  <c r="O274" i="6"/>
  <c r="M274" i="6"/>
  <c r="L274" i="6"/>
  <c r="N274" i="6"/>
  <c r="K274" i="6"/>
  <c r="J274" i="6"/>
  <c r="I274" i="6"/>
  <c r="H274" i="6"/>
  <c r="G274" i="6"/>
  <c r="F274" i="6"/>
  <c r="E274" i="6"/>
  <c r="A274" i="6"/>
  <c r="U273" i="6"/>
  <c r="T273" i="6"/>
  <c r="R273" i="6"/>
  <c r="Q273" i="6"/>
  <c r="S273" i="6"/>
  <c r="P273" i="6"/>
  <c r="O273" i="6"/>
  <c r="M273" i="6"/>
  <c r="L273" i="6"/>
  <c r="N273" i="6"/>
  <c r="K273" i="6"/>
  <c r="J273" i="6"/>
  <c r="I273" i="6"/>
  <c r="H273" i="6"/>
  <c r="G273" i="6"/>
  <c r="F273" i="6"/>
  <c r="E273" i="6"/>
  <c r="A273" i="6"/>
  <c r="U272" i="6"/>
  <c r="T272" i="6"/>
  <c r="S272" i="6"/>
  <c r="R272" i="6"/>
  <c r="P272" i="6"/>
  <c r="O272" i="6"/>
  <c r="N272" i="6"/>
  <c r="M272" i="6"/>
  <c r="K272" i="6"/>
  <c r="I272" i="6"/>
  <c r="H272" i="6"/>
  <c r="G272" i="6"/>
  <c r="F272" i="6"/>
  <c r="E272" i="6"/>
  <c r="D272" i="6"/>
  <c r="A272" i="6"/>
  <c r="U271" i="6"/>
  <c r="T271" i="6"/>
  <c r="R271" i="6"/>
  <c r="Q271" i="6"/>
  <c r="S271" i="6"/>
  <c r="P271" i="6"/>
  <c r="O271" i="6"/>
  <c r="M271" i="6"/>
  <c r="L271" i="6"/>
  <c r="N271" i="6"/>
  <c r="K271" i="6"/>
  <c r="J271" i="6"/>
  <c r="I271" i="6"/>
  <c r="H271" i="6"/>
  <c r="G271" i="6"/>
  <c r="F271" i="6"/>
  <c r="E271" i="6"/>
  <c r="A271" i="6"/>
  <c r="U270" i="6"/>
  <c r="T270" i="6"/>
  <c r="R270" i="6"/>
  <c r="Q270" i="6"/>
  <c r="S270" i="6"/>
  <c r="P270" i="6"/>
  <c r="O270" i="6"/>
  <c r="M270" i="6"/>
  <c r="L270" i="6"/>
  <c r="N270" i="6"/>
  <c r="K270" i="6"/>
  <c r="J270" i="6"/>
  <c r="I270" i="6"/>
  <c r="H270" i="6"/>
  <c r="G270" i="6"/>
  <c r="F270" i="6"/>
  <c r="E270" i="6"/>
  <c r="A270" i="6"/>
  <c r="U269" i="6"/>
  <c r="T269" i="6"/>
  <c r="R269" i="6"/>
  <c r="Q269" i="6"/>
  <c r="S269" i="6"/>
  <c r="P269" i="6"/>
  <c r="O269" i="6"/>
  <c r="M269" i="6"/>
  <c r="L269" i="6"/>
  <c r="N269" i="6"/>
  <c r="K269" i="6"/>
  <c r="J269" i="6"/>
  <c r="I269" i="6"/>
  <c r="H269" i="6"/>
  <c r="G269" i="6"/>
  <c r="F269" i="6"/>
  <c r="E269" i="6"/>
  <c r="A269" i="6"/>
  <c r="U268" i="6"/>
  <c r="T268" i="6"/>
  <c r="R268" i="6"/>
  <c r="Q268" i="6"/>
  <c r="S268" i="6"/>
  <c r="P268" i="6"/>
  <c r="O268" i="6"/>
  <c r="M268" i="6"/>
  <c r="L268" i="6"/>
  <c r="N268" i="6"/>
  <c r="K268" i="6"/>
  <c r="J268" i="6"/>
  <c r="I268" i="6"/>
  <c r="H268" i="6"/>
  <c r="G268" i="6"/>
  <c r="F268" i="6"/>
  <c r="E268" i="6"/>
  <c r="A268" i="6"/>
  <c r="U267" i="6"/>
  <c r="T267" i="6"/>
  <c r="R267" i="6"/>
  <c r="Q267" i="6"/>
  <c r="S267" i="6"/>
  <c r="P267" i="6"/>
  <c r="O267" i="6"/>
  <c r="M267" i="6"/>
  <c r="L267" i="6"/>
  <c r="N267" i="6"/>
  <c r="K267" i="6"/>
  <c r="J267" i="6"/>
  <c r="I267" i="6"/>
  <c r="H267" i="6"/>
  <c r="G267" i="6"/>
  <c r="F267" i="6"/>
  <c r="E267" i="6"/>
  <c r="A267" i="6"/>
  <c r="U266" i="6"/>
  <c r="T266" i="6"/>
  <c r="S266" i="6"/>
  <c r="R266" i="6"/>
  <c r="P266" i="6"/>
  <c r="O266" i="6"/>
  <c r="N266" i="6"/>
  <c r="M266" i="6"/>
  <c r="K266" i="6"/>
  <c r="I266" i="6"/>
  <c r="H266" i="6"/>
  <c r="G266" i="6"/>
  <c r="F266" i="6"/>
  <c r="E266" i="6"/>
  <c r="D266" i="6"/>
  <c r="A266" i="6"/>
  <c r="U265" i="6"/>
  <c r="T265" i="6"/>
  <c r="R265" i="6"/>
  <c r="Q265" i="6"/>
  <c r="S265" i="6"/>
  <c r="P265" i="6"/>
  <c r="O265" i="6"/>
  <c r="M265" i="6"/>
  <c r="L265" i="6"/>
  <c r="N265" i="6"/>
  <c r="K265" i="6"/>
  <c r="J265" i="6"/>
  <c r="I265" i="6"/>
  <c r="H265" i="6"/>
  <c r="G265" i="6"/>
  <c r="F265" i="6"/>
  <c r="E265" i="6"/>
  <c r="A265" i="6"/>
  <c r="U264" i="6"/>
  <c r="T264" i="6"/>
  <c r="R264" i="6"/>
  <c r="Q264" i="6"/>
  <c r="S264" i="6"/>
  <c r="P264" i="6"/>
  <c r="O264" i="6"/>
  <c r="M264" i="6"/>
  <c r="L264" i="6"/>
  <c r="N264" i="6"/>
  <c r="K264" i="6"/>
  <c r="J264" i="6"/>
  <c r="I264" i="6"/>
  <c r="H264" i="6"/>
  <c r="G264" i="6"/>
  <c r="F264" i="6"/>
  <c r="E264" i="6"/>
  <c r="A264" i="6"/>
  <c r="U263" i="6"/>
  <c r="T263" i="6"/>
  <c r="R263" i="6"/>
  <c r="Q263" i="6"/>
  <c r="S263" i="6"/>
  <c r="P263" i="6"/>
  <c r="O263" i="6"/>
  <c r="M263" i="6"/>
  <c r="L263" i="6"/>
  <c r="N263" i="6"/>
  <c r="K263" i="6"/>
  <c r="J263" i="6"/>
  <c r="I263" i="6"/>
  <c r="H263" i="6"/>
  <c r="G263" i="6"/>
  <c r="F263" i="6"/>
  <c r="E263" i="6"/>
  <c r="A263" i="6"/>
  <c r="U262" i="6"/>
  <c r="T262" i="6"/>
  <c r="R262" i="6"/>
  <c r="Q262" i="6"/>
  <c r="S262" i="6"/>
  <c r="P262" i="6"/>
  <c r="O262" i="6"/>
  <c r="M262" i="6"/>
  <c r="L262" i="6"/>
  <c r="N262" i="6"/>
  <c r="K262" i="6"/>
  <c r="J262" i="6"/>
  <c r="I262" i="6"/>
  <c r="H262" i="6"/>
  <c r="G262" i="6"/>
  <c r="F262" i="6"/>
  <c r="E262" i="6"/>
  <c r="A262" i="6"/>
  <c r="U261" i="6"/>
  <c r="T261" i="6"/>
  <c r="R261" i="6"/>
  <c r="Q261" i="6"/>
  <c r="S261" i="6"/>
  <c r="P261" i="6"/>
  <c r="O261" i="6"/>
  <c r="M261" i="6"/>
  <c r="L261" i="6"/>
  <c r="N261" i="6"/>
  <c r="K261" i="6"/>
  <c r="J261" i="6"/>
  <c r="I261" i="6"/>
  <c r="H261" i="6"/>
  <c r="G261" i="6"/>
  <c r="F261" i="6"/>
  <c r="E261" i="6"/>
  <c r="A261" i="6"/>
  <c r="U260" i="6"/>
  <c r="T260" i="6"/>
  <c r="R260" i="6"/>
  <c r="Q260" i="6"/>
  <c r="S260" i="6"/>
  <c r="P260" i="6"/>
  <c r="O260" i="6"/>
  <c r="M260" i="6"/>
  <c r="L260" i="6"/>
  <c r="N260" i="6"/>
  <c r="K260" i="6"/>
  <c r="J260" i="6"/>
  <c r="I260" i="6"/>
  <c r="H260" i="6"/>
  <c r="G260" i="6"/>
  <c r="F260" i="6"/>
  <c r="E260" i="6"/>
  <c r="A260" i="6"/>
  <c r="G259" i="6"/>
  <c r="A259" i="6"/>
  <c r="U258" i="6"/>
  <c r="T258" i="6"/>
  <c r="S258" i="6"/>
  <c r="R258" i="6"/>
  <c r="P258" i="6"/>
  <c r="O258" i="6"/>
  <c r="N258" i="6"/>
  <c r="M258" i="6"/>
  <c r="K258" i="6"/>
  <c r="I258" i="6"/>
  <c r="H258" i="6"/>
  <c r="G258" i="6"/>
  <c r="F258" i="6"/>
  <c r="E258" i="6"/>
  <c r="D258" i="6"/>
  <c r="A258" i="6"/>
  <c r="U257" i="6"/>
  <c r="T257" i="6"/>
  <c r="R257" i="6"/>
  <c r="Q257" i="6"/>
  <c r="S257" i="6"/>
  <c r="P257" i="6"/>
  <c r="O257" i="6"/>
  <c r="M257" i="6"/>
  <c r="L257" i="6"/>
  <c r="N257" i="6"/>
  <c r="K257" i="6"/>
  <c r="J257" i="6"/>
  <c r="I257" i="6"/>
  <c r="H257" i="6"/>
  <c r="G257" i="6"/>
  <c r="F257" i="6"/>
  <c r="E257" i="6"/>
  <c r="A257" i="6"/>
  <c r="U256" i="6"/>
  <c r="T256" i="6"/>
  <c r="R256" i="6"/>
  <c r="Q256" i="6"/>
  <c r="S256" i="6"/>
  <c r="P256" i="6"/>
  <c r="O256" i="6"/>
  <c r="M256" i="6"/>
  <c r="L256" i="6"/>
  <c r="N256" i="6"/>
  <c r="K256" i="6"/>
  <c r="J256" i="6"/>
  <c r="I256" i="6"/>
  <c r="H256" i="6"/>
  <c r="G256" i="6"/>
  <c r="F256" i="6"/>
  <c r="E256" i="6"/>
  <c r="A256" i="6"/>
  <c r="U255" i="6"/>
  <c r="T255" i="6"/>
  <c r="R255" i="6"/>
  <c r="Q255" i="6"/>
  <c r="S255" i="6"/>
  <c r="P255" i="6"/>
  <c r="O255" i="6"/>
  <c r="M255" i="6"/>
  <c r="L255" i="6"/>
  <c r="N255" i="6"/>
  <c r="K255" i="6"/>
  <c r="J255" i="6"/>
  <c r="I255" i="6"/>
  <c r="H255" i="6"/>
  <c r="G255" i="6"/>
  <c r="F255" i="6"/>
  <c r="E255" i="6"/>
  <c r="A255" i="6"/>
  <c r="U254" i="6"/>
  <c r="T254" i="6"/>
  <c r="R254" i="6"/>
  <c r="Q254" i="6"/>
  <c r="S254" i="6"/>
  <c r="P254" i="6"/>
  <c r="O254" i="6"/>
  <c r="M254" i="6"/>
  <c r="L254" i="6"/>
  <c r="N254" i="6"/>
  <c r="K254" i="6"/>
  <c r="J254" i="6"/>
  <c r="I254" i="6"/>
  <c r="H254" i="6"/>
  <c r="G254" i="6"/>
  <c r="F254" i="6"/>
  <c r="E254" i="6"/>
  <c r="A254" i="6"/>
  <c r="U253" i="6"/>
  <c r="T253" i="6"/>
  <c r="R253" i="6"/>
  <c r="Q253" i="6"/>
  <c r="S253" i="6"/>
  <c r="P253" i="6"/>
  <c r="O253" i="6"/>
  <c r="M253" i="6"/>
  <c r="L253" i="6"/>
  <c r="N253" i="6"/>
  <c r="K253" i="6"/>
  <c r="J253" i="6"/>
  <c r="I253" i="6"/>
  <c r="H253" i="6"/>
  <c r="G253" i="6"/>
  <c r="F253" i="6"/>
  <c r="E253" i="6"/>
  <c r="A253" i="6"/>
  <c r="U252" i="6"/>
  <c r="T252" i="6"/>
  <c r="R252" i="6"/>
  <c r="Q252" i="6"/>
  <c r="S252" i="6"/>
  <c r="P252" i="6"/>
  <c r="O252" i="6"/>
  <c r="M252" i="6"/>
  <c r="L252" i="6"/>
  <c r="N252" i="6"/>
  <c r="K252" i="6"/>
  <c r="J252" i="6"/>
  <c r="I252" i="6"/>
  <c r="H252" i="6"/>
  <c r="G252" i="6"/>
  <c r="F252" i="6"/>
  <c r="E252" i="6"/>
  <c r="A252" i="6"/>
  <c r="U251" i="6"/>
  <c r="T251" i="6"/>
  <c r="R251" i="6"/>
  <c r="Q251" i="6"/>
  <c r="S251" i="6"/>
  <c r="P251" i="6"/>
  <c r="O251" i="6"/>
  <c r="M251" i="6"/>
  <c r="L251" i="6"/>
  <c r="N251" i="6"/>
  <c r="K251" i="6"/>
  <c r="J251" i="6"/>
  <c r="I251" i="6"/>
  <c r="H251" i="6"/>
  <c r="G251" i="6"/>
  <c r="F251" i="6"/>
  <c r="E251" i="6"/>
  <c r="A251" i="6"/>
  <c r="U250" i="6"/>
  <c r="T250" i="6"/>
  <c r="R250" i="6"/>
  <c r="Q250" i="6"/>
  <c r="S250" i="6"/>
  <c r="P250" i="6"/>
  <c r="O250" i="6"/>
  <c r="M250" i="6"/>
  <c r="L250" i="6"/>
  <c r="N250" i="6"/>
  <c r="K250" i="6"/>
  <c r="J250" i="6"/>
  <c r="I250" i="6"/>
  <c r="H250" i="6"/>
  <c r="G250" i="6"/>
  <c r="F250" i="6"/>
  <c r="E250" i="6"/>
  <c r="A250" i="6"/>
  <c r="U249" i="6"/>
  <c r="T249" i="6"/>
  <c r="S249" i="6"/>
  <c r="R249" i="6"/>
  <c r="P249" i="6"/>
  <c r="O249" i="6"/>
  <c r="N249" i="6"/>
  <c r="M249" i="6"/>
  <c r="K249" i="6"/>
  <c r="I249" i="6"/>
  <c r="H249" i="6"/>
  <c r="G249" i="6"/>
  <c r="F249" i="6"/>
  <c r="E249" i="6"/>
  <c r="D249" i="6"/>
  <c r="A249" i="6"/>
  <c r="U248" i="6"/>
  <c r="T248" i="6"/>
  <c r="S248" i="6"/>
  <c r="R248" i="6"/>
  <c r="P248" i="6"/>
  <c r="O248" i="6"/>
  <c r="N248" i="6"/>
  <c r="M248" i="6"/>
  <c r="K248" i="6"/>
  <c r="I248" i="6"/>
  <c r="H248" i="6"/>
  <c r="G248" i="6"/>
  <c r="F248" i="6"/>
  <c r="E248" i="6"/>
  <c r="D248" i="6"/>
  <c r="A248" i="6"/>
  <c r="U247" i="6"/>
  <c r="T247" i="6"/>
  <c r="R247" i="6"/>
  <c r="Q247" i="6"/>
  <c r="S247" i="6"/>
  <c r="P247" i="6"/>
  <c r="O247" i="6"/>
  <c r="M247" i="6"/>
  <c r="L247" i="6"/>
  <c r="N247" i="6"/>
  <c r="K247" i="6"/>
  <c r="J247" i="6"/>
  <c r="I247" i="6"/>
  <c r="H247" i="6"/>
  <c r="G247" i="6"/>
  <c r="F247" i="6"/>
  <c r="E247" i="6"/>
  <c r="A247" i="6"/>
  <c r="U246" i="6"/>
  <c r="T246" i="6"/>
  <c r="R246" i="6"/>
  <c r="Q246" i="6"/>
  <c r="S246" i="6"/>
  <c r="P246" i="6"/>
  <c r="O246" i="6"/>
  <c r="M246" i="6"/>
  <c r="L246" i="6"/>
  <c r="N246" i="6"/>
  <c r="K246" i="6"/>
  <c r="J246" i="6"/>
  <c r="I246" i="6"/>
  <c r="H246" i="6"/>
  <c r="G246" i="6"/>
  <c r="F246" i="6"/>
  <c r="E246" i="6"/>
  <c r="A246" i="6"/>
  <c r="U245" i="6"/>
  <c r="T245" i="6"/>
  <c r="R245" i="6"/>
  <c r="Q245" i="6"/>
  <c r="S245" i="6"/>
  <c r="P245" i="6"/>
  <c r="O245" i="6"/>
  <c r="M245" i="6"/>
  <c r="L245" i="6"/>
  <c r="N245" i="6"/>
  <c r="K245" i="6"/>
  <c r="J245" i="6"/>
  <c r="I245" i="6"/>
  <c r="H245" i="6"/>
  <c r="G245" i="6"/>
  <c r="F245" i="6"/>
  <c r="E245" i="6"/>
  <c r="A245" i="6"/>
  <c r="U244" i="6"/>
  <c r="T244" i="6"/>
  <c r="R244" i="6"/>
  <c r="Q244" i="6"/>
  <c r="S244" i="6"/>
  <c r="P244" i="6"/>
  <c r="O244" i="6"/>
  <c r="M244" i="6"/>
  <c r="L244" i="6"/>
  <c r="N244" i="6"/>
  <c r="K244" i="6"/>
  <c r="J244" i="6"/>
  <c r="I244" i="6"/>
  <c r="H244" i="6"/>
  <c r="G244" i="6"/>
  <c r="F244" i="6"/>
  <c r="E244" i="6"/>
  <c r="A244" i="6"/>
  <c r="U243" i="6"/>
  <c r="T243" i="6"/>
  <c r="R243" i="6"/>
  <c r="Q243" i="6"/>
  <c r="S243" i="6"/>
  <c r="P243" i="6"/>
  <c r="O243" i="6"/>
  <c r="M243" i="6"/>
  <c r="L243" i="6"/>
  <c r="N243" i="6"/>
  <c r="K243" i="6"/>
  <c r="J243" i="6"/>
  <c r="I243" i="6"/>
  <c r="H243" i="6"/>
  <c r="G243" i="6"/>
  <c r="F243" i="6"/>
  <c r="E243" i="6"/>
  <c r="A243" i="6"/>
  <c r="U242" i="6"/>
  <c r="T242" i="6"/>
  <c r="R242" i="6"/>
  <c r="Q242" i="6"/>
  <c r="S242" i="6"/>
  <c r="P242" i="6"/>
  <c r="O242" i="6"/>
  <c r="M242" i="6"/>
  <c r="L242" i="6"/>
  <c r="N242" i="6"/>
  <c r="K242" i="6"/>
  <c r="J242" i="6"/>
  <c r="I242" i="6"/>
  <c r="H242" i="6"/>
  <c r="G242" i="6"/>
  <c r="F242" i="6"/>
  <c r="E242" i="6"/>
  <c r="A242" i="6"/>
  <c r="U241" i="6"/>
  <c r="T241" i="6"/>
  <c r="R241" i="6"/>
  <c r="Q241" i="6"/>
  <c r="S241" i="6"/>
  <c r="P241" i="6"/>
  <c r="O241" i="6"/>
  <c r="M241" i="6"/>
  <c r="L241" i="6"/>
  <c r="N241" i="6"/>
  <c r="K241" i="6"/>
  <c r="J241" i="6"/>
  <c r="I241" i="6"/>
  <c r="H241" i="6"/>
  <c r="G241" i="6"/>
  <c r="F241" i="6"/>
  <c r="E241" i="6"/>
  <c r="A241" i="6"/>
  <c r="U240" i="6"/>
  <c r="T240" i="6"/>
  <c r="S240" i="6"/>
  <c r="R240" i="6"/>
  <c r="P240" i="6"/>
  <c r="O240" i="6"/>
  <c r="N240" i="6"/>
  <c r="M240" i="6"/>
  <c r="K240" i="6"/>
  <c r="I240" i="6"/>
  <c r="H240" i="6"/>
  <c r="G240" i="6"/>
  <c r="F240" i="6"/>
  <c r="E240" i="6"/>
  <c r="D240" i="6"/>
  <c r="A240" i="6"/>
  <c r="U239" i="6"/>
  <c r="T239" i="6"/>
  <c r="R239" i="6"/>
  <c r="Q239" i="6"/>
  <c r="S239" i="6"/>
  <c r="P239" i="6"/>
  <c r="O239" i="6"/>
  <c r="M239" i="6"/>
  <c r="L239" i="6"/>
  <c r="N239" i="6"/>
  <c r="K239" i="6"/>
  <c r="J239" i="6"/>
  <c r="I239" i="6"/>
  <c r="H239" i="6"/>
  <c r="G239" i="6"/>
  <c r="F239" i="6"/>
  <c r="E239" i="6"/>
  <c r="A239" i="6"/>
  <c r="U238" i="6"/>
  <c r="T238" i="6"/>
  <c r="R238" i="6"/>
  <c r="Q238" i="6"/>
  <c r="S238" i="6"/>
  <c r="P238" i="6"/>
  <c r="O238" i="6"/>
  <c r="M238" i="6"/>
  <c r="L238" i="6"/>
  <c r="N238" i="6"/>
  <c r="K238" i="6"/>
  <c r="J238" i="6"/>
  <c r="I238" i="6"/>
  <c r="H238" i="6"/>
  <c r="G238" i="6"/>
  <c r="F238" i="6"/>
  <c r="E238" i="6"/>
  <c r="A238" i="6"/>
  <c r="U237" i="6"/>
  <c r="T237" i="6"/>
  <c r="R237" i="6"/>
  <c r="Q237" i="6"/>
  <c r="S237" i="6"/>
  <c r="P237" i="6"/>
  <c r="O237" i="6"/>
  <c r="M237" i="6"/>
  <c r="L237" i="6"/>
  <c r="N237" i="6"/>
  <c r="K237" i="6"/>
  <c r="J237" i="6"/>
  <c r="I237" i="6"/>
  <c r="H237" i="6"/>
  <c r="G237" i="6"/>
  <c r="F237" i="6"/>
  <c r="E237" i="6"/>
  <c r="A237" i="6"/>
  <c r="U236" i="6"/>
  <c r="T236" i="6"/>
  <c r="R236" i="6"/>
  <c r="Q236" i="6"/>
  <c r="S236" i="6"/>
  <c r="P236" i="6"/>
  <c r="O236" i="6"/>
  <c r="M236" i="6"/>
  <c r="L236" i="6"/>
  <c r="N236" i="6"/>
  <c r="K236" i="6"/>
  <c r="J236" i="6"/>
  <c r="I236" i="6"/>
  <c r="H236" i="6"/>
  <c r="G236" i="6"/>
  <c r="F236" i="6"/>
  <c r="E236" i="6"/>
  <c r="A236" i="6"/>
  <c r="U235" i="6"/>
  <c r="T235" i="6"/>
  <c r="R235" i="6"/>
  <c r="Q235" i="6"/>
  <c r="S235" i="6"/>
  <c r="P235" i="6"/>
  <c r="O235" i="6"/>
  <c r="M235" i="6"/>
  <c r="L235" i="6"/>
  <c r="N235" i="6"/>
  <c r="K235" i="6"/>
  <c r="J235" i="6"/>
  <c r="I235" i="6"/>
  <c r="H235" i="6"/>
  <c r="G235" i="6"/>
  <c r="F235" i="6"/>
  <c r="E235" i="6"/>
  <c r="A235" i="6"/>
  <c r="U234" i="6"/>
  <c r="T234" i="6"/>
  <c r="R234" i="6"/>
  <c r="Q234" i="6"/>
  <c r="S234" i="6"/>
  <c r="P234" i="6"/>
  <c r="O234" i="6"/>
  <c r="M234" i="6"/>
  <c r="L234" i="6"/>
  <c r="N234" i="6"/>
  <c r="K234" i="6"/>
  <c r="J234" i="6"/>
  <c r="I234" i="6"/>
  <c r="H234" i="6"/>
  <c r="G234" i="6"/>
  <c r="F234" i="6"/>
  <c r="E234" i="6"/>
  <c r="A234" i="6"/>
  <c r="U233" i="6"/>
  <c r="T233" i="6"/>
  <c r="R233" i="6"/>
  <c r="Q233" i="6"/>
  <c r="S233" i="6"/>
  <c r="P233" i="6"/>
  <c r="O233" i="6"/>
  <c r="M233" i="6"/>
  <c r="L233" i="6"/>
  <c r="N233" i="6"/>
  <c r="K233" i="6"/>
  <c r="J233" i="6"/>
  <c r="I233" i="6"/>
  <c r="H233" i="6"/>
  <c r="G233" i="6"/>
  <c r="F233" i="6"/>
  <c r="E233" i="6"/>
  <c r="A233" i="6"/>
  <c r="U232" i="6"/>
  <c r="T232" i="6"/>
  <c r="R232" i="6"/>
  <c r="Q232" i="6"/>
  <c r="S232" i="6"/>
  <c r="P232" i="6"/>
  <c r="O232" i="6"/>
  <c r="M232" i="6"/>
  <c r="L232" i="6"/>
  <c r="N232" i="6"/>
  <c r="K232" i="6"/>
  <c r="J232" i="6"/>
  <c r="I232" i="6"/>
  <c r="H232" i="6"/>
  <c r="G232" i="6"/>
  <c r="F232" i="6"/>
  <c r="E232" i="6"/>
  <c r="A232" i="6"/>
  <c r="U231" i="6"/>
  <c r="T231" i="6"/>
  <c r="S231" i="6"/>
  <c r="R231" i="6"/>
  <c r="P231" i="6"/>
  <c r="O231" i="6"/>
  <c r="N231" i="6"/>
  <c r="M231" i="6"/>
  <c r="K231" i="6"/>
  <c r="I231" i="6"/>
  <c r="H231" i="6"/>
  <c r="G231" i="6"/>
  <c r="F231" i="6"/>
  <c r="E231" i="6"/>
  <c r="D231" i="6"/>
  <c r="A231" i="6"/>
  <c r="U230" i="6"/>
  <c r="T230" i="6"/>
  <c r="S230" i="6"/>
  <c r="R230" i="6"/>
  <c r="P230" i="6"/>
  <c r="O230" i="6"/>
  <c r="N230" i="6"/>
  <c r="M230" i="6"/>
  <c r="K230" i="6"/>
  <c r="I230" i="6"/>
  <c r="H230" i="6"/>
  <c r="G230" i="6"/>
  <c r="F230" i="6"/>
  <c r="E230" i="6"/>
  <c r="D230" i="6"/>
  <c r="A230" i="6"/>
  <c r="U229" i="6"/>
  <c r="T229" i="6"/>
  <c r="R229" i="6"/>
  <c r="Q229" i="6"/>
  <c r="S229" i="6"/>
  <c r="P229" i="6"/>
  <c r="O229" i="6"/>
  <c r="M229" i="6"/>
  <c r="L229" i="6"/>
  <c r="N229" i="6"/>
  <c r="K229" i="6"/>
  <c r="J229" i="6"/>
  <c r="I229" i="6"/>
  <c r="H229" i="6"/>
  <c r="G229" i="6"/>
  <c r="F229" i="6"/>
  <c r="E229" i="6"/>
  <c r="A229" i="6"/>
  <c r="U228" i="6"/>
  <c r="T228" i="6"/>
  <c r="R228" i="6"/>
  <c r="Q228" i="6"/>
  <c r="S228" i="6"/>
  <c r="P228" i="6"/>
  <c r="O228" i="6"/>
  <c r="M228" i="6"/>
  <c r="L228" i="6"/>
  <c r="N228" i="6"/>
  <c r="K228" i="6"/>
  <c r="J228" i="6"/>
  <c r="I228" i="6"/>
  <c r="H228" i="6"/>
  <c r="G228" i="6"/>
  <c r="F228" i="6"/>
  <c r="E228" i="6"/>
  <c r="A228" i="6"/>
  <c r="U227" i="6"/>
  <c r="T227" i="6"/>
  <c r="R227" i="6"/>
  <c r="Q227" i="6"/>
  <c r="S227" i="6"/>
  <c r="P227" i="6"/>
  <c r="O227" i="6"/>
  <c r="M227" i="6"/>
  <c r="L227" i="6"/>
  <c r="N227" i="6"/>
  <c r="K227" i="6"/>
  <c r="J227" i="6"/>
  <c r="I227" i="6"/>
  <c r="H227" i="6"/>
  <c r="G227" i="6"/>
  <c r="F227" i="6"/>
  <c r="E227" i="6"/>
  <c r="A227" i="6"/>
  <c r="U226" i="6"/>
  <c r="T226" i="6"/>
  <c r="R226" i="6"/>
  <c r="Q226" i="6"/>
  <c r="S226" i="6"/>
  <c r="P226" i="6"/>
  <c r="O226" i="6"/>
  <c r="M226" i="6"/>
  <c r="L226" i="6"/>
  <c r="N226" i="6"/>
  <c r="K226" i="6"/>
  <c r="J226" i="6"/>
  <c r="I226" i="6"/>
  <c r="H226" i="6"/>
  <c r="G226" i="6"/>
  <c r="F226" i="6"/>
  <c r="E226" i="6"/>
  <c r="A226" i="6"/>
  <c r="U225" i="6"/>
  <c r="T225" i="6"/>
  <c r="R225" i="6"/>
  <c r="Q225" i="6"/>
  <c r="S225" i="6"/>
  <c r="P225" i="6"/>
  <c r="O225" i="6"/>
  <c r="M225" i="6"/>
  <c r="L225" i="6"/>
  <c r="N225" i="6"/>
  <c r="K225" i="6"/>
  <c r="J225" i="6"/>
  <c r="I225" i="6"/>
  <c r="H225" i="6"/>
  <c r="G225" i="6"/>
  <c r="F225" i="6"/>
  <c r="E225" i="6"/>
  <c r="A225" i="6"/>
  <c r="U224" i="6"/>
  <c r="T224" i="6"/>
  <c r="R224" i="6"/>
  <c r="Q224" i="6"/>
  <c r="S224" i="6"/>
  <c r="P224" i="6"/>
  <c r="O224" i="6"/>
  <c r="M224" i="6"/>
  <c r="L224" i="6"/>
  <c r="N224" i="6"/>
  <c r="K224" i="6"/>
  <c r="J224" i="6"/>
  <c r="I224" i="6"/>
  <c r="H224" i="6"/>
  <c r="G224" i="6"/>
  <c r="F224" i="6"/>
  <c r="E224" i="6"/>
  <c r="A224" i="6"/>
  <c r="U223" i="6"/>
  <c r="T223" i="6"/>
  <c r="R223" i="6"/>
  <c r="Q223" i="6"/>
  <c r="S223" i="6"/>
  <c r="P223" i="6"/>
  <c r="O223" i="6"/>
  <c r="M223" i="6"/>
  <c r="L223" i="6"/>
  <c r="N223" i="6"/>
  <c r="K223" i="6"/>
  <c r="J223" i="6"/>
  <c r="I223" i="6"/>
  <c r="H223" i="6"/>
  <c r="G223" i="6"/>
  <c r="F223" i="6"/>
  <c r="E223" i="6"/>
  <c r="A223" i="6"/>
  <c r="U222" i="6"/>
  <c r="T222" i="6"/>
  <c r="S222" i="6"/>
  <c r="R222" i="6"/>
  <c r="P222" i="6"/>
  <c r="O222" i="6"/>
  <c r="N222" i="6"/>
  <c r="M222" i="6"/>
  <c r="K222" i="6"/>
  <c r="I222" i="6"/>
  <c r="H222" i="6"/>
  <c r="G222" i="6"/>
  <c r="F222" i="6"/>
  <c r="E222" i="6"/>
  <c r="D222" i="6"/>
  <c r="A222" i="6"/>
  <c r="U221" i="6"/>
  <c r="T221" i="6"/>
  <c r="R221" i="6"/>
  <c r="Q221" i="6"/>
  <c r="S221" i="6"/>
  <c r="P221" i="6"/>
  <c r="O221" i="6"/>
  <c r="M221" i="6"/>
  <c r="L221" i="6"/>
  <c r="N221" i="6"/>
  <c r="K221" i="6"/>
  <c r="J221" i="6"/>
  <c r="I221" i="6"/>
  <c r="H221" i="6"/>
  <c r="G221" i="6"/>
  <c r="F221" i="6"/>
  <c r="E221" i="6"/>
  <c r="A221" i="6"/>
  <c r="U220" i="6"/>
  <c r="T220" i="6"/>
  <c r="R220" i="6"/>
  <c r="Q220" i="6"/>
  <c r="S220" i="6"/>
  <c r="P220" i="6"/>
  <c r="O220" i="6"/>
  <c r="M220" i="6"/>
  <c r="L220" i="6"/>
  <c r="N220" i="6"/>
  <c r="K220" i="6"/>
  <c r="J220" i="6"/>
  <c r="I220" i="6"/>
  <c r="H220" i="6"/>
  <c r="G220" i="6"/>
  <c r="F220" i="6"/>
  <c r="E220" i="6"/>
  <c r="A220" i="6"/>
  <c r="U219" i="6"/>
  <c r="T219" i="6"/>
  <c r="R219" i="6"/>
  <c r="Q219" i="6"/>
  <c r="S219" i="6"/>
  <c r="P219" i="6"/>
  <c r="O219" i="6"/>
  <c r="M219" i="6"/>
  <c r="L219" i="6"/>
  <c r="N219" i="6"/>
  <c r="K219" i="6"/>
  <c r="J219" i="6"/>
  <c r="I219" i="6"/>
  <c r="H219" i="6"/>
  <c r="G219" i="6"/>
  <c r="F219" i="6"/>
  <c r="E219" i="6"/>
  <c r="A219" i="6"/>
  <c r="U218" i="6"/>
  <c r="T218" i="6"/>
  <c r="S218" i="6"/>
  <c r="R218" i="6"/>
  <c r="P218" i="6"/>
  <c r="O218" i="6"/>
  <c r="N218" i="6"/>
  <c r="M218" i="6"/>
  <c r="K218" i="6"/>
  <c r="I218" i="6"/>
  <c r="H218" i="6"/>
  <c r="G218" i="6"/>
  <c r="F218" i="6"/>
  <c r="E218" i="6"/>
  <c r="D218" i="6"/>
  <c r="A218" i="6"/>
  <c r="U217" i="6"/>
  <c r="T217" i="6"/>
  <c r="R217" i="6"/>
  <c r="Q217" i="6"/>
  <c r="S217" i="6"/>
  <c r="P217" i="6"/>
  <c r="O217" i="6"/>
  <c r="M217" i="6"/>
  <c r="L217" i="6"/>
  <c r="N217" i="6"/>
  <c r="K217" i="6"/>
  <c r="J217" i="6"/>
  <c r="I217" i="6"/>
  <c r="H217" i="6"/>
  <c r="G217" i="6"/>
  <c r="F217" i="6"/>
  <c r="E217" i="6"/>
  <c r="A217" i="6"/>
  <c r="U216" i="6"/>
  <c r="T216" i="6"/>
  <c r="R216" i="6"/>
  <c r="Q216" i="6"/>
  <c r="S216" i="6"/>
  <c r="P216" i="6"/>
  <c r="O216" i="6"/>
  <c r="M216" i="6"/>
  <c r="L216" i="6"/>
  <c r="N216" i="6"/>
  <c r="K216" i="6"/>
  <c r="J216" i="6"/>
  <c r="I216" i="6"/>
  <c r="H216" i="6"/>
  <c r="G216" i="6"/>
  <c r="F216" i="6"/>
  <c r="E216" i="6"/>
  <c r="A216" i="6"/>
  <c r="U215" i="6"/>
  <c r="T215" i="6"/>
  <c r="R215" i="6"/>
  <c r="Q215" i="6"/>
  <c r="S215" i="6"/>
  <c r="P215" i="6"/>
  <c r="O215" i="6"/>
  <c r="M215" i="6"/>
  <c r="L215" i="6"/>
  <c r="N215" i="6"/>
  <c r="K215" i="6"/>
  <c r="J215" i="6"/>
  <c r="I215" i="6"/>
  <c r="H215" i="6"/>
  <c r="G215" i="6"/>
  <c r="F215" i="6"/>
  <c r="E215" i="6"/>
  <c r="A215" i="6"/>
  <c r="U214" i="6"/>
  <c r="T214" i="6"/>
  <c r="R214" i="6"/>
  <c r="Q214" i="6"/>
  <c r="S214" i="6"/>
  <c r="P214" i="6"/>
  <c r="O214" i="6"/>
  <c r="M214" i="6"/>
  <c r="L214" i="6"/>
  <c r="N214" i="6"/>
  <c r="K214" i="6"/>
  <c r="J214" i="6"/>
  <c r="I214" i="6"/>
  <c r="H214" i="6"/>
  <c r="G214" i="6"/>
  <c r="F214" i="6"/>
  <c r="E214" i="6"/>
  <c r="A214" i="6"/>
  <c r="U213" i="6"/>
  <c r="T213" i="6"/>
  <c r="R213" i="6"/>
  <c r="Q213" i="6"/>
  <c r="S213" i="6"/>
  <c r="P213" i="6"/>
  <c r="O213" i="6"/>
  <c r="M213" i="6"/>
  <c r="L213" i="6"/>
  <c r="N213" i="6"/>
  <c r="K213" i="6"/>
  <c r="J213" i="6"/>
  <c r="I213" i="6"/>
  <c r="H213" i="6"/>
  <c r="G213" i="6"/>
  <c r="F213" i="6"/>
  <c r="E213" i="6"/>
  <c r="A213" i="6"/>
  <c r="U212" i="6"/>
  <c r="T212" i="6"/>
  <c r="R212" i="6"/>
  <c r="Q212" i="6"/>
  <c r="S212" i="6"/>
  <c r="P212" i="6"/>
  <c r="O212" i="6"/>
  <c r="M212" i="6"/>
  <c r="L212" i="6"/>
  <c r="N212" i="6"/>
  <c r="K212" i="6"/>
  <c r="J212" i="6"/>
  <c r="I212" i="6"/>
  <c r="H212" i="6"/>
  <c r="G212" i="6"/>
  <c r="F212" i="6"/>
  <c r="E212" i="6"/>
  <c r="A212" i="6"/>
  <c r="U211" i="6"/>
  <c r="T211" i="6"/>
  <c r="R211" i="6"/>
  <c r="Q211" i="6"/>
  <c r="S211" i="6"/>
  <c r="P211" i="6"/>
  <c r="O211" i="6"/>
  <c r="M211" i="6"/>
  <c r="L211" i="6"/>
  <c r="N211" i="6"/>
  <c r="K211" i="6"/>
  <c r="J211" i="6"/>
  <c r="I211" i="6"/>
  <c r="H211" i="6"/>
  <c r="G211" i="6"/>
  <c r="F211" i="6"/>
  <c r="E211" i="6"/>
  <c r="A211" i="6"/>
  <c r="U210" i="6"/>
  <c r="T210" i="6"/>
  <c r="R210" i="6"/>
  <c r="Q210" i="6"/>
  <c r="S210" i="6"/>
  <c r="P210" i="6"/>
  <c r="O210" i="6"/>
  <c r="M210" i="6"/>
  <c r="L210" i="6"/>
  <c r="N210" i="6"/>
  <c r="K210" i="6"/>
  <c r="J210" i="6"/>
  <c r="I210" i="6"/>
  <c r="H210" i="6"/>
  <c r="G210" i="6"/>
  <c r="F210" i="6"/>
  <c r="E210" i="6"/>
  <c r="A210" i="6"/>
  <c r="U209" i="6"/>
  <c r="T209" i="6"/>
  <c r="R209" i="6"/>
  <c r="Q209" i="6"/>
  <c r="S209" i="6"/>
  <c r="P209" i="6"/>
  <c r="O209" i="6"/>
  <c r="M209" i="6"/>
  <c r="L209" i="6"/>
  <c r="N209" i="6"/>
  <c r="K209" i="6"/>
  <c r="J209" i="6"/>
  <c r="I209" i="6"/>
  <c r="H209" i="6"/>
  <c r="G209" i="6"/>
  <c r="F209" i="6"/>
  <c r="E209" i="6"/>
  <c r="A209" i="6"/>
  <c r="U208" i="6"/>
  <c r="T208" i="6"/>
  <c r="R208" i="6"/>
  <c r="Q208" i="6"/>
  <c r="S208" i="6"/>
  <c r="P208" i="6"/>
  <c r="O208" i="6"/>
  <c r="M208" i="6"/>
  <c r="L208" i="6"/>
  <c r="N208" i="6"/>
  <c r="K208" i="6"/>
  <c r="J208" i="6"/>
  <c r="I208" i="6"/>
  <c r="H208" i="6"/>
  <c r="G208" i="6"/>
  <c r="F208" i="6"/>
  <c r="E208" i="6"/>
  <c r="A208" i="6"/>
  <c r="U207" i="6"/>
  <c r="T207" i="6"/>
  <c r="R207" i="6"/>
  <c r="Q207" i="6"/>
  <c r="S207" i="6"/>
  <c r="P207" i="6"/>
  <c r="O207" i="6"/>
  <c r="M207" i="6"/>
  <c r="L207" i="6"/>
  <c r="N207" i="6"/>
  <c r="K207" i="6"/>
  <c r="J207" i="6"/>
  <c r="I207" i="6"/>
  <c r="H207" i="6"/>
  <c r="G207" i="6"/>
  <c r="F207" i="6"/>
  <c r="E207" i="6"/>
  <c r="A207" i="6"/>
  <c r="U206" i="6"/>
  <c r="T206" i="6"/>
  <c r="R206" i="6"/>
  <c r="Q206" i="6"/>
  <c r="S206" i="6"/>
  <c r="P206" i="6"/>
  <c r="O206" i="6"/>
  <c r="M206" i="6"/>
  <c r="L206" i="6"/>
  <c r="N206" i="6"/>
  <c r="K206" i="6"/>
  <c r="J206" i="6"/>
  <c r="I206" i="6"/>
  <c r="H206" i="6"/>
  <c r="G206" i="6"/>
  <c r="F206" i="6"/>
  <c r="E206" i="6"/>
  <c r="A206" i="6"/>
  <c r="U205" i="6"/>
  <c r="T205" i="6"/>
  <c r="R205" i="6"/>
  <c r="Q205" i="6"/>
  <c r="S205" i="6"/>
  <c r="P205" i="6"/>
  <c r="O205" i="6"/>
  <c r="M205" i="6"/>
  <c r="L205" i="6"/>
  <c r="N205" i="6"/>
  <c r="K205" i="6"/>
  <c r="J205" i="6"/>
  <c r="I205" i="6"/>
  <c r="H205" i="6"/>
  <c r="G205" i="6"/>
  <c r="F205" i="6"/>
  <c r="E205" i="6"/>
  <c r="A205" i="6"/>
  <c r="U204" i="6"/>
  <c r="T204" i="6"/>
  <c r="R204" i="6"/>
  <c r="Q204" i="6"/>
  <c r="S204" i="6"/>
  <c r="P204" i="6"/>
  <c r="O204" i="6"/>
  <c r="M204" i="6"/>
  <c r="L204" i="6"/>
  <c r="N204" i="6"/>
  <c r="K204" i="6"/>
  <c r="J204" i="6"/>
  <c r="I204" i="6"/>
  <c r="H204" i="6"/>
  <c r="G204" i="6"/>
  <c r="F204" i="6"/>
  <c r="E204" i="6"/>
  <c r="A204" i="6"/>
  <c r="U203" i="6"/>
  <c r="T203" i="6"/>
  <c r="R203" i="6"/>
  <c r="Q203" i="6"/>
  <c r="S203" i="6"/>
  <c r="P203" i="6"/>
  <c r="O203" i="6"/>
  <c r="M203" i="6"/>
  <c r="L203" i="6"/>
  <c r="N203" i="6"/>
  <c r="K203" i="6"/>
  <c r="J203" i="6"/>
  <c r="I203" i="6"/>
  <c r="H203" i="6"/>
  <c r="G203" i="6"/>
  <c r="F203" i="6"/>
  <c r="E203" i="6"/>
  <c r="A203" i="6"/>
  <c r="U202" i="6"/>
  <c r="T202" i="6"/>
  <c r="R202" i="6"/>
  <c r="Q202" i="6"/>
  <c r="S202" i="6"/>
  <c r="P202" i="6"/>
  <c r="O202" i="6"/>
  <c r="M202" i="6"/>
  <c r="L202" i="6"/>
  <c r="N202" i="6"/>
  <c r="K202" i="6"/>
  <c r="J202" i="6"/>
  <c r="I202" i="6"/>
  <c r="H202" i="6"/>
  <c r="G202" i="6"/>
  <c r="F202" i="6"/>
  <c r="E202" i="6"/>
  <c r="A202" i="6"/>
  <c r="U201" i="6"/>
  <c r="T201" i="6"/>
  <c r="R201" i="6"/>
  <c r="Q201" i="6"/>
  <c r="S201" i="6"/>
  <c r="P201" i="6"/>
  <c r="O201" i="6"/>
  <c r="M201" i="6"/>
  <c r="L201" i="6"/>
  <c r="N201" i="6"/>
  <c r="K201" i="6"/>
  <c r="J201" i="6"/>
  <c r="I201" i="6"/>
  <c r="H201" i="6"/>
  <c r="G201" i="6"/>
  <c r="F201" i="6"/>
  <c r="E201" i="6"/>
  <c r="A201" i="6"/>
  <c r="U200" i="6"/>
  <c r="T200" i="6"/>
  <c r="R200" i="6"/>
  <c r="Q200" i="6"/>
  <c r="S200" i="6"/>
  <c r="P200" i="6"/>
  <c r="O200" i="6"/>
  <c r="M200" i="6"/>
  <c r="L200" i="6"/>
  <c r="N200" i="6"/>
  <c r="K200" i="6"/>
  <c r="J200" i="6"/>
  <c r="I200" i="6"/>
  <c r="H200" i="6"/>
  <c r="G200" i="6"/>
  <c r="F200" i="6"/>
  <c r="E200" i="6"/>
  <c r="A200" i="6"/>
  <c r="U199" i="6"/>
  <c r="T199" i="6"/>
  <c r="R199" i="6"/>
  <c r="Q199" i="6"/>
  <c r="S199" i="6"/>
  <c r="P199" i="6"/>
  <c r="O199" i="6"/>
  <c r="M199" i="6"/>
  <c r="L199" i="6"/>
  <c r="N199" i="6"/>
  <c r="K199" i="6"/>
  <c r="J199" i="6"/>
  <c r="I199" i="6"/>
  <c r="H199" i="6"/>
  <c r="G199" i="6"/>
  <c r="F199" i="6"/>
  <c r="E199" i="6"/>
  <c r="A199" i="6"/>
  <c r="U198" i="6"/>
  <c r="T198" i="6"/>
  <c r="R198" i="6"/>
  <c r="Q198" i="6"/>
  <c r="S198" i="6"/>
  <c r="P198" i="6"/>
  <c r="O198" i="6"/>
  <c r="M198" i="6"/>
  <c r="L198" i="6"/>
  <c r="N198" i="6"/>
  <c r="K198" i="6"/>
  <c r="J198" i="6"/>
  <c r="I198" i="6"/>
  <c r="H198" i="6"/>
  <c r="G198" i="6"/>
  <c r="F198" i="6"/>
  <c r="E198" i="6"/>
  <c r="A198" i="6"/>
  <c r="U197" i="6"/>
  <c r="T197" i="6"/>
  <c r="R197" i="6"/>
  <c r="Q197" i="6"/>
  <c r="S197" i="6"/>
  <c r="P197" i="6"/>
  <c r="O197" i="6"/>
  <c r="M197" i="6"/>
  <c r="L197" i="6"/>
  <c r="N197" i="6"/>
  <c r="K197" i="6"/>
  <c r="J197" i="6"/>
  <c r="I197" i="6"/>
  <c r="H197" i="6"/>
  <c r="G197" i="6"/>
  <c r="F197" i="6"/>
  <c r="E197" i="6"/>
  <c r="A197" i="6"/>
  <c r="U196" i="6"/>
  <c r="T196" i="6"/>
  <c r="R196" i="6"/>
  <c r="Q196" i="6"/>
  <c r="S196" i="6"/>
  <c r="P196" i="6"/>
  <c r="O196" i="6"/>
  <c r="M196" i="6"/>
  <c r="L196" i="6"/>
  <c r="N196" i="6"/>
  <c r="K196" i="6"/>
  <c r="J196" i="6"/>
  <c r="I196" i="6"/>
  <c r="H196" i="6"/>
  <c r="G196" i="6"/>
  <c r="F196" i="6"/>
  <c r="E196" i="6"/>
  <c r="A196" i="6"/>
  <c r="U195" i="6"/>
  <c r="T195" i="6"/>
  <c r="R195" i="6"/>
  <c r="Q195" i="6"/>
  <c r="S195" i="6"/>
  <c r="P195" i="6"/>
  <c r="O195" i="6"/>
  <c r="M195" i="6"/>
  <c r="L195" i="6"/>
  <c r="N195" i="6"/>
  <c r="K195" i="6"/>
  <c r="J195" i="6"/>
  <c r="I195" i="6"/>
  <c r="H195" i="6"/>
  <c r="G195" i="6"/>
  <c r="F195" i="6"/>
  <c r="E195" i="6"/>
  <c r="A195" i="6"/>
  <c r="U194" i="6"/>
  <c r="T194" i="6"/>
  <c r="R194" i="6"/>
  <c r="Q194" i="6"/>
  <c r="S194" i="6"/>
  <c r="P194" i="6"/>
  <c r="O194" i="6"/>
  <c r="M194" i="6"/>
  <c r="L194" i="6"/>
  <c r="N194" i="6"/>
  <c r="K194" i="6"/>
  <c r="J194" i="6"/>
  <c r="I194" i="6"/>
  <c r="H194" i="6"/>
  <c r="G194" i="6"/>
  <c r="F194" i="6"/>
  <c r="E194" i="6"/>
  <c r="A194" i="6"/>
  <c r="U193" i="6"/>
  <c r="T193" i="6"/>
  <c r="R193" i="6"/>
  <c r="Q193" i="6"/>
  <c r="S193" i="6"/>
  <c r="P193" i="6"/>
  <c r="O193" i="6"/>
  <c r="M193" i="6"/>
  <c r="L193" i="6"/>
  <c r="N193" i="6"/>
  <c r="K193" i="6"/>
  <c r="J193" i="6"/>
  <c r="I193" i="6"/>
  <c r="H193" i="6"/>
  <c r="G193" i="6"/>
  <c r="F193" i="6"/>
  <c r="E193" i="6"/>
  <c r="A193" i="6"/>
  <c r="U192" i="6"/>
  <c r="T192" i="6"/>
  <c r="R192" i="6"/>
  <c r="Q192" i="6"/>
  <c r="S192" i="6"/>
  <c r="P192" i="6"/>
  <c r="O192" i="6"/>
  <c r="M192" i="6"/>
  <c r="L192" i="6"/>
  <c r="N192" i="6"/>
  <c r="K192" i="6"/>
  <c r="J192" i="6"/>
  <c r="I192" i="6"/>
  <c r="H192" i="6"/>
  <c r="G192" i="6"/>
  <c r="F192" i="6"/>
  <c r="E192" i="6"/>
  <c r="A192" i="6"/>
  <c r="U191" i="6"/>
  <c r="T191" i="6"/>
  <c r="R191" i="6"/>
  <c r="Q191" i="6"/>
  <c r="S191" i="6"/>
  <c r="P191" i="6"/>
  <c r="O191" i="6"/>
  <c r="M191" i="6"/>
  <c r="L191" i="6"/>
  <c r="N191" i="6"/>
  <c r="K191" i="6"/>
  <c r="J191" i="6"/>
  <c r="I191" i="6"/>
  <c r="H191" i="6"/>
  <c r="G191" i="6"/>
  <c r="F191" i="6"/>
  <c r="E191" i="6"/>
  <c r="A191" i="6"/>
  <c r="U190" i="6"/>
  <c r="T190" i="6"/>
  <c r="R190" i="6"/>
  <c r="Q190" i="6"/>
  <c r="S190" i="6"/>
  <c r="P190" i="6"/>
  <c r="O190" i="6"/>
  <c r="M190" i="6"/>
  <c r="L190" i="6"/>
  <c r="N190" i="6"/>
  <c r="K190" i="6"/>
  <c r="J190" i="6"/>
  <c r="I190" i="6"/>
  <c r="H190" i="6"/>
  <c r="G190" i="6"/>
  <c r="F190" i="6"/>
  <c r="E190" i="6"/>
  <c r="A190" i="6"/>
  <c r="U189" i="6"/>
  <c r="T189" i="6"/>
  <c r="R189" i="6"/>
  <c r="Q189" i="6"/>
  <c r="S189" i="6"/>
  <c r="P189" i="6"/>
  <c r="O189" i="6"/>
  <c r="M189" i="6"/>
  <c r="L189" i="6"/>
  <c r="N189" i="6"/>
  <c r="K189" i="6"/>
  <c r="J189" i="6"/>
  <c r="I189" i="6"/>
  <c r="H189" i="6"/>
  <c r="G189" i="6"/>
  <c r="F189" i="6"/>
  <c r="E189" i="6"/>
  <c r="A189" i="6"/>
  <c r="U188" i="6"/>
  <c r="T188" i="6"/>
  <c r="R188" i="6"/>
  <c r="Q188" i="6"/>
  <c r="S188" i="6"/>
  <c r="P188" i="6"/>
  <c r="O188" i="6"/>
  <c r="M188" i="6"/>
  <c r="L188" i="6"/>
  <c r="N188" i="6"/>
  <c r="K188" i="6"/>
  <c r="J188" i="6"/>
  <c r="I188" i="6"/>
  <c r="H188" i="6"/>
  <c r="G188" i="6"/>
  <c r="F188" i="6"/>
  <c r="E188" i="6"/>
  <c r="A188" i="6"/>
  <c r="U187" i="6"/>
  <c r="T187" i="6"/>
  <c r="R187" i="6"/>
  <c r="Q187" i="6"/>
  <c r="S187" i="6"/>
  <c r="P187" i="6"/>
  <c r="O187" i="6"/>
  <c r="M187" i="6"/>
  <c r="L187" i="6"/>
  <c r="N187" i="6"/>
  <c r="K187" i="6"/>
  <c r="J187" i="6"/>
  <c r="I187" i="6"/>
  <c r="H187" i="6"/>
  <c r="G187" i="6"/>
  <c r="F187" i="6"/>
  <c r="E187" i="6"/>
  <c r="A187" i="6"/>
  <c r="U186" i="6"/>
  <c r="T186" i="6"/>
  <c r="R186" i="6"/>
  <c r="Q186" i="6"/>
  <c r="S186" i="6"/>
  <c r="P186" i="6"/>
  <c r="O186" i="6"/>
  <c r="M186" i="6"/>
  <c r="L186" i="6"/>
  <c r="N186" i="6"/>
  <c r="K186" i="6"/>
  <c r="J186" i="6"/>
  <c r="I186" i="6"/>
  <c r="H186" i="6"/>
  <c r="G186" i="6"/>
  <c r="F186" i="6"/>
  <c r="E186" i="6"/>
  <c r="A186" i="6"/>
  <c r="U185" i="6"/>
  <c r="T185" i="6"/>
  <c r="R185" i="6"/>
  <c r="Q185" i="6"/>
  <c r="S185" i="6"/>
  <c r="P185" i="6"/>
  <c r="O185" i="6"/>
  <c r="M185" i="6"/>
  <c r="L185" i="6"/>
  <c r="N185" i="6"/>
  <c r="K185" i="6"/>
  <c r="J185" i="6"/>
  <c r="I185" i="6"/>
  <c r="H185" i="6"/>
  <c r="G185" i="6"/>
  <c r="F185" i="6"/>
  <c r="E185" i="6"/>
  <c r="A185" i="6"/>
  <c r="U184" i="6"/>
  <c r="T184" i="6"/>
  <c r="R184" i="6"/>
  <c r="Q184" i="6"/>
  <c r="S184" i="6"/>
  <c r="P184" i="6"/>
  <c r="O184" i="6"/>
  <c r="M184" i="6"/>
  <c r="L184" i="6"/>
  <c r="N184" i="6"/>
  <c r="K184" i="6"/>
  <c r="J184" i="6"/>
  <c r="I184" i="6"/>
  <c r="H184" i="6"/>
  <c r="G184" i="6"/>
  <c r="F184" i="6"/>
  <c r="E184" i="6"/>
  <c r="A184" i="6"/>
  <c r="U183" i="6"/>
  <c r="T183" i="6"/>
  <c r="R183" i="6"/>
  <c r="Q183" i="6"/>
  <c r="S183" i="6"/>
  <c r="P183" i="6"/>
  <c r="O183" i="6"/>
  <c r="M183" i="6"/>
  <c r="L183" i="6"/>
  <c r="N183" i="6"/>
  <c r="K183" i="6"/>
  <c r="J183" i="6"/>
  <c r="I183" i="6"/>
  <c r="H183" i="6"/>
  <c r="G183" i="6"/>
  <c r="F183" i="6"/>
  <c r="E183" i="6"/>
  <c r="A183" i="6"/>
  <c r="U182" i="6"/>
  <c r="T182" i="6"/>
  <c r="S182" i="6"/>
  <c r="R182" i="6"/>
  <c r="P182" i="6"/>
  <c r="O182" i="6"/>
  <c r="N182" i="6"/>
  <c r="M182" i="6"/>
  <c r="K182" i="6"/>
  <c r="I182" i="6"/>
  <c r="H182" i="6"/>
  <c r="G182" i="6"/>
  <c r="F182" i="6"/>
  <c r="E182" i="6"/>
  <c r="D182" i="6"/>
  <c r="A182" i="6"/>
  <c r="U181" i="6"/>
  <c r="T181" i="6"/>
  <c r="R181" i="6"/>
  <c r="Q181" i="6"/>
  <c r="S181" i="6"/>
  <c r="P181" i="6"/>
  <c r="O181" i="6"/>
  <c r="M181" i="6"/>
  <c r="L181" i="6"/>
  <c r="N181" i="6"/>
  <c r="K181" i="6"/>
  <c r="J181" i="6"/>
  <c r="I181" i="6"/>
  <c r="H181" i="6"/>
  <c r="G181" i="6"/>
  <c r="F181" i="6"/>
  <c r="E181" i="6"/>
  <c r="A181" i="6"/>
  <c r="U180" i="6"/>
  <c r="T180" i="6"/>
  <c r="R180" i="6"/>
  <c r="Q180" i="6"/>
  <c r="S180" i="6"/>
  <c r="P180" i="6"/>
  <c r="O180" i="6"/>
  <c r="M180" i="6"/>
  <c r="L180" i="6"/>
  <c r="N180" i="6"/>
  <c r="K180" i="6"/>
  <c r="J180" i="6"/>
  <c r="I180" i="6"/>
  <c r="H180" i="6"/>
  <c r="G180" i="6"/>
  <c r="F180" i="6"/>
  <c r="E180" i="6"/>
  <c r="A180" i="6"/>
  <c r="U179" i="6"/>
  <c r="T179" i="6"/>
  <c r="R179" i="6"/>
  <c r="Q179" i="6"/>
  <c r="S179" i="6"/>
  <c r="P179" i="6"/>
  <c r="O179" i="6"/>
  <c r="M179" i="6"/>
  <c r="L179" i="6"/>
  <c r="N179" i="6"/>
  <c r="K179" i="6"/>
  <c r="J179" i="6"/>
  <c r="I179" i="6"/>
  <c r="H179" i="6"/>
  <c r="G179" i="6"/>
  <c r="F179" i="6"/>
  <c r="E179" i="6"/>
  <c r="A179" i="6"/>
  <c r="U178" i="6"/>
  <c r="T178" i="6"/>
  <c r="R178" i="6"/>
  <c r="Q178" i="6"/>
  <c r="S178" i="6"/>
  <c r="P178" i="6"/>
  <c r="O178" i="6"/>
  <c r="M178" i="6"/>
  <c r="L178" i="6"/>
  <c r="N178" i="6"/>
  <c r="K178" i="6"/>
  <c r="J178" i="6"/>
  <c r="I178" i="6"/>
  <c r="H178" i="6"/>
  <c r="G178" i="6"/>
  <c r="F178" i="6"/>
  <c r="E178" i="6"/>
  <c r="A178" i="6"/>
  <c r="U177" i="6"/>
  <c r="T177" i="6"/>
  <c r="R177" i="6"/>
  <c r="Q177" i="6"/>
  <c r="S177" i="6"/>
  <c r="P177" i="6"/>
  <c r="O177" i="6"/>
  <c r="M177" i="6"/>
  <c r="L177" i="6"/>
  <c r="N177" i="6"/>
  <c r="K177" i="6"/>
  <c r="J177" i="6"/>
  <c r="I177" i="6"/>
  <c r="H177" i="6"/>
  <c r="G177" i="6"/>
  <c r="F177" i="6"/>
  <c r="E177" i="6"/>
  <c r="A177" i="6"/>
  <c r="U176" i="6"/>
  <c r="T176" i="6"/>
  <c r="R176" i="6"/>
  <c r="Q176" i="6"/>
  <c r="S176" i="6"/>
  <c r="P176" i="6"/>
  <c r="O176" i="6"/>
  <c r="M176" i="6"/>
  <c r="L176" i="6"/>
  <c r="N176" i="6"/>
  <c r="K176" i="6"/>
  <c r="J176" i="6"/>
  <c r="I176" i="6"/>
  <c r="H176" i="6"/>
  <c r="G176" i="6"/>
  <c r="F176" i="6"/>
  <c r="E176" i="6"/>
  <c r="A176" i="6"/>
  <c r="U175" i="6"/>
  <c r="T175" i="6"/>
  <c r="R175" i="6"/>
  <c r="Q175" i="6"/>
  <c r="S175" i="6"/>
  <c r="P175" i="6"/>
  <c r="O175" i="6"/>
  <c r="M175" i="6"/>
  <c r="L175" i="6"/>
  <c r="N175" i="6"/>
  <c r="K175" i="6"/>
  <c r="J175" i="6"/>
  <c r="I175" i="6"/>
  <c r="H175" i="6"/>
  <c r="G175" i="6"/>
  <c r="F175" i="6"/>
  <c r="E175" i="6"/>
  <c r="A175" i="6"/>
  <c r="U174" i="6"/>
  <c r="T174" i="6"/>
  <c r="R174" i="6"/>
  <c r="Q174" i="6"/>
  <c r="S174" i="6"/>
  <c r="P174" i="6"/>
  <c r="O174" i="6"/>
  <c r="M174" i="6"/>
  <c r="L174" i="6"/>
  <c r="N174" i="6"/>
  <c r="K174" i="6"/>
  <c r="J174" i="6"/>
  <c r="I174" i="6"/>
  <c r="H174" i="6"/>
  <c r="G174" i="6"/>
  <c r="F174" i="6"/>
  <c r="E174" i="6"/>
  <c r="A174" i="6"/>
  <c r="U173" i="6"/>
  <c r="T173" i="6"/>
  <c r="R173" i="6"/>
  <c r="Q173" i="6"/>
  <c r="S173" i="6"/>
  <c r="P173" i="6"/>
  <c r="O173" i="6"/>
  <c r="M173" i="6"/>
  <c r="L173" i="6"/>
  <c r="N173" i="6"/>
  <c r="K173" i="6"/>
  <c r="J173" i="6"/>
  <c r="I173" i="6"/>
  <c r="H173" i="6"/>
  <c r="G173" i="6"/>
  <c r="F173" i="6"/>
  <c r="E173" i="6"/>
  <c r="A173" i="6"/>
  <c r="G172" i="6"/>
  <c r="A172" i="6"/>
  <c r="U171" i="6"/>
  <c r="T171" i="6"/>
  <c r="S171" i="6"/>
  <c r="R171" i="6"/>
  <c r="P171" i="6"/>
  <c r="O171" i="6"/>
  <c r="N171" i="6"/>
  <c r="M171" i="6"/>
  <c r="K171" i="6"/>
  <c r="I171" i="6"/>
  <c r="H171" i="6"/>
  <c r="G171" i="6"/>
  <c r="F171" i="6"/>
  <c r="E171" i="6"/>
  <c r="D171" i="6"/>
  <c r="A171" i="6"/>
  <c r="U170" i="6"/>
  <c r="T170" i="6"/>
  <c r="R170" i="6"/>
  <c r="Q170" i="6"/>
  <c r="S170" i="6"/>
  <c r="P170" i="6"/>
  <c r="O170" i="6"/>
  <c r="M170" i="6"/>
  <c r="L170" i="6"/>
  <c r="N170" i="6"/>
  <c r="K170" i="6"/>
  <c r="J170" i="6"/>
  <c r="I170" i="6"/>
  <c r="H170" i="6"/>
  <c r="G170" i="6"/>
  <c r="F170" i="6"/>
  <c r="E170" i="6"/>
  <c r="A170" i="6"/>
  <c r="U169" i="6"/>
  <c r="T169" i="6"/>
  <c r="R169" i="6"/>
  <c r="Q169" i="6"/>
  <c r="S169" i="6"/>
  <c r="P169" i="6"/>
  <c r="O169" i="6"/>
  <c r="M169" i="6"/>
  <c r="L169" i="6"/>
  <c r="N169" i="6"/>
  <c r="K169" i="6"/>
  <c r="J169" i="6"/>
  <c r="I169" i="6"/>
  <c r="H169" i="6"/>
  <c r="G169" i="6"/>
  <c r="F169" i="6"/>
  <c r="E169" i="6"/>
  <c r="A169" i="6"/>
  <c r="U168" i="6"/>
  <c r="T168" i="6"/>
  <c r="R168" i="6"/>
  <c r="Q168" i="6"/>
  <c r="S168" i="6"/>
  <c r="P168" i="6"/>
  <c r="O168" i="6"/>
  <c r="M168" i="6"/>
  <c r="L168" i="6"/>
  <c r="N168" i="6"/>
  <c r="K168" i="6"/>
  <c r="J168" i="6"/>
  <c r="I168" i="6"/>
  <c r="H168" i="6"/>
  <c r="G168" i="6"/>
  <c r="F168" i="6"/>
  <c r="E168" i="6"/>
  <c r="A168" i="6"/>
  <c r="U167" i="6"/>
  <c r="T167" i="6"/>
  <c r="R167" i="6"/>
  <c r="Q167" i="6"/>
  <c r="S167" i="6"/>
  <c r="P167" i="6"/>
  <c r="O167" i="6"/>
  <c r="M167" i="6"/>
  <c r="L167" i="6"/>
  <c r="N167" i="6"/>
  <c r="K167" i="6"/>
  <c r="J167" i="6"/>
  <c r="I167" i="6"/>
  <c r="H167" i="6"/>
  <c r="G167" i="6"/>
  <c r="F167" i="6"/>
  <c r="E167" i="6"/>
  <c r="A167" i="6"/>
  <c r="U166" i="6"/>
  <c r="T166" i="6"/>
  <c r="R166" i="6"/>
  <c r="Q166" i="6"/>
  <c r="S166" i="6"/>
  <c r="P166" i="6"/>
  <c r="O166" i="6"/>
  <c r="M166" i="6"/>
  <c r="L166" i="6"/>
  <c r="N166" i="6"/>
  <c r="K166" i="6"/>
  <c r="J166" i="6"/>
  <c r="I166" i="6"/>
  <c r="H166" i="6"/>
  <c r="G166" i="6"/>
  <c r="F166" i="6"/>
  <c r="E166" i="6"/>
  <c r="A166" i="6"/>
  <c r="U165" i="6"/>
  <c r="T165" i="6"/>
  <c r="R165" i="6"/>
  <c r="Q165" i="6"/>
  <c r="S165" i="6"/>
  <c r="P165" i="6"/>
  <c r="O165" i="6"/>
  <c r="M165" i="6"/>
  <c r="L165" i="6"/>
  <c r="N165" i="6"/>
  <c r="K165" i="6"/>
  <c r="J165" i="6"/>
  <c r="I165" i="6"/>
  <c r="H165" i="6"/>
  <c r="G165" i="6"/>
  <c r="F165" i="6"/>
  <c r="E165" i="6"/>
  <c r="A165" i="6"/>
  <c r="U164" i="6"/>
  <c r="T164" i="6"/>
  <c r="R164" i="6"/>
  <c r="Q164" i="6"/>
  <c r="S164" i="6"/>
  <c r="P164" i="6"/>
  <c r="O164" i="6"/>
  <c r="M164" i="6"/>
  <c r="L164" i="6"/>
  <c r="N164" i="6"/>
  <c r="K164" i="6"/>
  <c r="J164" i="6"/>
  <c r="I164" i="6"/>
  <c r="H164" i="6"/>
  <c r="G164" i="6"/>
  <c r="F164" i="6"/>
  <c r="E164" i="6"/>
  <c r="A164" i="6"/>
  <c r="U163" i="6"/>
  <c r="T163" i="6"/>
  <c r="R163" i="6"/>
  <c r="Q163" i="6"/>
  <c r="S163" i="6"/>
  <c r="P163" i="6"/>
  <c r="O163" i="6"/>
  <c r="M163" i="6"/>
  <c r="L163" i="6"/>
  <c r="N163" i="6"/>
  <c r="K163" i="6"/>
  <c r="J163" i="6"/>
  <c r="I163" i="6"/>
  <c r="H163" i="6"/>
  <c r="G163" i="6"/>
  <c r="F163" i="6"/>
  <c r="E163" i="6"/>
  <c r="A163" i="6"/>
  <c r="U162" i="6"/>
  <c r="T162" i="6"/>
  <c r="R162" i="6"/>
  <c r="Q162" i="6"/>
  <c r="S162" i="6"/>
  <c r="P162" i="6"/>
  <c r="O162" i="6"/>
  <c r="M162" i="6"/>
  <c r="L162" i="6"/>
  <c r="N162" i="6"/>
  <c r="K162" i="6"/>
  <c r="J162" i="6"/>
  <c r="I162" i="6"/>
  <c r="H162" i="6"/>
  <c r="G162" i="6"/>
  <c r="F162" i="6"/>
  <c r="E162" i="6"/>
  <c r="A162" i="6"/>
  <c r="U161" i="6"/>
  <c r="T161" i="6"/>
  <c r="R161" i="6"/>
  <c r="Q161" i="6"/>
  <c r="S161" i="6"/>
  <c r="P161" i="6"/>
  <c r="O161" i="6"/>
  <c r="M161" i="6"/>
  <c r="L161" i="6"/>
  <c r="N161" i="6"/>
  <c r="K161" i="6"/>
  <c r="J161" i="6"/>
  <c r="I161" i="6"/>
  <c r="H161" i="6"/>
  <c r="G161" i="6"/>
  <c r="F161" i="6"/>
  <c r="E161" i="6"/>
  <c r="A161" i="6"/>
  <c r="U160" i="6"/>
  <c r="T160" i="6"/>
  <c r="R160" i="6"/>
  <c r="Q160" i="6"/>
  <c r="S160" i="6"/>
  <c r="P160" i="6"/>
  <c r="O160" i="6"/>
  <c r="M160" i="6"/>
  <c r="L160" i="6"/>
  <c r="N160" i="6"/>
  <c r="K160" i="6"/>
  <c r="J160" i="6"/>
  <c r="I160" i="6"/>
  <c r="H160" i="6"/>
  <c r="G160" i="6"/>
  <c r="F160" i="6"/>
  <c r="E160" i="6"/>
  <c r="A160" i="6"/>
  <c r="U159" i="6"/>
  <c r="T159" i="6"/>
  <c r="S159" i="6"/>
  <c r="R159" i="6"/>
  <c r="P159" i="6"/>
  <c r="O159" i="6"/>
  <c r="N159" i="6"/>
  <c r="M159" i="6"/>
  <c r="K159" i="6"/>
  <c r="I159" i="6"/>
  <c r="H159" i="6"/>
  <c r="G159" i="6"/>
  <c r="F159" i="6"/>
  <c r="E159" i="6"/>
  <c r="D159" i="6"/>
  <c r="A159" i="6"/>
  <c r="U158" i="6"/>
  <c r="T158" i="6"/>
  <c r="R158" i="6"/>
  <c r="Q158" i="6"/>
  <c r="S158" i="6"/>
  <c r="P158" i="6"/>
  <c r="O158" i="6"/>
  <c r="M158" i="6"/>
  <c r="L158" i="6"/>
  <c r="N158" i="6"/>
  <c r="K158" i="6"/>
  <c r="J158" i="6"/>
  <c r="I158" i="6"/>
  <c r="H158" i="6"/>
  <c r="G158" i="6"/>
  <c r="F158" i="6"/>
  <c r="E158" i="6"/>
  <c r="A158" i="6"/>
  <c r="U157" i="6"/>
  <c r="T157" i="6"/>
  <c r="R157" i="6"/>
  <c r="Q157" i="6"/>
  <c r="S157" i="6"/>
  <c r="P157" i="6"/>
  <c r="O157" i="6"/>
  <c r="M157" i="6"/>
  <c r="L157" i="6"/>
  <c r="N157" i="6"/>
  <c r="K157" i="6"/>
  <c r="J157" i="6"/>
  <c r="I157" i="6"/>
  <c r="H157" i="6"/>
  <c r="G157" i="6"/>
  <c r="F157" i="6"/>
  <c r="E157" i="6"/>
  <c r="A157" i="6"/>
  <c r="U156" i="6"/>
  <c r="T156" i="6"/>
  <c r="R156" i="6"/>
  <c r="Q156" i="6"/>
  <c r="S156" i="6"/>
  <c r="P156" i="6"/>
  <c r="O156" i="6"/>
  <c r="M156" i="6"/>
  <c r="L156" i="6"/>
  <c r="N156" i="6"/>
  <c r="K156" i="6"/>
  <c r="J156" i="6"/>
  <c r="I156" i="6"/>
  <c r="H156" i="6"/>
  <c r="G156" i="6"/>
  <c r="F156" i="6"/>
  <c r="E156" i="6"/>
  <c r="A156" i="6"/>
  <c r="U155" i="6"/>
  <c r="T155" i="6"/>
  <c r="R155" i="6"/>
  <c r="Q155" i="6"/>
  <c r="S155" i="6"/>
  <c r="P155" i="6"/>
  <c r="O155" i="6"/>
  <c r="M155" i="6"/>
  <c r="L155" i="6"/>
  <c r="N155" i="6"/>
  <c r="K155" i="6"/>
  <c r="J155" i="6"/>
  <c r="I155" i="6"/>
  <c r="H155" i="6"/>
  <c r="G155" i="6"/>
  <c r="F155" i="6"/>
  <c r="E155" i="6"/>
  <c r="A155" i="6"/>
  <c r="U154" i="6"/>
  <c r="T154" i="6"/>
  <c r="R154" i="6"/>
  <c r="Q154" i="6"/>
  <c r="S154" i="6"/>
  <c r="P154" i="6"/>
  <c r="O154" i="6"/>
  <c r="M154" i="6"/>
  <c r="L154" i="6"/>
  <c r="N154" i="6"/>
  <c r="K154" i="6"/>
  <c r="J154" i="6"/>
  <c r="I154" i="6"/>
  <c r="H154" i="6"/>
  <c r="G154" i="6"/>
  <c r="F154" i="6"/>
  <c r="E154" i="6"/>
  <c r="A154" i="6"/>
  <c r="U153" i="6"/>
  <c r="T153" i="6"/>
  <c r="R153" i="6"/>
  <c r="Q153" i="6"/>
  <c r="S153" i="6"/>
  <c r="P153" i="6"/>
  <c r="O153" i="6"/>
  <c r="M153" i="6"/>
  <c r="L153" i="6"/>
  <c r="N153" i="6"/>
  <c r="K153" i="6"/>
  <c r="J153" i="6"/>
  <c r="I153" i="6"/>
  <c r="H153" i="6"/>
  <c r="G153" i="6"/>
  <c r="F153" i="6"/>
  <c r="E153" i="6"/>
  <c r="A153" i="6"/>
  <c r="U152" i="6"/>
  <c r="T152" i="6"/>
  <c r="R152" i="6"/>
  <c r="Q152" i="6"/>
  <c r="S152" i="6"/>
  <c r="P152" i="6"/>
  <c r="O152" i="6"/>
  <c r="M152" i="6"/>
  <c r="L152" i="6"/>
  <c r="N152" i="6"/>
  <c r="K152" i="6"/>
  <c r="J152" i="6"/>
  <c r="I152" i="6"/>
  <c r="H152" i="6"/>
  <c r="G152" i="6"/>
  <c r="F152" i="6"/>
  <c r="E152" i="6"/>
  <c r="A152" i="6"/>
  <c r="U151" i="6"/>
  <c r="T151" i="6"/>
  <c r="S151" i="6"/>
  <c r="R151" i="6"/>
  <c r="P151" i="6"/>
  <c r="O151" i="6"/>
  <c r="N151" i="6"/>
  <c r="M151" i="6"/>
  <c r="K151" i="6"/>
  <c r="I151" i="6"/>
  <c r="H151" i="6"/>
  <c r="G151" i="6"/>
  <c r="F151" i="6"/>
  <c r="E151" i="6"/>
  <c r="D151" i="6"/>
  <c r="A151" i="6"/>
  <c r="U150" i="6"/>
  <c r="T150" i="6"/>
  <c r="R150" i="6"/>
  <c r="Q150" i="6"/>
  <c r="S150" i="6"/>
  <c r="P150" i="6"/>
  <c r="O150" i="6"/>
  <c r="M150" i="6"/>
  <c r="L150" i="6"/>
  <c r="N150" i="6"/>
  <c r="K150" i="6"/>
  <c r="J150" i="6"/>
  <c r="I150" i="6"/>
  <c r="H150" i="6"/>
  <c r="G150" i="6"/>
  <c r="F150" i="6"/>
  <c r="E150" i="6"/>
  <c r="A150" i="6"/>
  <c r="U149" i="6"/>
  <c r="T149" i="6"/>
  <c r="R149" i="6"/>
  <c r="Q149" i="6"/>
  <c r="S149" i="6"/>
  <c r="P149" i="6"/>
  <c r="O149" i="6"/>
  <c r="M149" i="6"/>
  <c r="L149" i="6"/>
  <c r="N149" i="6"/>
  <c r="K149" i="6"/>
  <c r="J149" i="6"/>
  <c r="I149" i="6"/>
  <c r="H149" i="6"/>
  <c r="G149" i="6"/>
  <c r="F149" i="6"/>
  <c r="E149" i="6"/>
  <c r="A149" i="6"/>
  <c r="U148" i="6"/>
  <c r="T148" i="6"/>
  <c r="R148" i="6"/>
  <c r="Q148" i="6"/>
  <c r="S148" i="6"/>
  <c r="P148" i="6"/>
  <c r="O148" i="6"/>
  <c r="M148" i="6"/>
  <c r="L148" i="6"/>
  <c r="N148" i="6"/>
  <c r="K148" i="6"/>
  <c r="J148" i="6"/>
  <c r="I148" i="6"/>
  <c r="H148" i="6"/>
  <c r="G148" i="6"/>
  <c r="F148" i="6"/>
  <c r="E148" i="6"/>
  <c r="A148" i="6"/>
  <c r="U147" i="6"/>
  <c r="T147" i="6"/>
  <c r="S147" i="6"/>
  <c r="R147" i="6"/>
  <c r="P147" i="6"/>
  <c r="O147" i="6"/>
  <c r="N147" i="6"/>
  <c r="M147" i="6"/>
  <c r="K147" i="6"/>
  <c r="I147" i="6"/>
  <c r="H147" i="6"/>
  <c r="G147" i="6"/>
  <c r="F147" i="6"/>
  <c r="E147" i="6"/>
  <c r="D147" i="6"/>
  <c r="A147" i="6"/>
  <c r="U146" i="6"/>
  <c r="T146" i="6"/>
  <c r="R146" i="6"/>
  <c r="Q146" i="6"/>
  <c r="S146" i="6"/>
  <c r="P146" i="6"/>
  <c r="O146" i="6"/>
  <c r="M146" i="6"/>
  <c r="L146" i="6"/>
  <c r="N146" i="6"/>
  <c r="K146" i="6"/>
  <c r="J146" i="6"/>
  <c r="I146" i="6"/>
  <c r="H146" i="6"/>
  <c r="G146" i="6"/>
  <c r="F146" i="6"/>
  <c r="E146" i="6"/>
  <c r="A146" i="6"/>
  <c r="U145" i="6"/>
  <c r="T145" i="6"/>
  <c r="R145" i="6"/>
  <c r="Q145" i="6"/>
  <c r="S145" i="6"/>
  <c r="P145" i="6"/>
  <c r="O145" i="6"/>
  <c r="M145" i="6"/>
  <c r="L145" i="6"/>
  <c r="N145" i="6"/>
  <c r="K145" i="6"/>
  <c r="J145" i="6"/>
  <c r="I145" i="6"/>
  <c r="H145" i="6"/>
  <c r="G145" i="6"/>
  <c r="F145" i="6"/>
  <c r="E145" i="6"/>
  <c r="A145" i="6"/>
  <c r="U144" i="6"/>
  <c r="T144" i="6"/>
  <c r="R144" i="6"/>
  <c r="Q144" i="6"/>
  <c r="S144" i="6"/>
  <c r="P144" i="6"/>
  <c r="O144" i="6"/>
  <c r="M144" i="6"/>
  <c r="L144" i="6"/>
  <c r="N144" i="6"/>
  <c r="K144" i="6"/>
  <c r="J144" i="6"/>
  <c r="I144" i="6"/>
  <c r="H144" i="6"/>
  <c r="G144" i="6"/>
  <c r="F144" i="6"/>
  <c r="E144" i="6"/>
  <c r="A144" i="6"/>
  <c r="U143" i="6"/>
  <c r="T143" i="6"/>
  <c r="S143" i="6"/>
  <c r="R143" i="6"/>
  <c r="P143" i="6"/>
  <c r="O143" i="6"/>
  <c r="N143" i="6"/>
  <c r="M143" i="6"/>
  <c r="K143" i="6"/>
  <c r="I143" i="6"/>
  <c r="H143" i="6"/>
  <c r="G143" i="6"/>
  <c r="F143" i="6"/>
  <c r="E143" i="6"/>
  <c r="D143" i="6"/>
  <c r="A143" i="6"/>
  <c r="U142" i="6"/>
  <c r="T142" i="6"/>
  <c r="R142" i="6"/>
  <c r="Q142" i="6"/>
  <c r="S142" i="6"/>
  <c r="P142" i="6"/>
  <c r="O142" i="6"/>
  <c r="M142" i="6"/>
  <c r="L142" i="6"/>
  <c r="N142" i="6"/>
  <c r="K142" i="6"/>
  <c r="J142" i="6"/>
  <c r="I142" i="6"/>
  <c r="H142" i="6"/>
  <c r="G142" i="6"/>
  <c r="F142" i="6"/>
  <c r="E142" i="6"/>
  <c r="A142" i="6"/>
  <c r="U141" i="6"/>
  <c r="T141" i="6"/>
  <c r="R141" i="6"/>
  <c r="Q141" i="6"/>
  <c r="S141" i="6"/>
  <c r="P141" i="6"/>
  <c r="O141" i="6"/>
  <c r="M141" i="6"/>
  <c r="L141" i="6"/>
  <c r="N141" i="6"/>
  <c r="K141" i="6"/>
  <c r="J141" i="6"/>
  <c r="I141" i="6"/>
  <c r="H141" i="6"/>
  <c r="G141" i="6"/>
  <c r="F141" i="6"/>
  <c r="E141" i="6"/>
  <c r="A141" i="6"/>
  <c r="U140" i="6"/>
  <c r="T140" i="6"/>
  <c r="R140" i="6"/>
  <c r="Q140" i="6"/>
  <c r="S140" i="6"/>
  <c r="P140" i="6"/>
  <c r="O140" i="6"/>
  <c r="M140" i="6"/>
  <c r="L140" i="6"/>
  <c r="N140" i="6"/>
  <c r="K140" i="6"/>
  <c r="J140" i="6"/>
  <c r="I140" i="6"/>
  <c r="H140" i="6"/>
  <c r="G140" i="6"/>
  <c r="F140" i="6"/>
  <c r="E140" i="6"/>
  <c r="A140" i="6"/>
  <c r="U139" i="6"/>
  <c r="T139" i="6"/>
  <c r="R139" i="6"/>
  <c r="Q139" i="6"/>
  <c r="S139" i="6"/>
  <c r="P139" i="6"/>
  <c r="O139" i="6"/>
  <c r="M139" i="6"/>
  <c r="L139" i="6"/>
  <c r="N139" i="6"/>
  <c r="K139" i="6"/>
  <c r="J139" i="6"/>
  <c r="I139" i="6"/>
  <c r="H139" i="6"/>
  <c r="G139" i="6"/>
  <c r="F139" i="6"/>
  <c r="E139" i="6"/>
  <c r="A139" i="6"/>
  <c r="U138" i="6"/>
  <c r="T138" i="6"/>
  <c r="R138" i="6"/>
  <c r="Q138" i="6"/>
  <c r="S138" i="6"/>
  <c r="P138" i="6"/>
  <c r="O138" i="6"/>
  <c r="M138" i="6"/>
  <c r="L138" i="6"/>
  <c r="N138" i="6"/>
  <c r="K138" i="6"/>
  <c r="J138" i="6"/>
  <c r="I138" i="6"/>
  <c r="H138" i="6"/>
  <c r="G138" i="6"/>
  <c r="F138" i="6"/>
  <c r="E138" i="6"/>
  <c r="A138" i="6"/>
  <c r="U137" i="6"/>
  <c r="T137" i="6"/>
  <c r="S137" i="6"/>
  <c r="R137" i="6"/>
  <c r="P137" i="6"/>
  <c r="O137" i="6"/>
  <c r="N137" i="6"/>
  <c r="M137" i="6"/>
  <c r="K137" i="6"/>
  <c r="I137" i="6"/>
  <c r="H137" i="6"/>
  <c r="G137" i="6"/>
  <c r="F137" i="6"/>
  <c r="E137" i="6"/>
  <c r="D137" i="6"/>
  <c r="A137" i="6"/>
  <c r="U136" i="6"/>
  <c r="T136" i="6"/>
  <c r="R136" i="6"/>
  <c r="Q136" i="6"/>
  <c r="S136" i="6"/>
  <c r="P136" i="6"/>
  <c r="O136" i="6"/>
  <c r="M136" i="6"/>
  <c r="L136" i="6"/>
  <c r="N136" i="6"/>
  <c r="K136" i="6"/>
  <c r="J136" i="6"/>
  <c r="I136" i="6"/>
  <c r="H136" i="6"/>
  <c r="G136" i="6"/>
  <c r="F136" i="6"/>
  <c r="E136" i="6"/>
  <c r="A136" i="6"/>
  <c r="U135" i="6"/>
  <c r="T135" i="6"/>
  <c r="R135" i="6"/>
  <c r="Q135" i="6"/>
  <c r="S135" i="6"/>
  <c r="P135" i="6"/>
  <c r="O135" i="6"/>
  <c r="M135" i="6"/>
  <c r="L135" i="6"/>
  <c r="N135" i="6"/>
  <c r="K135" i="6"/>
  <c r="J135" i="6"/>
  <c r="I135" i="6"/>
  <c r="H135" i="6"/>
  <c r="G135" i="6"/>
  <c r="F135" i="6"/>
  <c r="E135" i="6"/>
  <c r="A135" i="6"/>
  <c r="U134" i="6"/>
  <c r="T134" i="6"/>
  <c r="R134" i="6"/>
  <c r="Q134" i="6"/>
  <c r="S134" i="6"/>
  <c r="P134" i="6"/>
  <c r="O134" i="6"/>
  <c r="M134" i="6"/>
  <c r="L134" i="6"/>
  <c r="N134" i="6"/>
  <c r="K134" i="6"/>
  <c r="J134" i="6"/>
  <c r="I134" i="6"/>
  <c r="H134" i="6"/>
  <c r="G134" i="6"/>
  <c r="F134" i="6"/>
  <c r="E134" i="6"/>
  <c r="A134" i="6"/>
  <c r="U133" i="6"/>
  <c r="T133" i="6"/>
  <c r="R133" i="6"/>
  <c r="Q133" i="6"/>
  <c r="S133" i="6"/>
  <c r="P133" i="6"/>
  <c r="O133" i="6"/>
  <c r="M133" i="6"/>
  <c r="L133" i="6"/>
  <c r="N133" i="6"/>
  <c r="K133" i="6"/>
  <c r="J133" i="6"/>
  <c r="I133" i="6"/>
  <c r="H133" i="6"/>
  <c r="G133" i="6"/>
  <c r="F133" i="6"/>
  <c r="E133" i="6"/>
  <c r="A133" i="6"/>
  <c r="U132" i="6"/>
  <c r="T132" i="6"/>
  <c r="R132" i="6"/>
  <c r="Q132" i="6"/>
  <c r="S132" i="6"/>
  <c r="P132" i="6"/>
  <c r="O132" i="6"/>
  <c r="M132" i="6"/>
  <c r="L132" i="6"/>
  <c r="N132" i="6"/>
  <c r="K132" i="6"/>
  <c r="J132" i="6"/>
  <c r="I132" i="6"/>
  <c r="H132" i="6"/>
  <c r="G132" i="6"/>
  <c r="F132" i="6"/>
  <c r="E132" i="6"/>
  <c r="A132" i="6"/>
  <c r="U131" i="6"/>
  <c r="T131" i="6"/>
  <c r="R131" i="6"/>
  <c r="Q131" i="6"/>
  <c r="S131" i="6"/>
  <c r="P131" i="6"/>
  <c r="O131" i="6"/>
  <c r="M131" i="6"/>
  <c r="L131" i="6"/>
  <c r="N131" i="6"/>
  <c r="K131" i="6"/>
  <c r="J131" i="6"/>
  <c r="I131" i="6"/>
  <c r="H131" i="6"/>
  <c r="G131" i="6"/>
  <c r="F131" i="6"/>
  <c r="E131" i="6"/>
  <c r="A131" i="6"/>
  <c r="U130" i="6"/>
  <c r="T130" i="6"/>
  <c r="R130" i="6"/>
  <c r="Q130" i="6"/>
  <c r="S130" i="6"/>
  <c r="P130" i="6"/>
  <c r="O130" i="6"/>
  <c r="M130" i="6"/>
  <c r="L130" i="6"/>
  <c r="N130" i="6"/>
  <c r="K130" i="6"/>
  <c r="J130" i="6"/>
  <c r="I130" i="6"/>
  <c r="H130" i="6"/>
  <c r="G130" i="6"/>
  <c r="F130" i="6"/>
  <c r="E130" i="6"/>
  <c r="A130" i="6"/>
  <c r="U129" i="6"/>
  <c r="T129" i="6"/>
  <c r="R129" i="6"/>
  <c r="Q129" i="6"/>
  <c r="S129" i="6"/>
  <c r="P129" i="6"/>
  <c r="O129" i="6"/>
  <c r="M129" i="6"/>
  <c r="L129" i="6"/>
  <c r="N129" i="6"/>
  <c r="K129" i="6"/>
  <c r="J129" i="6"/>
  <c r="I129" i="6"/>
  <c r="H129" i="6"/>
  <c r="G129" i="6"/>
  <c r="F129" i="6"/>
  <c r="E129" i="6"/>
  <c r="A129" i="6"/>
  <c r="U128" i="6"/>
  <c r="T128" i="6"/>
  <c r="R128" i="6"/>
  <c r="Q128" i="6"/>
  <c r="S128" i="6"/>
  <c r="P128" i="6"/>
  <c r="O128" i="6"/>
  <c r="M128" i="6"/>
  <c r="L128" i="6"/>
  <c r="N128" i="6"/>
  <c r="K128" i="6"/>
  <c r="J128" i="6"/>
  <c r="I128" i="6"/>
  <c r="H128" i="6"/>
  <c r="G128" i="6"/>
  <c r="F128" i="6"/>
  <c r="E128" i="6"/>
  <c r="A128" i="6"/>
  <c r="U127" i="6"/>
  <c r="T127" i="6"/>
  <c r="R127" i="6"/>
  <c r="Q127" i="6"/>
  <c r="S127" i="6"/>
  <c r="P127" i="6"/>
  <c r="O127" i="6"/>
  <c r="M127" i="6"/>
  <c r="L127" i="6"/>
  <c r="N127" i="6"/>
  <c r="K127" i="6"/>
  <c r="J127" i="6"/>
  <c r="I127" i="6"/>
  <c r="H127" i="6"/>
  <c r="G127" i="6"/>
  <c r="F127" i="6"/>
  <c r="E127" i="6"/>
  <c r="A127" i="6"/>
  <c r="U126" i="6"/>
  <c r="T126" i="6"/>
  <c r="S126" i="6"/>
  <c r="R126" i="6"/>
  <c r="P126" i="6"/>
  <c r="O126" i="6"/>
  <c r="N126" i="6"/>
  <c r="M126" i="6"/>
  <c r="K126" i="6"/>
  <c r="I126" i="6"/>
  <c r="H126" i="6"/>
  <c r="G126" i="6"/>
  <c r="F126" i="6"/>
  <c r="E126" i="6"/>
  <c r="D126" i="6"/>
  <c r="A126" i="6"/>
  <c r="U125" i="6"/>
  <c r="T125" i="6"/>
  <c r="S125" i="6"/>
  <c r="R125" i="6"/>
  <c r="P125" i="6"/>
  <c r="O125" i="6"/>
  <c r="N125" i="6"/>
  <c r="M125" i="6"/>
  <c r="K125" i="6"/>
  <c r="I125" i="6"/>
  <c r="H125" i="6"/>
  <c r="G125" i="6"/>
  <c r="F125" i="6"/>
  <c r="E125" i="6"/>
  <c r="D125" i="6"/>
  <c r="A125" i="6"/>
  <c r="U124" i="6"/>
  <c r="T124" i="6"/>
  <c r="R124" i="6"/>
  <c r="Q124" i="6"/>
  <c r="S124" i="6"/>
  <c r="P124" i="6"/>
  <c r="O124" i="6"/>
  <c r="M124" i="6"/>
  <c r="L124" i="6"/>
  <c r="N124" i="6"/>
  <c r="K124" i="6"/>
  <c r="J124" i="6"/>
  <c r="I124" i="6"/>
  <c r="H124" i="6"/>
  <c r="G124" i="6"/>
  <c r="F124" i="6"/>
  <c r="E124" i="6"/>
  <c r="A124" i="6"/>
  <c r="U123" i="6"/>
  <c r="T123" i="6"/>
  <c r="R123" i="6"/>
  <c r="Q123" i="6"/>
  <c r="S123" i="6"/>
  <c r="P123" i="6"/>
  <c r="O123" i="6"/>
  <c r="M123" i="6"/>
  <c r="L123" i="6"/>
  <c r="N123" i="6"/>
  <c r="K123" i="6"/>
  <c r="J123" i="6"/>
  <c r="I123" i="6"/>
  <c r="H123" i="6"/>
  <c r="G123" i="6"/>
  <c r="F123" i="6"/>
  <c r="E123" i="6"/>
  <c r="A123" i="6"/>
  <c r="U122" i="6"/>
  <c r="T122" i="6"/>
  <c r="R122" i="6"/>
  <c r="Q122" i="6"/>
  <c r="S122" i="6"/>
  <c r="P122" i="6"/>
  <c r="O122" i="6"/>
  <c r="M122" i="6"/>
  <c r="L122" i="6"/>
  <c r="N122" i="6"/>
  <c r="K122" i="6"/>
  <c r="J122" i="6"/>
  <c r="I122" i="6"/>
  <c r="H122" i="6"/>
  <c r="G122" i="6"/>
  <c r="F122" i="6"/>
  <c r="E122" i="6"/>
  <c r="A122" i="6"/>
  <c r="U121" i="6"/>
  <c r="T121" i="6"/>
  <c r="S121" i="6"/>
  <c r="R121" i="6"/>
  <c r="P121" i="6"/>
  <c r="O121" i="6"/>
  <c r="N121" i="6"/>
  <c r="M121" i="6"/>
  <c r="K121" i="6"/>
  <c r="I121" i="6"/>
  <c r="H121" i="6"/>
  <c r="G121" i="6"/>
  <c r="F121" i="6"/>
  <c r="E121" i="6"/>
  <c r="D121" i="6"/>
  <c r="A121" i="6"/>
  <c r="U120" i="6"/>
  <c r="T120" i="6"/>
  <c r="R120" i="6"/>
  <c r="Q120" i="6"/>
  <c r="S120" i="6"/>
  <c r="P120" i="6"/>
  <c r="O120" i="6"/>
  <c r="M120" i="6"/>
  <c r="L120" i="6"/>
  <c r="N120" i="6"/>
  <c r="K120" i="6"/>
  <c r="J120" i="6"/>
  <c r="I120" i="6"/>
  <c r="H120" i="6"/>
  <c r="G120" i="6"/>
  <c r="F120" i="6"/>
  <c r="E120" i="6"/>
  <c r="A120" i="6"/>
  <c r="U119" i="6"/>
  <c r="T119" i="6"/>
  <c r="R119" i="6"/>
  <c r="Q119" i="6"/>
  <c r="S119" i="6"/>
  <c r="P119" i="6"/>
  <c r="O119" i="6"/>
  <c r="M119" i="6"/>
  <c r="L119" i="6"/>
  <c r="N119" i="6"/>
  <c r="K119" i="6"/>
  <c r="J119" i="6"/>
  <c r="I119" i="6"/>
  <c r="H119" i="6"/>
  <c r="G119" i="6"/>
  <c r="F119" i="6"/>
  <c r="E119" i="6"/>
  <c r="A119" i="6"/>
  <c r="U118" i="6"/>
  <c r="T118" i="6"/>
  <c r="R118" i="6"/>
  <c r="Q118" i="6"/>
  <c r="S118" i="6"/>
  <c r="P118" i="6"/>
  <c r="O118" i="6"/>
  <c r="M118" i="6"/>
  <c r="L118" i="6"/>
  <c r="N118" i="6"/>
  <c r="K118" i="6"/>
  <c r="J118" i="6"/>
  <c r="I118" i="6"/>
  <c r="H118" i="6"/>
  <c r="G118" i="6"/>
  <c r="F118" i="6"/>
  <c r="E118" i="6"/>
  <c r="A118" i="6"/>
  <c r="U117" i="6"/>
  <c r="T117" i="6"/>
  <c r="S117" i="6"/>
  <c r="R117" i="6"/>
  <c r="P117" i="6"/>
  <c r="O117" i="6"/>
  <c r="N117" i="6"/>
  <c r="M117" i="6"/>
  <c r="K117" i="6"/>
  <c r="I117" i="6"/>
  <c r="H117" i="6"/>
  <c r="G117" i="6"/>
  <c r="F117" i="6"/>
  <c r="E117" i="6"/>
  <c r="D117" i="6"/>
  <c r="A117" i="6"/>
  <c r="U116" i="6"/>
  <c r="T116" i="6"/>
  <c r="S116" i="6"/>
  <c r="R116" i="6"/>
  <c r="P116" i="6"/>
  <c r="O116" i="6"/>
  <c r="N116" i="6"/>
  <c r="M116" i="6"/>
  <c r="K116" i="6"/>
  <c r="I116" i="6"/>
  <c r="H116" i="6"/>
  <c r="G116" i="6"/>
  <c r="F116" i="6"/>
  <c r="E116" i="6"/>
  <c r="D116" i="6"/>
  <c r="A116" i="6"/>
  <c r="U115" i="6"/>
  <c r="T115" i="6"/>
  <c r="R115" i="6"/>
  <c r="Q115" i="6"/>
  <c r="S115" i="6"/>
  <c r="P115" i="6"/>
  <c r="O115" i="6"/>
  <c r="M115" i="6"/>
  <c r="L115" i="6"/>
  <c r="N115" i="6"/>
  <c r="K115" i="6"/>
  <c r="J115" i="6"/>
  <c r="I115" i="6"/>
  <c r="H115" i="6"/>
  <c r="G115" i="6"/>
  <c r="F115" i="6"/>
  <c r="E115" i="6"/>
  <c r="A115" i="6"/>
  <c r="U114" i="6"/>
  <c r="T114" i="6"/>
  <c r="R114" i="6"/>
  <c r="Q114" i="6"/>
  <c r="S114" i="6"/>
  <c r="P114" i="6"/>
  <c r="O114" i="6"/>
  <c r="M114" i="6"/>
  <c r="L114" i="6"/>
  <c r="N114" i="6"/>
  <c r="K114" i="6"/>
  <c r="J114" i="6"/>
  <c r="I114" i="6"/>
  <c r="H114" i="6"/>
  <c r="G114" i="6"/>
  <c r="F114" i="6"/>
  <c r="E114" i="6"/>
  <c r="A114" i="6"/>
  <c r="U113" i="6"/>
  <c r="T113" i="6"/>
  <c r="R113" i="6"/>
  <c r="Q113" i="6"/>
  <c r="S113" i="6"/>
  <c r="P113" i="6"/>
  <c r="O113" i="6"/>
  <c r="M113" i="6"/>
  <c r="L113" i="6"/>
  <c r="N113" i="6"/>
  <c r="K113" i="6"/>
  <c r="J113" i="6"/>
  <c r="I113" i="6"/>
  <c r="H113" i="6"/>
  <c r="G113" i="6"/>
  <c r="F113" i="6"/>
  <c r="E113" i="6"/>
  <c r="A113" i="6"/>
  <c r="G112" i="6"/>
  <c r="A112" i="6"/>
  <c r="U111" i="6"/>
  <c r="T111" i="6"/>
  <c r="R111" i="6"/>
  <c r="Q111" i="6"/>
  <c r="S111" i="6"/>
  <c r="P111" i="6"/>
  <c r="O111" i="6"/>
  <c r="M111" i="6"/>
  <c r="L111" i="6"/>
  <c r="N111" i="6"/>
  <c r="K111" i="6"/>
  <c r="J111" i="6"/>
  <c r="I111" i="6"/>
  <c r="H111" i="6"/>
  <c r="G111" i="6"/>
  <c r="F111" i="6"/>
  <c r="E111" i="6"/>
  <c r="A111" i="6"/>
  <c r="U110" i="6"/>
  <c r="T110" i="6"/>
  <c r="R110" i="6"/>
  <c r="Q110" i="6"/>
  <c r="S110" i="6"/>
  <c r="P110" i="6"/>
  <c r="O110" i="6"/>
  <c r="M110" i="6"/>
  <c r="L110" i="6"/>
  <c r="N110" i="6"/>
  <c r="K110" i="6"/>
  <c r="J110" i="6"/>
  <c r="I110" i="6"/>
  <c r="H110" i="6"/>
  <c r="G110" i="6"/>
  <c r="F110" i="6"/>
  <c r="E110" i="6"/>
  <c r="A110" i="6"/>
  <c r="U109" i="6"/>
  <c r="T109" i="6"/>
  <c r="R109" i="6"/>
  <c r="Q109" i="6"/>
  <c r="S109" i="6"/>
  <c r="P109" i="6"/>
  <c r="O109" i="6"/>
  <c r="M109" i="6"/>
  <c r="L109" i="6"/>
  <c r="N109" i="6"/>
  <c r="K109" i="6"/>
  <c r="J109" i="6"/>
  <c r="I109" i="6"/>
  <c r="H109" i="6"/>
  <c r="G109" i="6"/>
  <c r="F109" i="6"/>
  <c r="E109" i="6"/>
  <c r="A109" i="6"/>
  <c r="U108" i="6"/>
  <c r="T108" i="6"/>
  <c r="R108" i="6"/>
  <c r="Q108" i="6"/>
  <c r="S108" i="6"/>
  <c r="P108" i="6"/>
  <c r="O108" i="6"/>
  <c r="M108" i="6"/>
  <c r="L108" i="6"/>
  <c r="N108" i="6"/>
  <c r="K108" i="6"/>
  <c r="J108" i="6"/>
  <c r="I108" i="6"/>
  <c r="H108" i="6"/>
  <c r="G108" i="6"/>
  <c r="F108" i="6"/>
  <c r="E108" i="6"/>
  <c r="A108" i="6"/>
  <c r="U107" i="6"/>
  <c r="T107" i="6"/>
  <c r="R107" i="6"/>
  <c r="Q107" i="6"/>
  <c r="S107" i="6"/>
  <c r="P107" i="6"/>
  <c r="O107" i="6"/>
  <c r="M107" i="6"/>
  <c r="L107" i="6"/>
  <c r="N107" i="6"/>
  <c r="K107" i="6"/>
  <c r="J107" i="6"/>
  <c r="I107" i="6"/>
  <c r="H107" i="6"/>
  <c r="G107" i="6"/>
  <c r="F107" i="6"/>
  <c r="E107" i="6"/>
  <c r="A107" i="6"/>
  <c r="U106" i="6"/>
  <c r="T106" i="6"/>
  <c r="S106" i="6"/>
  <c r="R106" i="6"/>
  <c r="P106" i="6"/>
  <c r="O106" i="6"/>
  <c r="N106" i="6"/>
  <c r="M106" i="6"/>
  <c r="K106" i="6"/>
  <c r="I106" i="6"/>
  <c r="H106" i="6"/>
  <c r="G106" i="6"/>
  <c r="F106" i="6"/>
  <c r="E106" i="6"/>
  <c r="D106" i="6"/>
  <c r="A106" i="6"/>
  <c r="U105" i="6"/>
  <c r="T105" i="6"/>
  <c r="R105" i="6"/>
  <c r="Q105" i="6"/>
  <c r="S105" i="6"/>
  <c r="P105" i="6"/>
  <c r="O105" i="6"/>
  <c r="M105" i="6"/>
  <c r="L105" i="6"/>
  <c r="N105" i="6"/>
  <c r="K105" i="6"/>
  <c r="J105" i="6"/>
  <c r="I105" i="6"/>
  <c r="H105" i="6"/>
  <c r="G105" i="6"/>
  <c r="F105" i="6"/>
  <c r="E105" i="6"/>
  <c r="A105" i="6"/>
  <c r="U104" i="6"/>
  <c r="T104" i="6"/>
  <c r="R104" i="6"/>
  <c r="Q104" i="6"/>
  <c r="S104" i="6"/>
  <c r="P104" i="6"/>
  <c r="O104" i="6"/>
  <c r="M104" i="6"/>
  <c r="L104" i="6"/>
  <c r="N104" i="6"/>
  <c r="K104" i="6"/>
  <c r="J104" i="6"/>
  <c r="I104" i="6"/>
  <c r="H104" i="6"/>
  <c r="G104" i="6"/>
  <c r="F104" i="6"/>
  <c r="E104" i="6"/>
  <c r="A104" i="6"/>
  <c r="U103" i="6"/>
  <c r="T103" i="6"/>
  <c r="R103" i="6"/>
  <c r="Q103" i="6"/>
  <c r="S103" i="6"/>
  <c r="P103" i="6"/>
  <c r="O103" i="6"/>
  <c r="M103" i="6"/>
  <c r="L103" i="6"/>
  <c r="N103" i="6"/>
  <c r="K103" i="6"/>
  <c r="J103" i="6"/>
  <c r="I103" i="6"/>
  <c r="H103" i="6"/>
  <c r="G103" i="6"/>
  <c r="F103" i="6"/>
  <c r="E103" i="6"/>
  <c r="A103" i="6"/>
  <c r="U102" i="6"/>
  <c r="T102" i="6"/>
  <c r="R102" i="6"/>
  <c r="Q102" i="6"/>
  <c r="S102" i="6"/>
  <c r="P102" i="6"/>
  <c r="O102" i="6"/>
  <c r="M102" i="6"/>
  <c r="L102" i="6"/>
  <c r="N102" i="6"/>
  <c r="K102" i="6"/>
  <c r="J102" i="6"/>
  <c r="I102" i="6"/>
  <c r="H102" i="6"/>
  <c r="G102" i="6"/>
  <c r="F102" i="6"/>
  <c r="E102" i="6"/>
  <c r="A102" i="6"/>
  <c r="U101" i="6"/>
  <c r="T101" i="6"/>
  <c r="R101" i="6"/>
  <c r="Q101" i="6"/>
  <c r="S101" i="6"/>
  <c r="P101" i="6"/>
  <c r="O101" i="6"/>
  <c r="M101" i="6"/>
  <c r="L101" i="6"/>
  <c r="N101" i="6"/>
  <c r="K101" i="6"/>
  <c r="J101" i="6"/>
  <c r="I101" i="6"/>
  <c r="H101" i="6"/>
  <c r="G101" i="6"/>
  <c r="F101" i="6"/>
  <c r="E101" i="6"/>
  <c r="A101" i="6"/>
  <c r="U100" i="6"/>
  <c r="T100" i="6"/>
  <c r="R100" i="6"/>
  <c r="Q100" i="6"/>
  <c r="S100" i="6"/>
  <c r="P100" i="6"/>
  <c r="O100" i="6"/>
  <c r="M100" i="6"/>
  <c r="L100" i="6"/>
  <c r="N100" i="6"/>
  <c r="K100" i="6"/>
  <c r="J100" i="6"/>
  <c r="I100" i="6"/>
  <c r="H100" i="6"/>
  <c r="G100" i="6"/>
  <c r="F100" i="6"/>
  <c r="E100" i="6"/>
  <c r="A100" i="6"/>
  <c r="U99" i="6"/>
  <c r="T99" i="6"/>
  <c r="R99" i="6"/>
  <c r="Q99" i="6"/>
  <c r="S99" i="6"/>
  <c r="P99" i="6"/>
  <c r="O99" i="6"/>
  <c r="M99" i="6"/>
  <c r="L99" i="6"/>
  <c r="N99" i="6"/>
  <c r="K99" i="6"/>
  <c r="J99" i="6"/>
  <c r="I99" i="6"/>
  <c r="H99" i="6"/>
  <c r="G99" i="6"/>
  <c r="F99" i="6"/>
  <c r="E99" i="6"/>
  <c r="A99" i="6"/>
  <c r="U98" i="6"/>
  <c r="T98" i="6"/>
  <c r="R98" i="6"/>
  <c r="Q98" i="6"/>
  <c r="S98" i="6"/>
  <c r="P98" i="6"/>
  <c r="O98" i="6"/>
  <c r="M98" i="6"/>
  <c r="L98" i="6"/>
  <c r="N98" i="6"/>
  <c r="K98" i="6"/>
  <c r="J98" i="6"/>
  <c r="I98" i="6"/>
  <c r="H98" i="6"/>
  <c r="G98" i="6"/>
  <c r="F98" i="6"/>
  <c r="E98" i="6"/>
  <c r="A98" i="6"/>
  <c r="U97" i="6"/>
  <c r="T97" i="6"/>
  <c r="R97" i="6"/>
  <c r="Q97" i="6"/>
  <c r="S97" i="6"/>
  <c r="P97" i="6"/>
  <c r="O97" i="6"/>
  <c r="M97" i="6"/>
  <c r="L97" i="6"/>
  <c r="N97" i="6"/>
  <c r="K97" i="6"/>
  <c r="J97" i="6"/>
  <c r="I97" i="6"/>
  <c r="H97" i="6"/>
  <c r="G97" i="6"/>
  <c r="F97" i="6"/>
  <c r="E97" i="6"/>
  <c r="A97" i="6"/>
  <c r="U96" i="6"/>
  <c r="T96" i="6"/>
  <c r="R96" i="6"/>
  <c r="Q96" i="6"/>
  <c r="S96" i="6"/>
  <c r="P96" i="6"/>
  <c r="O96" i="6"/>
  <c r="M96" i="6"/>
  <c r="L96" i="6"/>
  <c r="N96" i="6"/>
  <c r="K96" i="6"/>
  <c r="J96" i="6"/>
  <c r="I96" i="6"/>
  <c r="H96" i="6"/>
  <c r="G96" i="6"/>
  <c r="F96" i="6"/>
  <c r="E96" i="6"/>
  <c r="A96" i="6"/>
  <c r="U95" i="6"/>
  <c r="T95" i="6"/>
  <c r="R95" i="6"/>
  <c r="Q95" i="6"/>
  <c r="S95" i="6"/>
  <c r="P95" i="6"/>
  <c r="O95" i="6"/>
  <c r="M95" i="6"/>
  <c r="L95" i="6"/>
  <c r="N95" i="6"/>
  <c r="K95" i="6"/>
  <c r="J95" i="6"/>
  <c r="I95" i="6"/>
  <c r="H95" i="6"/>
  <c r="G95" i="6"/>
  <c r="F95" i="6"/>
  <c r="E95" i="6"/>
  <c r="A95" i="6"/>
  <c r="U94" i="6"/>
  <c r="T94" i="6"/>
  <c r="R94" i="6"/>
  <c r="Q94" i="6"/>
  <c r="S94" i="6"/>
  <c r="P94" i="6"/>
  <c r="O94" i="6"/>
  <c r="M94" i="6"/>
  <c r="L94" i="6"/>
  <c r="N94" i="6"/>
  <c r="K94" i="6"/>
  <c r="J94" i="6"/>
  <c r="I94" i="6"/>
  <c r="H94" i="6"/>
  <c r="G94" i="6"/>
  <c r="F94" i="6"/>
  <c r="E94" i="6"/>
  <c r="A94" i="6"/>
  <c r="U93" i="6"/>
  <c r="T93" i="6"/>
  <c r="R93" i="6"/>
  <c r="Q93" i="6"/>
  <c r="S93" i="6"/>
  <c r="P93" i="6"/>
  <c r="O93" i="6"/>
  <c r="M93" i="6"/>
  <c r="L93" i="6"/>
  <c r="N93" i="6"/>
  <c r="K93" i="6"/>
  <c r="J93" i="6"/>
  <c r="I93" i="6"/>
  <c r="H93" i="6"/>
  <c r="G93" i="6"/>
  <c r="F93" i="6"/>
  <c r="E93" i="6"/>
  <c r="A93" i="6"/>
  <c r="U92" i="6"/>
  <c r="T92" i="6"/>
  <c r="R92" i="6"/>
  <c r="Q92" i="6"/>
  <c r="S92" i="6"/>
  <c r="P92" i="6"/>
  <c r="O92" i="6"/>
  <c r="M92" i="6"/>
  <c r="L92" i="6"/>
  <c r="N92" i="6"/>
  <c r="K92" i="6"/>
  <c r="J92" i="6"/>
  <c r="I92" i="6"/>
  <c r="H92" i="6"/>
  <c r="G92" i="6"/>
  <c r="F92" i="6"/>
  <c r="E92" i="6"/>
  <c r="A92" i="6"/>
  <c r="U91" i="6"/>
  <c r="T91" i="6"/>
  <c r="S91" i="6"/>
  <c r="R91" i="6"/>
  <c r="P91" i="6"/>
  <c r="O91" i="6"/>
  <c r="N91" i="6"/>
  <c r="M91" i="6"/>
  <c r="K91" i="6"/>
  <c r="I91" i="6"/>
  <c r="H91" i="6"/>
  <c r="G91" i="6"/>
  <c r="F91" i="6"/>
  <c r="E91" i="6"/>
  <c r="D91" i="6"/>
  <c r="A91" i="6"/>
  <c r="U90" i="6"/>
  <c r="T90" i="6"/>
  <c r="R90" i="6"/>
  <c r="Q90" i="6"/>
  <c r="S90" i="6"/>
  <c r="P90" i="6"/>
  <c r="O90" i="6"/>
  <c r="M90" i="6"/>
  <c r="L90" i="6"/>
  <c r="N90" i="6"/>
  <c r="K90" i="6"/>
  <c r="J90" i="6"/>
  <c r="I90" i="6"/>
  <c r="H90" i="6"/>
  <c r="G90" i="6"/>
  <c r="F90" i="6"/>
  <c r="E90" i="6"/>
  <c r="A90" i="6"/>
  <c r="U89" i="6"/>
  <c r="T89" i="6"/>
  <c r="S89" i="6"/>
  <c r="R89" i="6"/>
  <c r="P89" i="6"/>
  <c r="O89" i="6"/>
  <c r="N89" i="6"/>
  <c r="M89" i="6"/>
  <c r="K89" i="6"/>
  <c r="I89" i="6"/>
  <c r="H89" i="6"/>
  <c r="G89" i="6"/>
  <c r="F89" i="6"/>
  <c r="E89" i="6"/>
  <c r="D89" i="6"/>
  <c r="A89" i="6"/>
  <c r="U88" i="6"/>
  <c r="T88" i="6"/>
  <c r="R88" i="6"/>
  <c r="Q88" i="6"/>
  <c r="S88" i="6"/>
  <c r="P88" i="6"/>
  <c r="O88" i="6"/>
  <c r="M88" i="6"/>
  <c r="L88" i="6"/>
  <c r="N88" i="6"/>
  <c r="K88" i="6"/>
  <c r="J88" i="6"/>
  <c r="I88" i="6"/>
  <c r="H88" i="6"/>
  <c r="G88" i="6"/>
  <c r="F88" i="6"/>
  <c r="E88" i="6"/>
  <c r="A88" i="6"/>
  <c r="U87" i="6"/>
  <c r="T87" i="6"/>
  <c r="R87" i="6"/>
  <c r="Q87" i="6"/>
  <c r="S87" i="6"/>
  <c r="P87" i="6"/>
  <c r="O87" i="6"/>
  <c r="M87" i="6"/>
  <c r="L87" i="6"/>
  <c r="N87" i="6"/>
  <c r="K87" i="6"/>
  <c r="J87" i="6"/>
  <c r="I87" i="6"/>
  <c r="H87" i="6"/>
  <c r="G87" i="6"/>
  <c r="F87" i="6"/>
  <c r="E87" i="6"/>
  <c r="A87" i="6"/>
  <c r="U86" i="6"/>
  <c r="T86" i="6"/>
  <c r="R86" i="6"/>
  <c r="Q86" i="6"/>
  <c r="S86" i="6"/>
  <c r="P86" i="6"/>
  <c r="O86" i="6"/>
  <c r="M86" i="6"/>
  <c r="L86" i="6"/>
  <c r="N86" i="6"/>
  <c r="K86" i="6"/>
  <c r="J86" i="6"/>
  <c r="I86" i="6"/>
  <c r="H86" i="6"/>
  <c r="G86" i="6"/>
  <c r="F86" i="6"/>
  <c r="E86" i="6"/>
  <c r="A86" i="6"/>
  <c r="U85" i="6"/>
  <c r="T85" i="6"/>
  <c r="R85" i="6"/>
  <c r="Q85" i="6"/>
  <c r="S85" i="6"/>
  <c r="P85" i="6"/>
  <c r="O85" i="6"/>
  <c r="M85" i="6"/>
  <c r="L85" i="6"/>
  <c r="N85" i="6"/>
  <c r="K85" i="6"/>
  <c r="J85" i="6"/>
  <c r="I85" i="6"/>
  <c r="H85" i="6"/>
  <c r="G85" i="6"/>
  <c r="F85" i="6"/>
  <c r="E85" i="6"/>
  <c r="A85" i="6"/>
  <c r="U84" i="6"/>
  <c r="T84" i="6"/>
  <c r="R84" i="6"/>
  <c r="Q84" i="6"/>
  <c r="S84" i="6"/>
  <c r="P84" i="6"/>
  <c r="O84" i="6"/>
  <c r="M84" i="6"/>
  <c r="L84" i="6"/>
  <c r="N84" i="6"/>
  <c r="K84" i="6"/>
  <c r="J84" i="6"/>
  <c r="I84" i="6"/>
  <c r="H84" i="6"/>
  <c r="G84" i="6"/>
  <c r="F84" i="6"/>
  <c r="E84" i="6"/>
  <c r="A84" i="6"/>
  <c r="U83" i="6"/>
  <c r="T83" i="6"/>
  <c r="R83" i="6"/>
  <c r="Q83" i="6"/>
  <c r="S83" i="6"/>
  <c r="P83" i="6"/>
  <c r="O83" i="6"/>
  <c r="M83" i="6"/>
  <c r="L83" i="6"/>
  <c r="N83" i="6"/>
  <c r="K83" i="6"/>
  <c r="J83" i="6"/>
  <c r="I83" i="6"/>
  <c r="H83" i="6"/>
  <c r="G83" i="6"/>
  <c r="F83" i="6"/>
  <c r="E83" i="6"/>
  <c r="A83" i="6"/>
  <c r="U82" i="6"/>
  <c r="T82" i="6"/>
  <c r="R82" i="6"/>
  <c r="Q82" i="6"/>
  <c r="S82" i="6"/>
  <c r="P82" i="6"/>
  <c r="O82" i="6"/>
  <c r="M82" i="6"/>
  <c r="L82" i="6"/>
  <c r="N82" i="6"/>
  <c r="K82" i="6"/>
  <c r="J82" i="6"/>
  <c r="I82" i="6"/>
  <c r="H82" i="6"/>
  <c r="G82" i="6"/>
  <c r="F82" i="6"/>
  <c r="E82" i="6"/>
  <c r="A82" i="6"/>
  <c r="U81" i="6"/>
  <c r="T81" i="6"/>
  <c r="R81" i="6"/>
  <c r="Q81" i="6"/>
  <c r="S81" i="6"/>
  <c r="P81" i="6"/>
  <c r="O81" i="6"/>
  <c r="M81" i="6"/>
  <c r="L81" i="6"/>
  <c r="N81" i="6"/>
  <c r="K81" i="6"/>
  <c r="J81" i="6"/>
  <c r="I81" i="6"/>
  <c r="H81" i="6"/>
  <c r="G81" i="6"/>
  <c r="F81" i="6"/>
  <c r="E81" i="6"/>
  <c r="A81" i="6"/>
  <c r="U80" i="6"/>
  <c r="T80" i="6"/>
  <c r="R80" i="6"/>
  <c r="Q80" i="6"/>
  <c r="S80" i="6"/>
  <c r="P80" i="6"/>
  <c r="O80" i="6"/>
  <c r="M80" i="6"/>
  <c r="L80" i="6"/>
  <c r="N80" i="6"/>
  <c r="K80" i="6"/>
  <c r="J80" i="6"/>
  <c r="I80" i="6"/>
  <c r="H80" i="6"/>
  <c r="G80" i="6"/>
  <c r="F80" i="6"/>
  <c r="E80" i="6"/>
  <c r="A80" i="6"/>
  <c r="U79" i="6"/>
  <c r="T79" i="6"/>
  <c r="R79" i="6"/>
  <c r="Q79" i="6"/>
  <c r="S79" i="6"/>
  <c r="P79" i="6"/>
  <c r="O79" i="6"/>
  <c r="M79" i="6"/>
  <c r="L79" i="6"/>
  <c r="N79" i="6"/>
  <c r="K79" i="6"/>
  <c r="J79" i="6"/>
  <c r="I79" i="6"/>
  <c r="H79" i="6"/>
  <c r="G79" i="6"/>
  <c r="F79" i="6"/>
  <c r="E79" i="6"/>
  <c r="A79" i="6"/>
  <c r="U78" i="6"/>
  <c r="T78" i="6"/>
  <c r="R78" i="6"/>
  <c r="Q78" i="6"/>
  <c r="S78" i="6"/>
  <c r="P78" i="6"/>
  <c r="O78" i="6"/>
  <c r="M78" i="6"/>
  <c r="L78" i="6"/>
  <c r="N78" i="6"/>
  <c r="K78" i="6"/>
  <c r="J78" i="6"/>
  <c r="I78" i="6"/>
  <c r="H78" i="6"/>
  <c r="G78" i="6"/>
  <c r="F78" i="6"/>
  <c r="E78" i="6"/>
  <c r="A78" i="6"/>
  <c r="U77" i="6"/>
  <c r="T77" i="6"/>
  <c r="R77" i="6"/>
  <c r="Q77" i="6"/>
  <c r="S77" i="6"/>
  <c r="P77" i="6"/>
  <c r="O77" i="6"/>
  <c r="M77" i="6"/>
  <c r="L77" i="6"/>
  <c r="N77" i="6"/>
  <c r="K77" i="6"/>
  <c r="J77" i="6"/>
  <c r="I77" i="6"/>
  <c r="H77" i="6"/>
  <c r="G77" i="6"/>
  <c r="F77" i="6"/>
  <c r="E77" i="6"/>
  <c r="A77" i="6"/>
  <c r="G76" i="6"/>
  <c r="A76" i="6"/>
  <c r="U75" i="6"/>
  <c r="T75" i="6"/>
  <c r="R75" i="6"/>
  <c r="Q75" i="6"/>
  <c r="S75" i="6"/>
  <c r="P75" i="6"/>
  <c r="O75" i="6"/>
  <c r="M75" i="6"/>
  <c r="L75" i="6"/>
  <c r="N75" i="6"/>
  <c r="K75" i="6"/>
  <c r="J75" i="6"/>
  <c r="I75" i="6"/>
  <c r="H75" i="6"/>
  <c r="G75" i="6"/>
  <c r="F75" i="6"/>
  <c r="E75" i="6"/>
  <c r="A75" i="6"/>
  <c r="U74" i="6"/>
  <c r="T74" i="6"/>
  <c r="R74" i="6"/>
  <c r="Q74" i="6"/>
  <c r="S74" i="6"/>
  <c r="P74" i="6"/>
  <c r="O74" i="6"/>
  <c r="M74" i="6"/>
  <c r="L74" i="6"/>
  <c r="N74" i="6"/>
  <c r="K74" i="6"/>
  <c r="J74" i="6"/>
  <c r="I74" i="6"/>
  <c r="H74" i="6"/>
  <c r="G74" i="6"/>
  <c r="F74" i="6"/>
  <c r="E74" i="6"/>
  <c r="A74" i="6"/>
  <c r="U73" i="6"/>
  <c r="T73" i="6"/>
  <c r="R73" i="6"/>
  <c r="Q73" i="6"/>
  <c r="S73" i="6"/>
  <c r="P73" i="6"/>
  <c r="O73" i="6"/>
  <c r="M73" i="6"/>
  <c r="L73" i="6"/>
  <c r="N73" i="6"/>
  <c r="K73" i="6"/>
  <c r="J73" i="6"/>
  <c r="I73" i="6"/>
  <c r="H73" i="6"/>
  <c r="G73" i="6"/>
  <c r="F73" i="6"/>
  <c r="E73" i="6"/>
  <c r="A73" i="6"/>
  <c r="U72" i="6"/>
  <c r="T72" i="6"/>
  <c r="R72" i="6"/>
  <c r="Q72" i="6"/>
  <c r="S72" i="6"/>
  <c r="P72" i="6"/>
  <c r="O72" i="6"/>
  <c r="M72" i="6"/>
  <c r="L72" i="6"/>
  <c r="N72" i="6"/>
  <c r="K72" i="6"/>
  <c r="J72" i="6"/>
  <c r="I72" i="6"/>
  <c r="H72" i="6"/>
  <c r="G72" i="6"/>
  <c r="F72" i="6"/>
  <c r="E72" i="6"/>
  <c r="A72" i="6"/>
  <c r="U71" i="6"/>
  <c r="T71" i="6"/>
  <c r="R71" i="6"/>
  <c r="Q71" i="6"/>
  <c r="S71" i="6"/>
  <c r="P71" i="6"/>
  <c r="O71" i="6"/>
  <c r="M71" i="6"/>
  <c r="L71" i="6"/>
  <c r="N71" i="6"/>
  <c r="K71" i="6"/>
  <c r="J71" i="6"/>
  <c r="I71" i="6"/>
  <c r="H71" i="6"/>
  <c r="G71" i="6"/>
  <c r="F71" i="6"/>
  <c r="E71" i="6"/>
  <c r="A71" i="6"/>
  <c r="U70" i="6"/>
  <c r="T70" i="6"/>
  <c r="R70" i="6"/>
  <c r="Q70" i="6"/>
  <c r="S70" i="6"/>
  <c r="P70" i="6"/>
  <c r="O70" i="6"/>
  <c r="M70" i="6"/>
  <c r="L70" i="6"/>
  <c r="N70" i="6"/>
  <c r="K70" i="6"/>
  <c r="J70" i="6"/>
  <c r="I70" i="6"/>
  <c r="H70" i="6"/>
  <c r="G70" i="6"/>
  <c r="F70" i="6"/>
  <c r="E70" i="6"/>
  <c r="A70" i="6"/>
  <c r="U69" i="6"/>
  <c r="T69" i="6"/>
  <c r="R69" i="6"/>
  <c r="Q69" i="6"/>
  <c r="S69" i="6"/>
  <c r="P69" i="6"/>
  <c r="O69" i="6"/>
  <c r="M69" i="6"/>
  <c r="L69" i="6"/>
  <c r="N69" i="6"/>
  <c r="K69" i="6"/>
  <c r="J69" i="6"/>
  <c r="I69" i="6"/>
  <c r="H69" i="6"/>
  <c r="G69" i="6"/>
  <c r="F69" i="6"/>
  <c r="E69" i="6"/>
  <c r="A69" i="6"/>
  <c r="U68" i="6"/>
  <c r="T68" i="6"/>
  <c r="R68" i="6"/>
  <c r="Q68" i="6"/>
  <c r="S68" i="6"/>
  <c r="P68" i="6"/>
  <c r="O68" i="6"/>
  <c r="M68" i="6"/>
  <c r="L68" i="6"/>
  <c r="N68" i="6"/>
  <c r="K68" i="6"/>
  <c r="J68" i="6"/>
  <c r="I68" i="6"/>
  <c r="H68" i="6"/>
  <c r="G68" i="6"/>
  <c r="F68" i="6"/>
  <c r="E68" i="6"/>
  <c r="A68" i="6"/>
  <c r="U67" i="6"/>
  <c r="T67" i="6"/>
  <c r="R67" i="6"/>
  <c r="Q67" i="6"/>
  <c r="S67" i="6"/>
  <c r="P67" i="6"/>
  <c r="O67" i="6"/>
  <c r="M67" i="6"/>
  <c r="L67" i="6"/>
  <c r="N67" i="6"/>
  <c r="K67" i="6"/>
  <c r="J67" i="6"/>
  <c r="I67" i="6"/>
  <c r="H67" i="6"/>
  <c r="G67" i="6"/>
  <c r="F67" i="6"/>
  <c r="E67" i="6"/>
  <c r="A67" i="6"/>
  <c r="U66" i="6"/>
  <c r="T66" i="6"/>
  <c r="R66" i="6"/>
  <c r="Q66" i="6"/>
  <c r="S66" i="6"/>
  <c r="P66" i="6"/>
  <c r="O66" i="6"/>
  <c r="M66" i="6"/>
  <c r="L66" i="6"/>
  <c r="N66" i="6"/>
  <c r="K66" i="6"/>
  <c r="J66" i="6"/>
  <c r="I66" i="6"/>
  <c r="H66" i="6"/>
  <c r="G66" i="6"/>
  <c r="F66" i="6"/>
  <c r="E66" i="6"/>
  <c r="A66" i="6"/>
  <c r="U65" i="6"/>
  <c r="T65" i="6"/>
  <c r="R65" i="6"/>
  <c r="Q65" i="6"/>
  <c r="S65" i="6"/>
  <c r="P65" i="6"/>
  <c r="O65" i="6"/>
  <c r="M65" i="6"/>
  <c r="L65" i="6"/>
  <c r="N65" i="6"/>
  <c r="K65" i="6"/>
  <c r="J65" i="6"/>
  <c r="I65" i="6"/>
  <c r="H65" i="6"/>
  <c r="G65" i="6"/>
  <c r="F65" i="6"/>
  <c r="E65" i="6"/>
  <c r="A65" i="6"/>
  <c r="U64" i="6"/>
  <c r="T64" i="6"/>
  <c r="R64" i="6"/>
  <c r="Q64" i="6"/>
  <c r="S64" i="6"/>
  <c r="P64" i="6"/>
  <c r="O64" i="6"/>
  <c r="M64" i="6"/>
  <c r="L64" i="6"/>
  <c r="N64" i="6"/>
  <c r="K64" i="6"/>
  <c r="J64" i="6"/>
  <c r="I64" i="6"/>
  <c r="H64" i="6"/>
  <c r="G64" i="6"/>
  <c r="F64" i="6"/>
  <c r="E64" i="6"/>
  <c r="A64" i="6"/>
  <c r="U63" i="6"/>
  <c r="T63" i="6"/>
  <c r="R63" i="6"/>
  <c r="Q63" i="6"/>
  <c r="S63" i="6"/>
  <c r="P63" i="6"/>
  <c r="O63" i="6"/>
  <c r="M63" i="6"/>
  <c r="L63" i="6"/>
  <c r="N63" i="6"/>
  <c r="K63" i="6"/>
  <c r="J63" i="6"/>
  <c r="I63" i="6"/>
  <c r="H63" i="6"/>
  <c r="G63" i="6"/>
  <c r="F63" i="6"/>
  <c r="E63" i="6"/>
  <c r="A63" i="6"/>
  <c r="U62" i="6"/>
  <c r="T62" i="6"/>
  <c r="R62" i="6"/>
  <c r="Q62" i="6"/>
  <c r="S62" i="6"/>
  <c r="P62" i="6"/>
  <c r="O62" i="6"/>
  <c r="M62" i="6"/>
  <c r="L62" i="6"/>
  <c r="N62" i="6"/>
  <c r="K62" i="6"/>
  <c r="J62" i="6"/>
  <c r="I62" i="6"/>
  <c r="H62" i="6"/>
  <c r="G62" i="6"/>
  <c r="F62" i="6"/>
  <c r="E62" i="6"/>
  <c r="A62" i="6"/>
  <c r="U61" i="6"/>
  <c r="T61" i="6"/>
  <c r="R61" i="6"/>
  <c r="Q61" i="6"/>
  <c r="S61" i="6"/>
  <c r="P61" i="6"/>
  <c r="O61" i="6"/>
  <c r="M61" i="6"/>
  <c r="L61" i="6"/>
  <c r="N61" i="6"/>
  <c r="K61" i="6"/>
  <c r="J61" i="6"/>
  <c r="I61" i="6"/>
  <c r="H61" i="6"/>
  <c r="G61" i="6"/>
  <c r="F61" i="6"/>
  <c r="E61" i="6"/>
  <c r="A61" i="6"/>
  <c r="U60" i="6"/>
  <c r="T60" i="6"/>
  <c r="R60" i="6"/>
  <c r="Q60" i="6"/>
  <c r="S60" i="6"/>
  <c r="P60" i="6"/>
  <c r="O60" i="6"/>
  <c r="M60" i="6"/>
  <c r="L60" i="6"/>
  <c r="N60" i="6"/>
  <c r="K60" i="6"/>
  <c r="J60" i="6"/>
  <c r="I60" i="6"/>
  <c r="H60" i="6"/>
  <c r="G60" i="6"/>
  <c r="F60" i="6"/>
  <c r="E60" i="6"/>
  <c r="A60" i="6"/>
  <c r="U59" i="6"/>
  <c r="T59" i="6"/>
  <c r="R59" i="6"/>
  <c r="Q59" i="6"/>
  <c r="S59" i="6"/>
  <c r="P59" i="6"/>
  <c r="O59" i="6"/>
  <c r="M59" i="6"/>
  <c r="L59" i="6"/>
  <c r="N59" i="6"/>
  <c r="K59" i="6"/>
  <c r="J59" i="6"/>
  <c r="I59" i="6"/>
  <c r="H59" i="6"/>
  <c r="G59" i="6"/>
  <c r="F59" i="6"/>
  <c r="E59" i="6"/>
  <c r="A59" i="6"/>
  <c r="U58" i="6"/>
  <c r="T58" i="6"/>
  <c r="R58" i="6"/>
  <c r="Q58" i="6"/>
  <c r="S58" i="6"/>
  <c r="P58" i="6"/>
  <c r="O58" i="6"/>
  <c r="M58" i="6"/>
  <c r="L58" i="6"/>
  <c r="N58" i="6"/>
  <c r="K58" i="6"/>
  <c r="J58" i="6"/>
  <c r="I58" i="6"/>
  <c r="H58" i="6"/>
  <c r="G58" i="6"/>
  <c r="F58" i="6"/>
  <c r="E58" i="6"/>
  <c r="A58" i="6"/>
  <c r="U57" i="6"/>
  <c r="T57" i="6"/>
  <c r="R57" i="6"/>
  <c r="Q57" i="6"/>
  <c r="S57" i="6"/>
  <c r="P57" i="6"/>
  <c r="O57" i="6"/>
  <c r="M57" i="6"/>
  <c r="L57" i="6"/>
  <c r="N57" i="6"/>
  <c r="K57" i="6"/>
  <c r="J57" i="6"/>
  <c r="I57" i="6"/>
  <c r="H57" i="6"/>
  <c r="G57" i="6"/>
  <c r="F57" i="6"/>
  <c r="E57" i="6"/>
  <c r="A57" i="6"/>
  <c r="U56" i="6"/>
  <c r="T56" i="6"/>
  <c r="R56" i="6"/>
  <c r="Q56" i="6"/>
  <c r="S56" i="6"/>
  <c r="P56" i="6"/>
  <c r="O56" i="6"/>
  <c r="M56" i="6"/>
  <c r="L56" i="6"/>
  <c r="N56" i="6"/>
  <c r="K56" i="6"/>
  <c r="J56" i="6"/>
  <c r="I56" i="6"/>
  <c r="H56" i="6"/>
  <c r="G56" i="6"/>
  <c r="F56" i="6"/>
  <c r="E56" i="6"/>
  <c r="A56" i="6"/>
  <c r="U55" i="6"/>
  <c r="T55" i="6"/>
  <c r="R55" i="6"/>
  <c r="Q55" i="6"/>
  <c r="S55" i="6"/>
  <c r="P55" i="6"/>
  <c r="O55" i="6"/>
  <c r="M55" i="6"/>
  <c r="L55" i="6"/>
  <c r="N55" i="6"/>
  <c r="K55" i="6"/>
  <c r="J55" i="6"/>
  <c r="I55" i="6"/>
  <c r="H55" i="6"/>
  <c r="G55" i="6"/>
  <c r="F55" i="6"/>
  <c r="E55" i="6"/>
  <c r="A55" i="6"/>
  <c r="U54" i="6"/>
  <c r="T54" i="6"/>
  <c r="R54" i="6"/>
  <c r="Q54" i="6"/>
  <c r="S54" i="6"/>
  <c r="P54" i="6"/>
  <c r="O54" i="6"/>
  <c r="M54" i="6"/>
  <c r="L54" i="6"/>
  <c r="N54" i="6"/>
  <c r="K54" i="6"/>
  <c r="J54" i="6"/>
  <c r="I54" i="6"/>
  <c r="H54" i="6"/>
  <c r="G54" i="6"/>
  <c r="F54" i="6"/>
  <c r="E54" i="6"/>
  <c r="A54" i="6"/>
  <c r="U53" i="6"/>
  <c r="T53" i="6"/>
  <c r="R53" i="6"/>
  <c r="Q53" i="6"/>
  <c r="S53" i="6"/>
  <c r="P53" i="6"/>
  <c r="O53" i="6"/>
  <c r="M53" i="6"/>
  <c r="L53" i="6"/>
  <c r="N53" i="6"/>
  <c r="K53" i="6"/>
  <c r="J53" i="6"/>
  <c r="I53" i="6"/>
  <c r="H53" i="6"/>
  <c r="G53" i="6"/>
  <c r="F53" i="6"/>
  <c r="E53" i="6"/>
  <c r="A53" i="6"/>
  <c r="U52" i="6"/>
  <c r="T52" i="6"/>
  <c r="S52" i="6"/>
  <c r="R52" i="6"/>
  <c r="P52" i="6"/>
  <c r="O52" i="6"/>
  <c r="N52" i="6"/>
  <c r="M52" i="6"/>
  <c r="K52" i="6"/>
  <c r="I52" i="6"/>
  <c r="H52" i="6"/>
  <c r="G52" i="6"/>
  <c r="F52" i="6"/>
  <c r="E52" i="6"/>
  <c r="D52" i="6"/>
  <c r="A52" i="6"/>
  <c r="U51" i="6"/>
  <c r="T51" i="6"/>
  <c r="R51" i="6"/>
  <c r="Q51" i="6"/>
  <c r="S51" i="6"/>
  <c r="P51" i="6"/>
  <c r="O51" i="6"/>
  <c r="M51" i="6"/>
  <c r="L51" i="6"/>
  <c r="N51" i="6"/>
  <c r="K51" i="6"/>
  <c r="J51" i="6"/>
  <c r="I51" i="6"/>
  <c r="H51" i="6"/>
  <c r="G51" i="6"/>
  <c r="F51" i="6"/>
  <c r="E51" i="6"/>
  <c r="A51" i="6"/>
  <c r="U50" i="6"/>
  <c r="T50" i="6"/>
  <c r="R50" i="6"/>
  <c r="Q50" i="6"/>
  <c r="S50" i="6"/>
  <c r="P50" i="6"/>
  <c r="O50" i="6"/>
  <c r="M50" i="6"/>
  <c r="L50" i="6"/>
  <c r="N50" i="6"/>
  <c r="K50" i="6"/>
  <c r="J50" i="6"/>
  <c r="I50" i="6"/>
  <c r="H50" i="6"/>
  <c r="G50" i="6"/>
  <c r="F50" i="6"/>
  <c r="E50" i="6"/>
  <c r="A50" i="6"/>
  <c r="U49" i="6"/>
  <c r="T49" i="6"/>
  <c r="S49" i="6"/>
  <c r="R49" i="6"/>
  <c r="P49" i="6"/>
  <c r="O49" i="6"/>
  <c r="N49" i="6"/>
  <c r="M49" i="6"/>
  <c r="K49" i="6"/>
  <c r="I49" i="6"/>
  <c r="H49" i="6"/>
  <c r="G49" i="6"/>
  <c r="F49" i="6"/>
  <c r="E49" i="6"/>
  <c r="D49" i="6"/>
  <c r="A49" i="6"/>
  <c r="U48" i="6"/>
  <c r="T48" i="6"/>
  <c r="R48" i="6"/>
  <c r="Q48" i="6"/>
  <c r="S48" i="6"/>
  <c r="P48" i="6"/>
  <c r="O48" i="6"/>
  <c r="M48" i="6"/>
  <c r="L48" i="6"/>
  <c r="N48" i="6"/>
  <c r="K48" i="6"/>
  <c r="J48" i="6"/>
  <c r="I48" i="6"/>
  <c r="H48" i="6"/>
  <c r="G48" i="6"/>
  <c r="F48" i="6"/>
  <c r="E48" i="6"/>
  <c r="A48" i="6"/>
  <c r="U47" i="6"/>
  <c r="T47" i="6"/>
  <c r="R47" i="6"/>
  <c r="Q47" i="6"/>
  <c r="S47" i="6"/>
  <c r="P47" i="6"/>
  <c r="O47" i="6"/>
  <c r="M47" i="6"/>
  <c r="L47" i="6"/>
  <c r="N47" i="6"/>
  <c r="K47" i="6"/>
  <c r="J47" i="6"/>
  <c r="I47" i="6"/>
  <c r="H47" i="6"/>
  <c r="G47" i="6"/>
  <c r="F47" i="6"/>
  <c r="E47" i="6"/>
  <c r="A47" i="6"/>
  <c r="U46" i="6"/>
  <c r="T46" i="6"/>
  <c r="R46" i="6"/>
  <c r="Q46" i="6"/>
  <c r="S46" i="6"/>
  <c r="P46" i="6"/>
  <c r="O46" i="6"/>
  <c r="M46" i="6"/>
  <c r="L46" i="6"/>
  <c r="N46" i="6"/>
  <c r="K46" i="6"/>
  <c r="J46" i="6"/>
  <c r="I46" i="6"/>
  <c r="H46" i="6"/>
  <c r="G46" i="6"/>
  <c r="F46" i="6"/>
  <c r="E46" i="6"/>
  <c r="A46" i="6"/>
  <c r="U45" i="6"/>
  <c r="T45" i="6"/>
  <c r="R45" i="6"/>
  <c r="Q45" i="6"/>
  <c r="S45" i="6"/>
  <c r="P45" i="6"/>
  <c r="O45" i="6"/>
  <c r="M45" i="6"/>
  <c r="L45" i="6"/>
  <c r="N45" i="6"/>
  <c r="K45" i="6"/>
  <c r="J45" i="6"/>
  <c r="I45" i="6"/>
  <c r="H45" i="6"/>
  <c r="G45" i="6"/>
  <c r="F45" i="6"/>
  <c r="E45" i="6"/>
  <c r="A45" i="6"/>
  <c r="U44" i="6"/>
  <c r="T44" i="6"/>
  <c r="S44" i="6"/>
  <c r="R44" i="6"/>
  <c r="P44" i="6"/>
  <c r="O44" i="6"/>
  <c r="N44" i="6"/>
  <c r="M44" i="6"/>
  <c r="K44" i="6"/>
  <c r="I44" i="6"/>
  <c r="H44" i="6"/>
  <c r="G44" i="6"/>
  <c r="F44" i="6"/>
  <c r="E44" i="6"/>
  <c r="D44" i="6"/>
  <c r="A44" i="6"/>
  <c r="U43" i="6"/>
  <c r="T43" i="6"/>
  <c r="S43" i="6"/>
  <c r="R43" i="6"/>
  <c r="P43" i="6"/>
  <c r="O43" i="6"/>
  <c r="N43" i="6"/>
  <c r="M43" i="6"/>
  <c r="K43" i="6"/>
  <c r="I43" i="6"/>
  <c r="H43" i="6"/>
  <c r="G43" i="6"/>
  <c r="F43" i="6"/>
  <c r="E43" i="6"/>
  <c r="D43" i="6"/>
  <c r="A43" i="6"/>
  <c r="U42" i="6"/>
  <c r="T42" i="6"/>
  <c r="S42" i="6"/>
  <c r="R42" i="6"/>
  <c r="P42" i="6"/>
  <c r="O42" i="6"/>
  <c r="N42" i="6"/>
  <c r="M42" i="6"/>
  <c r="K42" i="6"/>
  <c r="I42" i="6"/>
  <c r="H42" i="6"/>
  <c r="G42" i="6"/>
  <c r="F42" i="6"/>
  <c r="E42" i="6"/>
  <c r="D42" i="6"/>
  <c r="A42" i="6"/>
  <c r="U41" i="6"/>
  <c r="T41" i="6"/>
  <c r="R41" i="6"/>
  <c r="Q41" i="6"/>
  <c r="S41" i="6"/>
  <c r="P41" i="6"/>
  <c r="O41" i="6"/>
  <c r="M41" i="6"/>
  <c r="L41" i="6"/>
  <c r="N41" i="6"/>
  <c r="K41" i="6"/>
  <c r="J41" i="6"/>
  <c r="I41" i="6"/>
  <c r="H41" i="6"/>
  <c r="G41" i="6"/>
  <c r="F41" i="6"/>
  <c r="E41" i="6"/>
  <c r="A41" i="6"/>
  <c r="U40" i="6"/>
  <c r="T40" i="6"/>
  <c r="R40" i="6"/>
  <c r="Q40" i="6"/>
  <c r="S40" i="6"/>
  <c r="P40" i="6"/>
  <c r="O40" i="6"/>
  <c r="M40" i="6"/>
  <c r="L40" i="6"/>
  <c r="N40" i="6"/>
  <c r="K40" i="6"/>
  <c r="J40" i="6"/>
  <c r="I40" i="6"/>
  <c r="H40" i="6"/>
  <c r="G40" i="6"/>
  <c r="F40" i="6"/>
  <c r="E40" i="6"/>
  <c r="A40" i="6"/>
  <c r="U39" i="6"/>
  <c r="T39" i="6"/>
  <c r="R39" i="6"/>
  <c r="Q39" i="6"/>
  <c r="S39" i="6"/>
  <c r="P39" i="6"/>
  <c r="O39" i="6"/>
  <c r="M39" i="6"/>
  <c r="L39" i="6"/>
  <c r="N39" i="6"/>
  <c r="K39" i="6"/>
  <c r="J39" i="6"/>
  <c r="I39" i="6"/>
  <c r="H39" i="6"/>
  <c r="G39" i="6"/>
  <c r="F39" i="6"/>
  <c r="E39" i="6"/>
  <c r="A39" i="6"/>
  <c r="U38" i="6"/>
  <c r="T38" i="6"/>
  <c r="S38" i="6"/>
  <c r="R38" i="6"/>
  <c r="P38" i="6"/>
  <c r="O38" i="6"/>
  <c r="N38" i="6"/>
  <c r="M38" i="6"/>
  <c r="K38" i="6"/>
  <c r="I38" i="6"/>
  <c r="H38" i="6"/>
  <c r="G38" i="6"/>
  <c r="F38" i="6"/>
  <c r="E38" i="6"/>
  <c r="D38" i="6"/>
  <c r="A38" i="6"/>
  <c r="U37" i="6"/>
  <c r="T37" i="6"/>
  <c r="R37" i="6"/>
  <c r="Q37" i="6"/>
  <c r="S37" i="6"/>
  <c r="P37" i="6"/>
  <c r="O37" i="6"/>
  <c r="M37" i="6"/>
  <c r="L37" i="6"/>
  <c r="N37" i="6"/>
  <c r="K37" i="6"/>
  <c r="J37" i="6"/>
  <c r="I37" i="6"/>
  <c r="H37" i="6"/>
  <c r="G37" i="6"/>
  <c r="F37" i="6"/>
  <c r="E37" i="6"/>
  <c r="A37" i="6"/>
  <c r="U36" i="6"/>
  <c r="T36" i="6"/>
  <c r="R36" i="6"/>
  <c r="Q36" i="6"/>
  <c r="S36" i="6"/>
  <c r="P36" i="6"/>
  <c r="O36" i="6"/>
  <c r="M36" i="6"/>
  <c r="L36" i="6"/>
  <c r="N36" i="6"/>
  <c r="K36" i="6"/>
  <c r="J36" i="6"/>
  <c r="I36" i="6"/>
  <c r="H36" i="6"/>
  <c r="G36" i="6"/>
  <c r="F36" i="6"/>
  <c r="E36" i="6"/>
  <c r="A36" i="6"/>
  <c r="U35" i="6"/>
  <c r="T35" i="6"/>
  <c r="R35" i="6"/>
  <c r="Q35" i="6"/>
  <c r="S35" i="6"/>
  <c r="P35" i="6"/>
  <c r="O35" i="6"/>
  <c r="M35" i="6"/>
  <c r="L35" i="6"/>
  <c r="N35" i="6"/>
  <c r="K35" i="6"/>
  <c r="J35" i="6"/>
  <c r="I35" i="6"/>
  <c r="H35" i="6"/>
  <c r="G35" i="6"/>
  <c r="F35" i="6"/>
  <c r="E35" i="6"/>
  <c r="A35" i="6"/>
  <c r="U34" i="6"/>
  <c r="T34" i="6"/>
  <c r="R34" i="6"/>
  <c r="Q34" i="6"/>
  <c r="S34" i="6"/>
  <c r="P34" i="6"/>
  <c r="O34" i="6"/>
  <c r="M34" i="6"/>
  <c r="L34" i="6"/>
  <c r="N34" i="6"/>
  <c r="K34" i="6"/>
  <c r="J34" i="6"/>
  <c r="I34" i="6"/>
  <c r="H34" i="6"/>
  <c r="G34" i="6"/>
  <c r="F34" i="6"/>
  <c r="E34" i="6"/>
  <c r="A34" i="6"/>
  <c r="U33" i="6"/>
  <c r="T33" i="6"/>
  <c r="S33" i="6"/>
  <c r="R33" i="6"/>
  <c r="P33" i="6"/>
  <c r="O33" i="6"/>
  <c r="N33" i="6"/>
  <c r="M33" i="6"/>
  <c r="K33" i="6"/>
  <c r="I33" i="6"/>
  <c r="H33" i="6"/>
  <c r="G33" i="6"/>
  <c r="F33" i="6"/>
  <c r="E33" i="6"/>
  <c r="D33" i="6"/>
  <c r="A33" i="6"/>
  <c r="U32" i="6"/>
  <c r="T32" i="6"/>
  <c r="R32" i="6"/>
  <c r="Q32" i="6"/>
  <c r="S32" i="6"/>
  <c r="P32" i="6"/>
  <c r="O32" i="6"/>
  <c r="M32" i="6"/>
  <c r="L32" i="6"/>
  <c r="N32" i="6"/>
  <c r="K32" i="6"/>
  <c r="J32" i="6"/>
  <c r="I32" i="6"/>
  <c r="H32" i="6"/>
  <c r="G32" i="6"/>
  <c r="F32" i="6"/>
  <c r="E32" i="6"/>
  <c r="A32" i="6"/>
  <c r="U31" i="6"/>
  <c r="T31" i="6"/>
  <c r="R31" i="6"/>
  <c r="Q31" i="6"/>
  <c r="S31" i="6"/>
  <c r="P31" i="6"/>
  <c r="O31" i="6"/>
  <c r="M31" i="6"/>
  <c r="L31" i="6"/>
  <c r="N31" i="6"/>
  <c r="K31" i="6"/>
  <c r="J31" i="6"/>
  <c r="I31" i="6"/>
  <c r="H31" i="6"/>
  <c r="G31" i="6"/>
  <c r="F31" i="6"/>
  <c r="E31" i="6"/>
  <c r="A31" i="6"/>
  <c r="U30" i="6"/>
  <c r="T30" i="6"/>
  <c r="R30" i="6"/>
  <c r="Q30" i="6"/>
  <c r="S30" i="6"/>
  <c r="P30" i="6"/>
  <c r="O30" i="6"/>
  <c r="M30" i="6"/>
  <c r="L30" i="6"/>
  <c r="N30" i="6"/>
  <c r="K30" i="6"/>
  <c r="J30" i="6"/>
  <c r="I30" i="6"/>
  <c r="H30" i="6"/>
  <c r="G30" i="6"/>
  <c r="F30" i="6"/>
  <c r="E30" i="6"/>
  <c r="A30" i="6"/>
  <c r="U29" i="6"/>
  <c r="T29" i="6"/>
  <c r="R29" i="6"/>
  <c r="Q29" i="6"/>
  <c r="S29" i="6"/>
  <c r="P29" i="6"/>
  <c r="O29" i="6"/>
  <c r="M29" i="6"/>
  <c r="L29" i="6"/>
  <c r="N29" i="6"/>
  <c r="K29" i="6"/>
  <c r="J29" i="6"/>
  <c r="I29" i="6"/>
  <c r="H29" i="6"/>
  <c r="G29" i="6"/>
  <c r="F29" i="6"/>
  <c r="E29" i="6"/>
  <c r="A29" i="6"/>
  <c r="U28" i="6"/>
  <c r="T28" i="6"/>
  <c r="S28" i="6"/>
  <c r="R28" i="6"/>
  <c r="P28" i="6"/>
  <c r="O28" i="6"/>
  <c r="N28" i="6"/>
  <c r="M28" i="6"/>
  <c r="K28" i="6"/>
  <c r="I28" i="6"/>
  <c r="H28" i="6"/>
  <c r="G28" i="6"/>
  <c r="F28" i="6"/>
  <c r="E28" i="6"/>
  <c r="D28" i="6"/>
  <c r="A28" i="6"/>
  <c r="U27" i="6"/>
  <c r="T27" i="6"/>
  <c r="R27" i="6"/>
  <c r="Q27" i="6"/>
  <c r="S27" i="6"/>
  <c r="P27" i="6"/>
  <c r="O27" i="6"/>
  <c r="M27" i="6"/>
  <c r="L27" i="6"/>
  <c r="N27" i="6"/>
  <c r="K27" i="6"/>
  <c r="J27" i="6"/>
  <c r="I27" i="6"/>
  <c r="H27" i="6"/>
  <c r="G27" i="6"/>
  <c r="F27" i="6"/>
  <c r="E27" i="6"/>
  <c r="A27" i="6"/>
  <c r="U26" i="6"/>
  <c r="T26" i="6"/>
  <c r="R26" i="6"/>
  <c r="Q26" i="6"/>
  <c r="S26" i="6"/>
  <c r="P26" i="6"/>
  <c r="O26" i="6"/>
  <c r="M26" i="6"/>
  <c r="L26" i="6"/>
  <c r="N26" i="6"/>
  <c r="K26" i="6"/>
  <c r="J26" i="6"/>
  <c r="I26" i="6"/>
  <c r="H26" i="6"/>
  <c r="G26" i="6"/>
  <c r="F26" i="6"/>
  <c r="E26" i="6"/>
  <c r="A26" i="6"/>
  <c r="U25" i="6"/>
  <c r="T25" i="6"/>
  <c r="R25" i="6"/>
  <c r="Q25" i="6"/>
  <c r="S25" i="6"/>
  <c r="P25" i="6"/>
  <c r="O25" i="6"/>
  <c r="M25" i="6"/>
  <c r="L25" i="6"/>
  <c r="N25" i="6"/>
  <c r="K25" i="6"/>
  <c r="J25" i="6"/>
  <c r="I25" i="6"/>
  <c r="H25" i="6"/>
  <c r="G25" i="6"/>
  <c r="F25" i="6"/>
  <c r="E25" i="6"/>
  <c r="A25" i="6"/>
  <c r="U24" i="6"/>
  <c r="T24" i="6"/>
  <c r="R24" i="6"/>
  <c r="Q24" i="6"/>
  <c r="S24" i="6"/>
  <c r="P24" i="6"/>
  <c r="O24" i="6"/>
  <c r="M24" i="6"/>
  <c r="L24" i="6"/>
  <c r="N24" i="6"/>
  <c r="K24" i="6"/>
  <c r="J24" i="6"/>
  <c r="I24" i="6"/>
  <c r="H24" i="6"/>
  <c r="G24" i="6"/>
  <c r="F24" i="6"/>
  <c r="E24" i="6"/>
  <c r="A24" i="6"/>
  <c r="U23" i="6"/>
  <c r="T23" i="6"/>
  <c r="R23" i="6"/>
  <c r="Q23" i="6"/>
  <c r="S23" i="6"/>
  <c r="P23" i="6"/>
  <c r="O23" i="6"/>
  <c r="M23" i="6"/>
  <c r="L23" i="6"/>
  <c r="N23" i="6"/>
  <c r="K23" i="6"/>
  <c r="J23" i="6"/>
  <c r="I23" i="6"/>
  <c r="H23" i="6"/>
  <c r="G23" i="6"/>
  <c r="F23" i="6"/>
  <c r="E23" i="6"/>
  <c r="A23" i="6"/>
  <c r="U22" i="6"/>
  <c r="T22" i="6"/>
  <c r="S22" i="6"/>
  <c r="R22" i="6"/>
  <c r="P22" i="6"/>
  <c r="O22" i="6"/>
  <c r="N22" i="6"/>
  <c r="M22" i="6"/>
  <c r="K22" i="6"/>
  <c r="I22" i="6"/>
  <c r="H22" i="6"/>
  <c r="G22" i="6"/>
  <c r="F22" i="6"/>
  <c r="E22" i="6"/>
  <c r="D22" i="6"/>
  <c r="A22" i="6"/>
  <c r="U21" i="6"/>
  <c r="T21" i="6"/>
  <c r="S21" i="6"/>
  <c r="R21" i="6"/>
  <c r="P21" i="6"/>
  <c r="O21" i="6"/>
  <c r="N21" i="6"/>
  <c r="M21" i="6"/>
  <c r="K21" i="6"/>
  <c r="I21" i="6"/>
  <c r="H21" i="6"/>
  <c r="G21" i="6"/>
  <c r="F21" i="6"/>
  <c r="E21" i="6"/>
  <c r="D21" i="6"/>
  <c r="A21" i="6"/>
  <c r="U20" i="6"/>
  <c r="T20" i="6"/>
  <c r="R20" i="6"/>
  <c r="Q20" i="6"/>
  <c r="S20" i="6"/>
  <c r="P20" i="6"/>
  <c r="O20" i="6"/>
  <c r="M20" i="6"/>
  <c r="L20" i="6"/>
  <c r="N20" i="6"/>
  <c r="K20" i="6"/>
  <c r="J20" i="6"/>
  <c r="I20" i="6"/>
  <c r="H20" i="6"/>
  <c r="G20" i="6"/>
  <c r="F20" i="6"/>
  <c r="E20" i="6"/>
  <c r="A20" i="6"/>
  <c r="U19" i="6"/>
  <c r="T19" i="6"/>
  <c r="R19" i="6"/>
  <c r="Q19" i="6"/>
  <c r="S19" i="6"/>
  <c r="P19" i="6"/>
  <c r="O19" i="6"/>
  <c r="M19" i="6"/>
  <c r="L19" i="6"/>
  <c r="N19" i="6"/>
  <c r="K19" i="6"/>
  <c r="J19" i="6"/>
  <c r="I19" i="6"/>
  <c r="H19" i="6"/>
  <c r="G19" i="6"/>
  <c r="F19" i="6"/>
  <c r="E19" i="6"/>
  <c r="A19" i="6"/>
  <c r="U18" i="6"/>
  <c r="T18" i="6"/>
  <c r="R18" i="6"/>
  <c r="Q18" i="6"/>
  <c r="S18" i="6"/>
  <c r="P18" i="6"/>
  <c r="O18" i="6"/>
  <c r="M18" i="6"/>
  <c r="L18" i="6"/>
  <c r="N18" i="6"/>
  <c r="K18" i="6"/>
  <c r="J18" i="6"/>
  <c r="I18" i="6"/>
  <c r="H18" i="6"/>
  <c r="G18" i="6"/>
  <c r="F18" i="6"/>
  <c r="E18" i="6"/>
  <c r="A18" i="6"/>
  <c r="U17" i="6"/>
  <c r="T17" i="6"/>
  <c r="R17" i="6"/>
  <c r="Q17" i="6"/>
  <c r="S17" i="6"/>
  <c r="P17" i="6"/>
  <c r="O17" i="6"/>
  <c r="M17" i="6"/>
  <c r="L17" i="6"/>
  <c r="N17" i="6"/>
  <c r="K17" i="6"/>
  <c r="J17" i="6"/>
  <c r="I17" i="6"/>
  <c r="H17" i="6"/>
  <c r="G17" i="6"/>
  <c r="F17" i="6"/>
  <c r="E17" i="6"/>
  <c r="A17" i="6"/>
  <c r="U16" i="6"/>
  <c r="T16" i="6"/>
  <c r="R16" i="6"/>
  <c r="Q16" i="6"/>
  <c r="S16" i="6"/>
  <c r="P16" i="6"/>
  <c r="O16" i="6"/>
  <c r="M16" i="6"/>
  <c r="L16" i="6"/>
  <c r="N16" i="6"/>
  <c r="K16" i="6"/>
  <c r="J16" i="6"/>
  <c r="I16" i="6"/>
  <c r="H16" i="6"/>
  <c r="G16" i="6"/>
  <c r="F16" i="6"/>
  <c r="E16" i="6"/>
  <c r="A16" i="6"/>
  <c r="U15" i="6"/>
  <c r="T15" i="6"/>
  <c r="R15" i="6"/>
  <c r="Q15" i="6"/>
  <c r="S15" i="6"/>
  <c r="P15" i="6"/>
  <c r="O15" i="6"/>
  <c r="M15" i="6"/>
  <c r="L15" i="6"/>
  <c r="N15" i="6"/>
  <c r="K15" i="6"/>
  <c r="J15" i="6"/>
  <c r="I15" i="6"/>
  <c r="H15" i="6"/>
  <c r="G15" i="6"/>
  <c r="F15" i="6"/>
  <c r="E15" i="6"/>
  <c r="A15" i="6"/>
  <c r="U14" i="6"/>
  <c r="T14" i="6"/>
  <c r="R14" i="6"/>
  <c r="Q14" i="6"/>
  <c r="S14" i="6"/>
  <c r="P14" i="6"/>
  <c r="O14" i="6"/>
  <c r="M14" i="6"/>
  <c r="L14" i="6"/>
  <c r="N14" i="6"/>
  <c r="K14" i="6"/>
  <c r="J14" i="6"/>
  <c r="I14" i="6"/>
  <c r="H14" i="6"/>
  <c r="G14" i="6"/>
  <c r="F14" i="6"/>
  <c r="E14" i="6"/>
  <c r="A14" i="6"/>
  <c r="U13" i="6"/>
  <c r="T13" i="6"/>
  <c r="R13" i="6"/>
  <c r="Q13" i="6"/>
  <c r="S13" i="6"/>
  <c r="P13" i="6"/>
  <c r="O13" i="6"/>
  <c r="M13" i="6"/>
  <c r="L13" i="6"/>
  <c r="N13" i="6"/>
  <c r="K13" i="6"/>
  <c r="J13" i="6"/>
  <c r="I13" i="6"/>
  <c r="H13" i="6"/>
  <c r="G13" i="6"/>
  <c r="F13" i="6"/>
  <c r="E13" i="6"/>
  <c r="A13" i="6"/>
  <c r="U12" i="6"/>
  <c r="T12" i="6"/>
  <c r="R12" i="6"/>
  <c r="Q12" i="6"/>
  <c r="S12" i="6"/>
  <c r="P12" i="6"/>
  <c r="O12" i="6"/>
  <c r="M12" i="6"/>
  <c r="L12" i="6"/>
  <c r="N12" i="6"/>
  <c r="K12" i="6"/>
  <c r="J12" i="6"/>
  <c r="I12" i="6"/>
  <c r="H12" i="6"/>
  <c r="G12" i="6"/>
  <c r="F12" i="6"/>
  <c r="E12" i="6"/>
  <c r="A12" i="6"/>
  <c r="U11" i="6"/>
  <c r="T11" i="6"/>
  <c r="R11" i="6"/>
  <c r="Q11" i="6"/>
  <c r="S11" i="6"/>
  <c r="P11" i="6"/>
  <c r="O11" i="6"/>
  <c r="M11" i="6"/>
  <c r="L11" i="6"/>
  <c r="N11" i="6"/>
  <c r="K11" i="6"/>
  <c r="J11" i="6"/>
  <c r="I11" i="6"/>
  <c r="H11" i="6"/>
  <c r="G11" i="6"/>
  <c r="F11" i="6"/>
  <c r="E11" i="6"/>
  <c r="A11" i="6"/>
  <c r="U10" i="6"/>
  <c r="T10" i="6"/>
  <c r="R10" i="6"/>
  <c r="Q10" i="6"/>
  <c r="S10" i="6"/>
  <c r="P10" i="6"/>
  <c r="O10" i="6"/>
  <c r="M10" i="6"/>
  <c r="L10" i="6"/>
  <c r="N10" i="6"/>
  <c r="K10" i="6"/>
  <c r="J10" i="6"/>
  <c r="I10" i="6"/>
  <c r="H10" i="6"/>
  <c r="G10" i="6"/>
  <c r="F10" i="6"/>
  <c r="E10" i="6"/>
  <c r="A10" i="6"/>
  <c r="U9" i="6"/>
  <c r="T9" i="6"/>
  <c r="R9" i="6"/>
  <c r="Q9" i="6"/>
  <c r="S9" i="6"/>
  <c r="P9" i="6"/>
  <c r="O9" i="6"/>
  <c r="M9" i="6"/>
  <c r="L9" i="6"/>
  <c r="N9" i="6"/>
  <c r="K9" i="6"/>
  <c r="J9" i="6"/>
  <c r="I9" i="6"/>
  <c r="H9" i="6"/>
  <c r="G9" i="6"/>
  <c r="F9" i="6"/>
  <c r="E9" i="6"/>
  <c r="A9" i="6"/>
  <c r="G8" i="6"/>
  <c r="A8" i="6"/>
  <c r="G7" i="6"/>
  <c r="A7" i="6"/>
  <c r="G6" i="6"/>
  <c r="A6" i="6"/>
  <c r="A1" i="4" l="1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792" i="4"/>
  <c r="A793" i="4"/>
  <c r="A794" i="4"/>
  <c r="A795" i="4"/>
  <c r="A796" i="4"/>
  <c r="A797" i="4"/>
  <c r="A798" i="4"/>
  <c r="A799" i="4"/>
  <c r="A800" i="4"/>
  <c r="A801" i="4"/>
  <c r="A802" i="4"/>
  <c r="A803" i="4"/>
  <c r="A804" i="4"/>
  <c r="A805" i="4"/>
  <c r="A806" i="4"/>
  <c r="A807" i="4"/>
  <c r="A808" i="4"/>
  <c r="A809" i="4"/>
  <c r="A810" i="4"/>
  <c r="A811" i="4"/>
  <c r="A812" i="4"/>
  <c r="A813" i="4"/>
  <c r="A814" i="4"/>
  <c r="A815" i="4"/>
  <c r="A816" i="4"/>
  <c r="A817" i="4"/>
  <c r="A818" i="4"/>
  <c r="A819" i="4"/>
  <c r="A820" i="4"/>
  <c r="A821" i="4"/>
  <c r="A822" i="4"/>
  <c r="A823" i="4"/>
  <c r="A824" i="4"/>
  <c r="A825" i="4"/>
  <c r="A826" i="4"/>
  <c r="A827" i="4"/>
  <c r="A828" i="4"/>
  <c r="A829" i="4"/>
  <c r="A830" i="4"/>
  <c r="A831" i="4"/>
  <c r="A832" i="4"/>
  <c r="A833" i="4"/>
  <c r="A834" i="4"/>
  <c r="A835" i="4"/>
  <c r="A836" i="4"/>
  <c r="A837" i="4"/>
  <c r="A838" i="4"/>
  <c r="A839" i="4"/>
  <c r="A840" i="4"/>
  <c r="A841" i="4"/>
  <c r="A842" i="4"/>
  <c r="A843" i="4"/>
  <c r="A844" i="4"/>
  <c r="A845" i="4"/>
  <c r="A846" i="4"/>
  <c r="A847" i="4"/>
  <c r="A848" i="4"/>
  <c r="A849" i="4"/>
  <c r="A850" i="4"/>
  <c r="A851" i="4"/>
  <c r="A852" i="4"/>
  <c r="A853" i="4"/>
  <c r="A854" i="4"/>
  <c r="A855" i="4"/>
  <c r="A856" i="4"/>
  <c r="A857" i="4"/>
  <c r="A858" i="4"/>
  <c r="A859" i="4"/>
  <c r="A860" i="4"/>
  <c r="A861" i="4"/>
  <c r="A862" i="4"/>
  <c r="A863" i="4"/>
  <c r="A864" i="4"/>
  <c r="A865" i="4"/>
  <c r="A866" i="4"/>
  <c r="A867" i="4"/>
  <c r="A868" i="4"/>
  <c r="A869" i="4"/>
  <c r="A870" i="4"/>
  <c r="A871" i="4"/>
  <c r="A872" i="4"/>
  <c r="A873" i="4"/>
  <c r="A874" i="4"/>
  <c r="A875" i="4"/>
  <c r="A876" i="4"/>
  <c r="A877" i="4"/>
  <c r="A878" i="4"/>
  <c r="A879" i="4"/>
  <c r="A880" i="4"/>
  <c r="A881" i="4"/>
  <c r="A882" i="4"/>
  <c r="A883" i="4"/>
  <c r="A884" i="4"/>
  <c r="A885" i="4"/>
  <c r="A886" i="4"/>
  <c r="A887" i="4"/>
  <c r="A888" i="4"/>
  <c r="A889" i="4"/>
  <c r="A890" i="4"/>
  <c r="A891" i="4"/>
  <c r="A892" i="4"/>
  <c r="A893" i="4"/>
  <c r="A894" i="4"/>
  <c r="A895" i="4"/>
  <c r="A896" i="4"/>
  <c r="A897" i="4"/>
  <c r="A898" i="4"/>
  <c r="A899" i="4"/>
  <c r="A1" i="3"/>
  <c r="CY1" i="3"/>
  <c r="CZ1" i="3"/>
  <c r="DA1" i="3"/>
  <c r="DB1" i="3"/>
  <c r="DC1" i="3"/>
  <c r="A2" i="3"/>
  <c r="CY2" i="3"/>
  <c r="CZ2" i="3"/>
  <c r="DB2" i="3" s="1"/>
  <c r="DA2" i="3"/>
  <c r="DC2" i="3"/>
  <c r="A3" i="3"/>
  <c r="CY3" i="3"/>
  <c r="CZ3" i="3"/>
  <c r="DB3" i="3" s="1"/>
  <c r="DA3" i="3"/>
  <c r="DC3" i="3"/>
  <c r="A4" i="3"/>
  <c r="CY4" i="3"/>
  <c r="CZ4" i="3"/>
  <c r="DA4" i="3"/>
  <c r="DB4" i="3"/>
  <c r="DC4" i="3"/>
  <c r="A5" i="3"/>
  <c r="CY5" i="3"/>
  <c r="CZ5" i="3"/>
  <c r="DA5" i="3"/>
  <c r="DB5" i="3"/>
  <c r="DC5" i="3"/>
  <c r="A6" i="3"/>
  <c r="CY6" i="3"/>
  <c r="CZ6" i="3"/>
  <c r="DB6" i="3" s="1"/>
  <c r="DA6" i="3"/>
  <c r="DC6" i="3"/>
  <c r="A7" i="3"/>
  <c r="CY7" i="3"/>
  <c r="CZ7" i="3"/>
  <c r="DB7" i="3" s="1"/>
  <c r="DA7" i="3"/>
  <c r="DC7" i="3"/>
  <c r="A8" i="3"/>
  <c r="CY8" i="3"/>
  <c r="CZ8" i="3"/>
  <c r="DA8" i="3"/>
  <c r="DB8" i="3"/>
  <c r="DC8" i="3"/>
  <c r="A9" i="3"/>
  <c r="CY9" i="3"/>
  <c r="CZ9" i="3"/>
  <c r="DA9" i="3"/>
  <c r="DB9" i="3"/>
  <c r="DC9" i="3"/>
  <c r="A10" i="3"/>
  <c r="CY10" i="3"/>
  <c r="CZ10" i="3"/>
  <c r="DB10" i="3" s="1"/>
  <c r="DA10" i="3"/>
  <c r="DC10" i="3"/>
  <c r="A11" i="3"/>
  <c r="CY11" i="3"/>
  <c r="CZ11" i="3"/>
  <c r="DB11" i="3" s="1"/>
  <c r="DA11" i="3"/>
  <c r="DC11" i="3"/>
  <c r="A12" i="3"/>
  <c r="CY12" i="3"/>
  <c r="CZ12" i="3"/>
  <c r="DA12" i="3"/>
  <c r="DB12" i="3"/>
  <c r="DC12" i="3"/>
  <c r="A13" i="3"/>
  <c r="CY13" i="3"/>
  <c r="CZ13" i="3"/>
  <c r="DA13" i="3"/>
  <c r="DB13" i="3"/>
  <c r="DC13" i="3"/>
  <c r="A14" i="3"/>
  <c r="CY14" i="3"/>
  <c r="CZ14" i="3"/>
  <c r="DB14" i="3" s="1"/>
  <c r="DA14" i="3"/>
  <c r="DC14" i="3"/>
  <c r="A15" i="3"/>
  <c r="CY15" i="3"/>
  <c r="CZ15" i="3"/>
  <c r="DB15" i="3" s="1"/>
  <c r="DA15" i="3"/>
  <c r="DC15" i="3"/>
  <c r="A16" i="3"/>
  <c r="CY16" i="3"/>
  <c r="CZ16" i="3"/>
  <c r="DA16" i="3"/>
  <c r="DB16" i="3"/>
  <c r="DC16" i="3"/>
  <c r="A17" i="3"/>
  <c r="CY17" i="3"/>
  <c r="CZ17" i="3"/>
  <c r="DA17" i="3"/>
  <c r="DB17" i="3"/>
  <c r="DC17" i="3"/>
  <c r="A18" i="3"/>
  <c r="CY18" i="3"/>
  <c r="CZ18" i="3"/>
  <c r="DB18" i="3" s="1"/>
  <c r="DA18" i="3"/>
  <c r="DC18" i="3"/>
  <c r="A19" i="3"/>
  <c r="CY19" i="3"/>
  <c r="CZ19" i="3"/>
  <c r="DB19" i="3" s="1"/>
  <c r="DA19" i="3"/>
  <c r="DC19" i="3"/>
  <c r="A20" i="3"/>
  <c r="CY20" i="3"/>
  <c r="CZ20" i="3"/>
  <c r="DA20" i="3"/>
  <c r="DB20" i="3"/>
  <c r="DC20" i="3"/>
  <c r="A21" i="3"/>
  <c r="CY21" i="3"/>
  <c r="CZ21" i="3"/>
  <c r="DA21" i="3"/>
  <c r="DB21" i="3"/>
  <c r="DC21" i="3"/>
  <c r="A22" i="3"/>
  <c r="CY22" i="3"/>
  <c r="CZ22" i="3"/>
  <c r="DB22" i="3" s="1"/>
  <c r="DA22" i="3"/>
  <c r="DC22" i="3"/>
  <c r="A23" i="3"/>
  <c r="CY23" i="3"/>
  <c r="CZ23" i="3"/>
  <c r="DB23" i="3" s="1"/>
  <c r="DA23" i="3"/>
  <c r="DC23" i="3"/>
  <c r="A24" i="3"/>
  <c r="CY24" i="3"/>
  <c r="CZ24" i="3"/>
  <c r="DA24" i="3"/>
  <c r="DB24" i="3"/>
  <c r="DC24" i="3"/>
  <c r="A25" i="3"/>
  <c r="CY25" i="3"/>
  <c r="CZ25" i="3"/>
  <c r="DA25" i="3"/>
  <c r="DB25" i="3"/>
  <c r="DC25" i="3"/>
  <c r="A26" i="3"/>
  <c r="CY26" i="3"/>
  <c r="CZ26" i="3"/>
  <c r="DB26" i="3" s="1"/>
  <c r="DA26" i="3"/>
  <c r="DC26" i="3"/>
  <c r="A27" i="3"/>
  <c r="CY27" i="3"/>
  <c r="CZ27" i="3"/>
  <c r="DB27" i="3" s="1"/>
  <c r="DA27" i="3"/>
  <c r="DC27" i="3"/>
  <c r="A28" i="3"/>
  <c r="CY28" i="3"/>
  <c r="CZ28" i="3"/>
  <c r="DA28" i="3"/>
  <c r="DB28" i="3"/>
  <c r="DC28" i="3"/>
  <c r="A29" i="3"/>
  <c r="CY29" i="3"/>
  <c r="CZ29" i="3"/>
  <c r="DA29" i="3"/>
  <c r="DB29" i="3"/>
  <c r="DC29" i="3"/>
  <c r="A30" i="3"/>
  <c r="CY30" i="3"/>
  <c r="CZ30" i="3"/>
  <c r="DB30" i="3" s="1"/>
  <c r="DA30" i="3"/>
  <c r="DC30" i="3"/>
  <c r="A31" i="3"/>
  <c r="CY31" i="3"/>
  <c r="CZ31" i="3"/>
  <c r="DB31" i="3" s="1"/>
  <c r="DA31" i="3"/>
  <c r="DC31" i="3"/>
  <c r="A32" i="3"/>
  <c r="CY32" i="3"/>
  <c r="CZ32" i="3"/>
  <c r="DA32" i="3"/>
  <c r="DB32" i="3"/>
  <c r="DC32" i="3"/>
  <c r="A33" i="3"/>
  <c r="CY33" i="3"/>
  <c r="CZ33" i="3"/>
  <c r="DA33" i="3"/>
  <c r="DB33" i="3"/>
  <c r="DC33" i="3"/>
  <c r="A34" i="3"/>
  <c r="CY34" i="3"/>
  <c r="CZ34" i="3"/>
  <c r="DB34" i="3" s="1"/>
  <c r="DA34" i="3"/>
  <c r="DC34" i="3"/>
  <c r="A35" i="3"/>
  <c r="CY35" i="3"/>
  <c r="CZ35" i="3"/>
  <c r="DB35" i="3" s="1"/>
  <c r="DA35" i="3"/>
  <c r="DC35" i="3"/>
  <c r="A36" i="3"/>
  <c r="CY36" i="3"/>
  <c r="CZ36" i="3"/>
  <c r="DA36" i="3"/>
  <c r="DB36" i="3"/>
  <c r="DC36" i="3"/>
  <c r="A37" i="3"/>
  <c r="CY37" i="3"/>
  <c r="CZ37" i="3"/>
  <c r="DA37" i="3"/>
  <c r="DB37" i="3"/>
  <c r="DC37" i="3"/>
  <c r="A38" i="3"/>
  <c r="CY38" i="3"/>
  <c r="CZ38" i="3"/>
  <c r="DB38" i="3" s="1"/>
  <c r="DA38" i="3"/>
  <c r="DC38" i="3"/>
  <c r="A39" i="3"/>
  <c r="CY39" i="3"/>
  <c r="CZ39" i="3"/>
  <c r="DB39" i="3" s="1"/>
  <c r="DA39" i="3"/>
  <c r="DC39" i="3"/>
  <c r="A40" i="3"/>
  <c r="CY40" i="3"/>
  <c r="CZ40" i="3"/>
  <c r="DA40" i="3"/>
  <c r="DB40" i="3"/>
  <c r="DC40" i="3"/>
  <c r="A41" i="3"/>
  <c r="CY41" i="3"/>
  <c r="CZ41" i="3"/>
  <c r="DA41" i="3"/>
  <c r="DB41" i="3"/>
  <c r="DC41" i="3"/>
  <c r="A42" i="3"/>
  <c r="CY42" i="3"/>
  <c r="CZ42" i="3"/>
  <c r="DB42" i="3" s="1"/>
  <c r="DA42" i="3"/>
  <c r="DC42" i="3"/>
  <c r="A43" i="3"/>
  <c r="CY43" i="3"/>
  <c r="CZ43" i="3"/>
  <c r="DB43" i="3" s="1"/>
  <c r="DA43" i="3"/>
  <c r="DC43" i="3"/>
  <c r="A44" i="3"/>
  <c r="CY44" i="3"/>
  <c r="CZ44" i="3"/>
  <c r="DA44" i="3"/>
  <c r="DB44" i="3"/>
  <c r="DC44" i="3"/>
  <c r="A45" i="3"/>
  <c r="CY45" i="3"/>
  <c r="CZ45" i="3"/>
  <c r="DA45" i="3"/>
  <c r="DB45" i="3"/>
  <c r="DC45" i="3"/>
  <c r="A46" i="3"/>
  <c r="CY46" i="3"/>
  <c r="CZ46" i="3"/>
  <c r="DB46" i="3" s="1"/>
  <c r="DA46" i="3"/>
  <c r="DC46" i="3"/>
  <c r="A47" i="3"/>
  <c r="CY47" i="3"/>
  <c r="CZ47" i="3"/>
  <c r="DB47" i="3" s="1"/>
  <c r="DA47" i="3"/>
  <c r="DC47" i="3"/>
  <c r="A48" i="3"/>
  <c r="CY48" i="3"/>
  <c r="CZ48" i="3"/>
  <c r="DA48" i="3"/>
  <c r="DB48" i="3"/>
  <c r="DC48" i="3"/>
  <c r="A49" i="3"/>
  <c r="CY49" i="3"/>
  <c r="CZ49" i="3"/>
  <c r="DA49" i="3"/>
  <c r="DB49" i="3"/>
  <c r="DC49" i="3"/>
  <c r="A50" i="3"/>
  <c r="CY50" i="3"/>
  <c r="CZ50" i="3"/>
  <c r="DB50" i="3" s="1"/>
  <c r="DA50" i="3"/>
  <c r="DC50" i="3"/>
  <c r="A51" i="3"/>
  <c r="CY51" i="3"/>
  <c r="CZ51" i="3"/>
  <c r="DB51" i="3" s="1"/>
  <c r="DA51" i="3"/>
  <c r="DC51" i="3"/>
  <c r="A52" i="3"/>
  <c r="CY52" i="3"/>
  <c r="CZ52" i="3"/>
  <c r="DA52" i="3"/>
  <c r="DB52" i="3"/>
  <c r="DC52" i="3"/>
  <c r="A53" i="3"/>
  <c r="CY53" i="3"/>
  <c r="CZ53" i="3"/>
  <c r="DA53" i="3"/>
  <c r="DB53" i="3"/>
  <c r="DC53" i="3"/>
  <c r="A54" i="3"/>
  <c r="CY54" i="3"/>
  <c r="CZ54" i="3"/>
  <c r="DB54" i="3" s="1"/>
  <c r="DA54" i="3"/>
  <c r="DC54" i="3"/>
  <c r="A55" i="3"/>
  <c r="CY55" i="3"/>
  <c r="CZ55" i="3"/>
  <c r="DB55" i="3" s="1"/>
  <c r="DA55" i="3"/>
  <c r="DC55" i="3"/>
  <c r="A56" i="3"/>
  <c r="CY56" i="3"/>
  <c r="CZ56" i="3"/>
  <c r="DA56" i="3"/>
  <c r="DB56" i="3"/>
  <c r="DC56" i="3"/>
  <c r="A57" i="3"/>
  <c r="CY57" i="3"/>
  <c r="CZ57" i="3"/>
  <c r="DA57" i="3"/>
  <c r="DB57" i="3"/>
  <c r="DC57" i="3"/>
  <c r="A58" i="3"/>
  <c r="CY58" i="3"/>
  <c r="CZ58" i="3"/>
  <c r="DB58" i="3" s="1"/>
  <c r="DA58" i="3"/>
  <c r="DC58" i="3"/>
  <c r="A59" i="3"/>
  <c r="CY59" i="3"/>
  <c r="CZ59" i="3"/>
  <c r="DB59" i="3" s="1"/>
  <c r="DA59" i="3"/>
  <c r="DC59" i="3"/>
  <c r="A60" i="3"/>
  <c r="CY60" i="3"/>
  <c r="CZ60" i="3"/>
  <c r="DA60" i="3"/>
  <c r="DB60" i="3"/>
  <c r="DC60" i="3"/>
  <c r="A61" i="3"/>
  <c r="CY61" i="3"/>
  <c r="CZ61" i="3"/>
  <c r="DA61" i="3"/>
  <c r="DB61" i="3"/>
  <c r="DC61" i="3"/>
  <c r="A62" i="3"/>
  <c r="CY62" i="3"/>
  <c r="CZ62" i="3"/>
  <c r="DB62" i="3" s="1"/>
  <c r="DA62" i="3"/>
  <c r="DC62" i="3"/>
  <c r="A63" i="3"/>
  <c r="CY63" i="3"/>
  <c r="CZ63" i="3"/>
  <c r="DB63" i="3" s="1"/>
  <c r="DA63" i="3"/>
  <c r="DC63" i="3"/>
  <c r="A64" i="3"/>
  <c r="CY64" i="3"/>
  <c r="CZ64" i="3"/>
  <c r="DA64" i="3"/>
  <c r="DB64" i="3"/>
  <c r="DC64" i="3"/>
  <c r="A65" i="3"/>
  <c r="CY65" i="3"/>
  <c r="CZ65" i="3"/>
  <c r="DA65" i="3"/>
  <c r="DB65" i="3"/>
  <c r="DC65" i="3"/>
  <c r="A66" i="3"/>
  <c r="CY66" i="3"/>
  <c r="CZ66" i="3"/>
  <c r="DB66" i="3" s="1"/>
  <c r="DA66" i="3"/>
  <c r="DC66" i="3"/>
  <c r="A67" i="3"/>
  <c r="CY67" i="3"/>
  <c r="CZ67" i="3"/>
  <c r="DB67" i="3" s="1"/>
  <c r="DA67" i="3"/>
  <c r="DC67" i="3"/>
  <c r="A68" i="3"/>
  <c r="CY68" i="3"/>
  <c r="CZ68" i="3"/>
  <c r="DA68" i="3"/>
  <c r="DB68" i="3"/>
  <c r="DC68" i="3"/>
  <c r="A69" i="3"/>
  <c r="CY69" i="3"/>
  <c r="CZ69" i="3"/>
  <c r="DA69" i="3"/>
  <c r="DB69" i="3"/>
  <c r="DC69" i="3"/>
  <c r="A70" i="3"/>
  <c r="CY70" i="3"/>
  <c r="CZ70" i="3"/>
  <c r="DB70" i="3" s="1"/>
  <c r="DA70" i="3"/>
  <c r="DC70" i="3"/>
  <c r="A71" i="3"/>
  <c r="CY71" i="3"/>
  <c r="CZ71" i="3"/>
  <c r="DB71" i="3" s="1"/>
  <c r="DA71" i="3"/>
  <c r="DC71" i="3"/>
  <c r="A72" i="3"/>
  <c r="CY72" i="3"/>
  <c r="CZ72" i="3"/>
  <c r="DA72" i="3"/>
  <c r="DB72" i="3"/>
  <c r="DC72" i="3"/>
  <c r="A73" i="3"/>
  <c r="CY73" i="3"/>
  <c r="CZ73" i="3"/>
  <c r="DA73" i="3"/>
  <c r="DB73" i="3"/>
  <c r="DC73" i="3"/>
  <c r="A74" i="3"/>
  <c r="CY74" i="3"/>
  <c r="CZ74" i="3"/>
  <c r="DB74" i="3" s="1"/>
  <c r="DA74" i="3"/>
  <c r="DC74" i="3"/>
  <c r="A75" i="3"/>
  <c r="CY75" i="3"/>
  <c r="CZ75" i="3"/>
  <c r="DB75" i="3" s="1"/>
  <c r="DA75" i="3"/>
  <c r="DC75" i="3"/>
  <c r="A76" i="3"/>
  <c r="CY76" i="3"/>
  <c r="CZ76" i="3"/>
  <c r="DA76" i="3"/>
  <c r="DB76" i="3"/>
  <c r="DC76" i="3"/>
  <c r="A77" i="3"/>
  <c r="CY77" i="3"/>
  <c r="CZ77" i="3"/>
  <c r="DA77" i="3"/>
  <c r="DB77" i="3"/>
  <c r="DC77" i="3"/>
  <c r="A78" i="3"/>
  <c r="CY78" i="3"/>
  <c r="CZ78" i="3"/>
  <c r="DB78" i="3" s="1"/>
  <c r="DA78" i="3"/>
  <c r="DC78" i="3"/>
  <c r="A79" i="3"/>
  <c r="CY79" i="3"/>
  <c r="CZ79" i="3"/>
  <c r="DB79" i="3" s="1"/>
  <c r="DA79" i="3"/>
  <c r="DC79" i="3"/>
  <c r="A80" i="3"/>
  <c r="CY80" i="3"/>
  <c r="CZ80" i="3"/>
  <c r="DA80" i="3"/>
  <c r="DB80" i="3"/>
  <c r="DC80" i="3"/>
  <c r="A81" i="3"/>
  <c r="CY81" i="3"/>
  <c r="CZ81" i="3"/>
  <c r="DA81" i="3"/>
  <c r="DB81" i="3"/>
  <c r="DC81" i="3"/>
  <c r="A82" i="3"/>
  <c r="CY82" i="3"/>
  <c r="CZ82" i="3"/>
  <c r="DB82" i="3" s="1"/>
  <c r="DA82" i="3"/>
  <c r="DC82" i="3"/>
  <c r="A83" i="3"/>
  <c r="CY83" i="3"/>
  <c r="CZ83" i="3"/>
  <c r="DB83" i="3" s="1"/>
  <c r="DA83" i="3"/>
  <c r="DC83" i="3"/>
  <c r="A84" i="3"/>
  <c r="CY84" i="3"/>
  <c r="CZ84" i="3"/>
  <c r="DA84" i="3"/>
  <c r="DB84" i="3"/>
  <c r="DC84" i="3"/>
  <c r="A85" i="3"/>
  <c r="CY85" i="3"/>
  <c r="CZ85" i="3"/>
  <c r="DA85" i="3"/>
  <c r="DB85" i="3"/>
  <c r="DC85" i="3"/>
  <c r="A86" i="3"/>
  <c r="CY86" i="3"/>
  <c r="CZ86" i="3"/>
  <c r="DB86" i="3" s="1"/>
  <c r="DA86" i="3"/>
  <c r="DC86" i="3"/>
  <c r="A87" i="3"/>
  <c r="CY87" i="3"/>
  <c r="CZ87" i="3"/>
  <c r="DB87" i="3" s="1"/>
  <c r="DA87" i="3"/>
  <c r="DC87" i="3"/>
  <c r="A88" i="3"/>
  <c r="CY88" i="3"/>
  <c r="CZ88" i="3"/>
  <c r="DA88" i="3"/>
  <c r="DB88" i="3"/>
  <c r="DC88" i="3"/>
  <c r="A89" i="3"/>
  <c r="CY89" i="3"/>
  <c r="CZ89" i="3"/>
  <c r="DA89" i="3"/>
  <c r="DB89" i="3"/>
  <c r="DC89" i="3"/>
  <c r="A90" i="3"/>
  <c r="CY90" i="3"/>
  <c r="CZ90" i="3"/>
  <c r="DB90" i="3" s="1"/>
  <c r="DA90" i="3"/>
  <c r="DC90" i="3"/>
  <c r="A91" i="3"/>
  <c r="CY91" i="3"/>
  <c r="CZ91" i="3"/>
  <c r="DB91" i="3" s="1"/>
  <c r="DA91" i="3"/>
  <c r="DC91" i="3"/>
  <c r="A92" i="3"/>
  <c r="CY92" i="3"/>
  <c r="CZ92" i="3"/>
  <c r="DA92" i="3"/>
  <c r="DB92" i="3"/>
  <c r="DC92" i="3"/>
  <c r="A93" i="3"/>
  <c r="CY93" i="3"/>
  <c r="CZ93" i="3"/>
  <c r="DA93" i="3"/>
  <c r="DB93" i="3"/>
  <c r="DC93" i="3"/>
  <c r="A94" i="3"/>
  <c r="CY94" i="3"/>
  <c r="CZ94" i="3"/>
  <c r="DB94" i="3" s="1"/>
  <c r="DA94" i="3"/>
  <c r="DC94" i="3"/>
  <c r="A95" i="3"/>
  <c r="CY95" i="3"/>
  <c r="CZ95" i="3"/>
  <c r="DB95" i="3" s="1"/>
  <c r="DA95" i="3"/>
  <c r="DC95" i="3"/>
  <c r="A96" i="3"/>
  <c r="CY96" i="3"/>
  <c r="CZ96" i="3"/>
  <c r="DA96" i="3"/>
  <c r="DB96" i="3"/>
  <c r="DC96" i="3"/>
  <c r="A97" i="3"/>
  <c r="CY97" i="3"/>
  <c r="CZ97" i="3"/>
  <c r="DA97" i="3"/>
  <c r="DB97" i="3"/>
  <c r="DC97" i="3"/>
  <c r="A98" i="3"/>
  <c r="CY98" i="3"/>
  <c r="CZ98" i="3"/>
  <c r="DB98" i="3" s="1"/>
  <c r="DA98" i="3"/>
  <c r="DC98" i="3"/>
  <c r="A99" i="3"/>
  <c r="CY99" i="3"/>
  <c r="CZ99" i="3"/>
  <c r="DB99" i="3" s="1"/>
  <c r="DA99" i="3"/>
  <c r="DC99" i="3"/>
  <c r="A100" i="3"/>
  <c r="CY100" i="3"/>
  <c r="CZ100" i="3"/>
  <c r="DA100" i="3"/>
  <c r="DB100" i="3"/>
  <c r="DC100" i="3"/>
  <c r="A101" i="3"/>
  <c r="CY101" i="3"/>
  <c r="CZ101" i="3"/>
  <c r="DA101" i="3"/>
  <c r="DB101" i="3"/>
  <c r="DC101" i="3"/>
  <c r="A102" i="3"/>
  <c r="CY102" i="3"/>
  <c r="CZ102" i="3"/>
  <c r="DB102" i="3" s="1"/>
  <c r="DA102" i="3"/>
  <c r="DC102" i="3"/>
  <c r="A103" i="3"/>
  <c r="CY103" i="3"/>
  <c r="CZ103" i="3"/>
  <c r="DB103" i="3" s="1"/>
  <c r="DA103" i="3"/>
  <c r="DC103" i="3"/>
  <c r="A104" i="3"/>
  <c r="CY104" i="3"/>
  <c r="CZ104" i="3"/>
  <c r="DA104" i="3"/>
  <c r="DB104" i="3"/>
  <c r="DC104" i="3"/>
  <c r="A105" i="3"/>
  <c r="CY105" i="3"/>
  <c r="CZ105" i="3"/>
  <c r="DA105" i="3"/>
  <c r="DB105" i="3"/>
  <c r="DC105" i="3"/>
  <c r="A106" i="3"/>
  <c r="CY106" i="3"/>
  <c r="CZ106" i="3"/>
  <c r="DB106" i="3" s="1"/>
  <c r="DA106" i="3"/>
  <c r="DC106" i="3"/>
  <c r="A107" i="3"/>
  <c r="CY107" i="3"/>
  <c r="CZ107" i="3"/>
  <c r="DB107" i="3" s="1"/>
  <c r="DA107" i="3"/>
  <c r="DC107" i="3"/>
  <c r="A108" i="3"/>
  <c r="CY108" i="3"/>
  <c r="CZ108" i="3"/>
  <c r="DA108" i="3"/>
  <c r="DB108" i="3"/>
  <c r="DC108" i="3"/>
  <c r="A109" i="3"/>
  <c r="CY109" i="3"/>
  <c r="CZ109" i="3"/>
  <c r="DA109" i="3"/>
  <c r="DB109" i="3"/>
  <c r="DC109" i="3"/>
  <c r="A110" i="3"/>
  <c r="CY110" i="3"/>
  <c r="CZ110" i="3"/>
  <c r="DB110" i="3" s="1"/>
  <c r="DA110" i="3"/>
  <c r="DC110" i="3"/>
  <c r="A111" i="3"/>
  <c r="CY111" i="3"/>
  <c r="CZ111" i="3"/>
  <c r="DB111" i="3" s="1"/>
  <c r="DA111" i="3"/>
  <c r="DC111" i="3"/>
  <c r="A112" i="3"/>
  <c r="CY112" i="3"/>
  <c r="CZ112" i="3"/>
  <c r="DA112" i="3"/>
  <c r="DB112" i="3"/>
  <c r="DC112" i="3"/>
  <c r="A113" i="3"/>
  <c r="CY113" i="3"/>
  <c r="CZ113" i="3"/>
  <c r="DA113" i="3"/>
  <c r="DB113" i="3"/>
  <c r="DC113" i="3"/>
  <c r="A114" i="3"/>
  <c r="CY114" i="3"/>
  <c r="CZ114" i="3"/>
  <c r="DB114" i="3" s="1"/>
  <c r="DA114" i="3"/>
  <c r="DC114" i="3"/>
  <c r="A115" i="3"/>
  <c r="CY115" i="3"/>
  <c r="CZ115" i="3"/>
  <c r="DB115" i="3" s="1"/>
  <c r="DA115" i="3"/>
  <c r="DC115" i="3"/>
  <c r="A116" i="3"/>
  <c r="CY116" i="3"/>
  <c r="CZ116" i="3"/>
  <c r="DA116" i="3"/>
  <c r="DB116" i="3"/>
  <c r="DC116" i="3"/>
  <c r="A117" i="3"/>
  <c r="CY117" i="3"/>
  <c r="CZ117" i="3"/>
  <c r="DA117" i="3"/>
  <c r="DB117" i="3"/>
  <c r="DC117" i="3"/>
  <c r="A118" i="3"/>
  <c r="CY118" i="3"/>
  <c r="CZ118" i="3"/>
  <c r="DB118" i="3" s="1"/>
  <c r="DA118" i="3"/>
  <c r="DC118" i="3"/>
  <c r="A119" i="3"/>
  <c r="CY119" i="3"/>
  <c r="CZ119" i="3"/>
  <c r="DB119" i="3" s="1"/>
  <c r="DA119" i="3"/>
  <c r="DC119" i="3"/>
  <c r="A120" i="3"/>
  <c r="CY120" i="3"/>
  <c r="CZ120" i="3"/>
  <c r="DA120" i="3"/>
  <c r="DB120" i="3"/>
  <c r="DC120" i="3"/>
  <c r="A121" i="3"/>
  <c r="CY121" i="3"/>
  <c r="CZ121" i="3"/>
  <c r="DA121" i="3"/>
  <c r="DB121" i="3"/>
  <c r="DC121" i="3"/>
  <c r="A122" i="3"/>
  <c r="CY122" i="3"/>
  <c r="CZ122" i="3"/>
  <c r="DB122" i="3" s="1"/>
  <c r="DA122" i="3"/>
  <c r="DC122" i="3"/>
  <c r="A123" i="3"/>
  <c r="CY123" i="3"/>
  <c r="CZ123" i="3"/>
  <c r="DB123" i="3" s="1"/>
  <c r="DA123" i="3"/>
  <c r="DC123" i="3"/>
  <c r="A124" i="3"/>
  <c r="CY124" i="3"/>
  <c r="CZ124" i="3"/>
  <c r="DA124" i="3"/>
  <c r="DB124" i="3"/>
  <c r="DC124" i="3"/>
  <c r="A125" i="3"/>
  <c r="CY125" i="3"/>
  <c r="CZ125" i="3"/>
  <c r="DA125" i="3"/>
  <c r="DB125" i="3"/>
  <c r="DC125" i="3"/>
  <c r="A126" i="3"/>
  <c r="CY126" i="3"/>
  <c r="CZ126" i="3"/>
  <c r="DB126" i="3" s="1"/>
  <c r="DA126" i="3"/>
  <c r="DC126" i="3"/>
  <c r="A127" i="3"/>
  <c r="CY127" i="3"/>
  <c r="CZ127" i="3"/>
  <c r="DB127" i="3" s="1"/>
  <c r="DA127" i="3"/>
  <c r="DC127" i="3"/>
  <c r="A128" i="3"/>
  <c r="CY128" i="3"/>
  <c r="CZ128" i="3"/>
  <c r="DA128" i="3"/>
  <c r="DB128" i="3"/>
  <c r="DC128" i="3"/>
  <c r="A129" i="3"/>
  <c r="CY129" i="3"/>
  <c r="CZ129" i="3"/>
  <c r="DA129" i="3"/>
  <c r="DB129" i="3"/>
  <c r="DC129" i="3"/>
  <c r="A130" i="3"/>
  <c r="CY130" i="3"/>
  <c r="CZ130" i="3"/>
  <c r="DB130" i="3" s="1"/>
  <c r="DA130" i="3"/>
  <c r="DC130" i="3"/>
  <c r="A131" i="3"/>
  <c r="CY131" i="3"/>
  <c r="CZ131" i="3"/>
  <c r="DB131" i="3" s="1"/>
  <c r="DA131" i="3"/>
  <c r="DC131" i="3"/>
  <c r="A132" i="3"/>
  <c r="CY132" i="3"/>
  <c r="CZ132" i="3"/>
  <c r="DA132" i="3"/>
  <c r="DB132" i="3"/>
  <c r="DC132" i="3"/>
  <c r="A133" i="3"/>
  <c r="CY133" i="3"/>
  <c r="CZ133" i="3"/>
  <c r="DA133" i="3"/>
  <c r="DB133" i="3"/>
  <c r="DC133" i="3"/>
  <c r="A134" i="3"/>
  <c r="CY134" i="3"/>
  <c r="CZ134" i="3"/>
  <c r="DB134" i="3" s="1"/>
  <c r="DA134" i="3"/>
  <c r="DC134" i="3"/>
  <c r="A135" i="3"/>
  <c r="CY135" i="3"/>
  <c r="CZ135" i="3"/>
  <c r="DB135" i="3" s="1"/>
  <c r="DA135" i="3"/>
  <c r="DC135" i="3"/>
  <c r="A136" i="3"/>
  <c r="CY136" i="3"/>
  <c r="CZ136" i="3"/>
  <c r="DA136" i="3"/>
  <c r="DB136" i="3"/>
  <c r="DC136" i="3"/>
  <c r="A137" i="3"/>
  <c r="CY137" i="3"/>
  <c r="CZ137" i="3"/>
  <c r="DA137" i="3"/>
  <c r="DB137" i="3"/>
  <c r="DC137" i="3"/>
  <c r="A138" i="3"/>
  <c r="CY138" i="3"/>
  <c r="CZ138" i="3"/>
  <c r="DB138" i="3" s="1"/>
  <c r="DA138" i="3"/>
  <c r="DC138" i="3"/>
  <c r="A139" i="3"/>
  <c r="CY139" i="3"/>
  <c r="CZ139" i="3"/>
  <c r="DB139" i="3" s="1"/>
  <c r="DA139" i="3"/>
  <c r="DC139" i="3"/>
  <c r="A140" i="3"/>
  <c r="CY140" i="3"/>
  <c r="CZ140" i="3"/>
  <c r="DA140" i="3"/>
  <c r="DB140" i="3"/>
  <c r="DC140" i="3"/>
  <c r="A141" i="3"/>
  <c r="CY141" i="3"/>
  <c r="CZ141" i="3"/>
  <c r="DA141" i="3"/>
  <c r="DB141" i="3"/>
  <c r="DC141" i="3"/>
  <c r="A142" i="3"/>
  <c r="CY142" i="3"/>
  <c r="CZ142" i="3"/>
  <c r="DB142" i="3" s="1"/>
  <c r="DA142" i="3"/>
  <c r="DC142" i="3"/>
  <c r="A143" i="3"/>
  <c r="CY143" i="3"/>
  <c r="CZ143" i="3"/>
  <c r="DB143" i="3" s="1"/>
  <c r="DA143" i="3"/>
  <c r="DC143" i="3"/>
  <c r="A144" i="3"/>
  <c r="CY144" i="3"/>
  <c r="CZ144" i="3"/>
  <c r="DA144" i="3"/>
  <c r="DB144" i="3"/>
  <c r="DC144" i="3"/>
  <c r="A145" i="3"/>
  <c r="CY145" i="3"/>
  <c r="CZ145" i="3"/>
  <c r="DA145" i="3"/>
  <c r="DB145" i="3"/>
  <c r="DC145" i="3"/>
  <c r="A146" i="3"/>
  <c r="CY146" i="3"/>
  <c r="CZ146" i="3"/>
  <c r="DB146" i="3" s="1"/>
  <c r="DA146" i="3"/>
  <c r="DC146" i="3"/>
  <c r="A147" i="3"/>
  <c r="CY147" i="3"/>
  <c r="CZ147" i="3"/>
  <c r="DB147" i="3" s="1"/>
  <c r="DA147" i="3"/>
  <c r="DC147" i="3"/>
  <c r="A148" i="3"/>
  <c r="CY148" i="3"/>
  <c r="CZ148" i="3"/>
  <c r="DA148" i="3"/>
  <c r="DB148" i="3"/>
  <c r="DC148" i="3"/>
  <c r="A149" i="3"/>
  <c r="CY149" i="3"/>
  <c r="CZ149" i="3"/>
  <c r="DA149" i="3"/>
  <c r="DB149" i="3"/>
  <c r="DC149" i="3"/>
  <c r="A150" i="3"/>
  <c r="CY150" i="3"/>
  <c r="CZ150" i="3"/>
  <c r="DB150" i="3" s="1"/>
  <c r="DA150" i="3"/>
  <c r="DC150" i="3"/>
  <c r="A151" i="3"/>
  <c r="CY151" i="3"/>
  <c r="CZ151" i="3"/>
  <c r="DA151" i="3"/>
  <c r="DB151" i="3"/>
  <c r="DC151" i="3"/>
  <c r="A152" i="3"/>
  <c r="CY152" i="3"/>
  <c r="CZ152" i="3"/>
  <c r="DA152" i="3"/>
  <c r="DB152" i="3"/>
  <c r="DC152" i="3"/>
  <c r="A153" i="3"/>
  <c r="CY153" i="3"/>
  <c r="CZ153" i="3"/>
  <c r="DB153" i="3" s="1"/>
  <c r="DA153" i="3"/>
  <c r="DC153" i="3"/>
  <c r="A154" i="3"/>
  <c r="CY154" i="3"/>
  <c r="CZ154" i="3"/>
  <c r="DB154" i="3" s="1"/>
  <c r="DA154" i="3"/>
  <c r="DC154" i="3"/>
  <c r="A155" i="3"/>
  <c r="CY155" i="3"/>
  <c r="CZ155" i="3"/>
  <c r="DB155" i="3" s="1"/>
  <c r="DA155" i="3"/>
  <c r="DC155" i="3"/>
  <c r="A156" i="3"/>
  <c r="CY156" i="3"/>
  <c r="CZ156" i="3"/>
  <c r="DA156" i="3"/>
  <c r="DB156" i="3"/>
  <c r="DC156" i="3"/>
  <c r="A157" i="3"/>
  <c r="CY157" i="3"/>
  <c r="CZ157" i="3"/>
  <c r="DA157" i="3"/>
  <c r="DB157" i="3"/>
  <c r="DC157" i="3"/>
  <c r="A158" i="3"/>
  <c r="CY158" i="3"/>
  <c r="CZ158" i="3"/>
  <c r="DB158" i="3" s="1"/>
  <c r="DA158" i="3"/>
  <c r="DC158" i="3"/>
  <c r="A159" i="3"/>
  <c r="CY159" i="3"/>
  <c r="CZ159" i="3"/>
  <c r="DA159" i="3"/>
  <c r="DB159" i="3"/>
  <c r="DC159" i="3"/>
  <c r="A160" i="3"/>
  <c r="CY160" i="3"/>
  <c r="CZ160" i="3"/>
  <c r="DA160" i="3"/>
  <c r="DB160" i="3"/>
  <c r="DC160" i="3"/>
  <c r="A161" i="3"/>
  <c r="CY161" i="3"/>
  <c r="CZ161" i="3"/>
  <c r="DB161" i="3" s="1"/>
  <c r="DA161" i="3"/>
  <c r="DC161" i="3"/>
  <c r="A162" i="3"/>
  <c r="CY162" i="3"/>
  <c r="CZ162" i="3"/>
  <c r="DB162" i="3" s="1"/>
  <c r="DA162" i="3"/>
  <c r="DC162" i="3"/>
  <c r="A163" i="3"/>
  <c r="CY163" i="3"/>
  <c r="CZ163" i="3"/>
  <c r="DB163" i="3" s="1"/>
  <c r="DA163" i="3"/>
  <c r="DC163" i="3"/>
  <c r="A164" i="3"/>
  <c r="CY164" i="3"/>
  <c r="CZ164" i="3"/>
  <c r="DA164" i="3"/>
  <c r="DB164" i="3"/>
  <c r="DC164" i="3"/>
  <c r="A165" i="3"/>
  <c r="CY165" i="3"/>
  <c r="CZ165" i="3"/>
  <c r="DA165" i="3"/>
  <c r="DB165" i="3"/>
  <c r="DC165" i="3"/>
  <c r="A166" i="3"/>
  <c r="CY166" i="3"/>
  <c r="CZ166" i="3"/>
  <c r="DB166" i="3" s="1"/>
  <c r="DA166" i="3"/>
  <c r="DC166" i="3"/>
  <c r="A167" i="3"/>
  <c r="CY167" i="3"/>
  <c r="CZ167" i="3"/>
  <c r="DA167" i="3"/>
  <c r="DB167" i="3"/>
  <c r="DC167" i="3"/>
  <c r="A168" i="3"/>
  <c r="CY168" i="3"/>
  <c r="CZ168" i="3"/>
  <c r="DA168" i="3"/>
  <c r="DB168" i="3"/>
  <c r="DC168" i="3"/>
  <c r="A169" i="3"/>
  <c r="CY169" i="3"/>
  <c r="CZ169" i="3"/>
  <c r="DB169" i="3" s="1"/>
  <c r="DA169" i="3"/>
  <c r="DC169" i="3"/>
  <c r="A170" i="3"/>
  <c r="CY170" i="3"/>
  <c r="CZ170" i="3"/>
  <c r="DA170" i="3"/>
  <c r="DB170" i="3"/>
  <c r="DC170" i="3"/>
  <c r="A171" i="3"/>
  <c r="CY171" i="3"/>
  <c r="CZ171" i="3"/>
  <c r="DB171" i="3" s="1"/>
  <c r="DA171" i="3"/>
  <c r="DC171" i="3"/>
  <c r="A172" i="3"/>
  <c r="CY172" i="3"/>
  <c r="CZ172" i="3"/>
  <c r="DB172" i="3" s="1"/>
  <c r="DA172" i="3"/>
  <c r="DC172" i="3"/>
  <c r="A173" i="3"/>
  <c r="CY173" i="3"/>
  <c r="CZ173" i="3"/>
  <c r="DA173" i="3"/>
  <c r="DB173" i="3"/>
  <c r="DC173" i="3"/>
  <c r="A174" i="3"/>
  <c r="CY174" i="3"/>
  <c r="CZ174" i="3"/>
  <c r="DA174" i="3"/>
  <c r="DB174" i="3"/>
  <c r="DC174" i="3"/>
  <c r="A175" i="3"/>
  <c r="CY175" i="3"/>
  <c r="CZ175" i="3"/>
  <c r="DB175" i="3" s="1"/>
  <c r="DA175" i="3"/>
  <c r="DC175" i="3"/>
  <c r="A176" i="3"/>
  <c r="CY176" i="3"/>
  <c r="CZ176" i="3"/>
  <c r="DB176" i="3" s="1"/>
  <c r="DA176" i="3"/>
  <c r="DC176" i="3"/>
  <c r="A177" i="3"/>
  <c r="CY177" i="3"/>
  <c r="CZ177" i="3"/>
  <c r="DA177" i="3"/>
  <c r="DB177" i="3"/>
  <c r="DC177" i="3"/>
  <c r="A178" i="3"/>
  <c r="CY178" i="3"/>
  <c r="CZ178" i="3"/>
  <c r="DA178" i="3"/>
  <c r="DB178" i="3"/>
  <c r="DC178" i="3"/>
  <c r="A179" i="3"/>
  <c r="CY179" i="3"/>
  <c r="CZ179" i="3"/>
  <c r="DB179" i="3" s="1"/>
  <c r="DA179" i="3"/>
  <c r="DC179" i="3"/>
  <c r="A180" i="3"/>
  <c r="CY180" i="3"/>
  <c r="CZ180" i="3"/>
  <c r="DB180" i="3" s="1"/>
  <c r="DA180" i="3"/>
  <c r="DC180" i="3"/>
  <c r="A181" i="3"/>
  <c r="CY181" i="3"/>
  <c r="CZ181" i="3"/>
  <c r="DA181" i="3"/>
  <c r="DB181" i="3"/>
  <c r="DC181" i="3"/>
  <c r="A182" i="3"/>
  <c r="CY182" i="3"/>
  <c r="CZ182" i="3"/>
  <c r="DA182" i="3"/>
  <c r="DB182" i="3"/>
  <c r="DC182" i="3"/>
  <c r="A183" i="3"/>
  <c r="CY183" i="3"/>
  <c r="CZ183" i="3"/>
  <c r="DB183" i="3" s="1"/>
  <c r="DA183" i="3"/>
  <c r="DC183" i="3"/>
  <c r="A184" i="3"/>
  <c r="CY184" i="3"/>
  <c r="CZ184" i="3"/>
  <c r="DB184" i="3" s="1"/>
  <c r="DA184" i="3"/>
  <c r="DC184" i="3"/>
  <c r="A185" i="3"/>
  <c r="CY185" i="3"/>
  <c r="CZ185" i="3"/>
  <c r="DA185" i="3"/>
  <c r="DB185" i="3"/>
  <c r="DC185" i="3"/>
  <c r="A186" i="3"/>
  <c r="CY186" i="3"/>
  <c r="CZ186" i="3"/>
  <c r="DA186" i="3"/>
  <c r="DB186" i="3"/>
  <c r="DC186" i="3"/>
  <c r="A187" i="3"/>
  <c r="CY187" i="3"/>
  <c r="CZ187" i="3"/>
  <c r="DB187" i="3" s="1"/>
  <c r="DA187" i="3"/>
  <c r="DC187" i="3"/>
  <c r="A188" i="3"/>
  <c r="CY188" i="3"/>
  <c r="CZ188" i="3"/>
  <c r="DB188" i="3" s="1"/>
  <c r="DA188" i="3"/>
  <c r="DC188" i="3"/>
  <c r="A189" i="3"/>
  <c r="CY189" i="3"/>
  <c r="CZ189" i="3"/>
  <c r="DA189" i="3"/>
  <c r="DB189" i="3"/>
  <c r="DC189" i="3"/>
  <c r="A190" i="3"/>
  <c r="CY190" i="3"/>
  <c r="CZ190" i="3"/>
  <c r="DA190" i="3"/>
  <c r="DB190" i="3"/>
  <c r="DC190" i="3"/>
  <c r="A191" i="3"/>
  <c r="CY191" i="3"/>
  <c r="CZ191" i="3"/>
  <c r="DB191" i="3" s="1"/>
  <c r="DA191" i="3"/>
  <c r="DC191" i="3"/>
  <c r="A192" i="3"/>
  <c r="CY192" i="3"/>
  <c r="CZ192" i="3"/>
  <c r="DB192" i="3" s="1"/>
  <c r="DA192" i="3"/>
  <c r="DC192" i="3"/>
  <c r="A193" i="3"/>
  <c r="CY193" i="3"/>
  <c r="CZ193" i="3"/>
  <c r="DA193" i="3"/>
  <c r="DB193" i="3"/>
  <c r="DC193" i="3"/>
  <c r="A194" i="3"/>
  <c r="CY194" i="3"/>
  <c r="CZ194" i="3"/>
  <c r="DA194" i="3"/>
  <c r="DB194" i="3"/>
  <c r="DC194" i="3"/>
  <c r="A195" i="3"/>
  <c r="CY195" i="3"/>
  <c r="CZ195" i="3"/>
  <c r="DB195" i="3" s="1"/>
  <c r="DA195" i="3"/>
  <c r="DC195" i="3"/>
  <c r="A196" i="3"/>
  <c r="CY196" i="3"/>
  <c r="CZ196" i="3"/>
  <c r="DB196" i="3" s="1"/>
  <c r="DA196" i="3"/>
  <c r="DC196" i="3"/>
  <c r="A197" i="3"/>
  <c r="CY197" i="3"/>
  <c r="CZ197" i="3"/>
  <c r="DA197" i="3"/>
  <c r="DB197" i="3"/>
  <c r="DC197" i="3"/>
  <c r="A198" i="3"/>
  <c r="CY198" i="3"/>
  <c r="CZ198" i="3"/>
  <c r="DA198" i="3"/>
  <c r="DB198" i="3"/>
  <c r="DC198" i="3"/>
  <c r="A199" i="3"/>
  <c r="CY199" i="3"/>
  <c r="CZ199" i="3"/>
  <c r="DB199" i="3" s="1"/>
  <c r="DA199" i="3"/>
  <c r="DC199" i="3"/>
  <c r="A200" i="3"/>
  <c r="CY200" i="3"/>
  <c r="CZ200" i="3"/>
  <c r="DB200" i="3" s="1"/>
  <c r="DA200" i="3"/>
  <c r="DC200" i="3"/>
  <c r="A201" i="3"/>
  <c r="CY201" i="3"/>
  <c r="CZ201" i="3"/>
  <c r="DA201" i="3"/>
  <c r="DB201" i="3"/>
  <c r="DC201" i="3"/>
  <c r="A202" i="3"/>
  <c r="CY202" i="3"/>
  <c r="CZ202" i="3"/>
  <c r="DA202" i="3"/>
  <c r="DB202" i="3"/>
  <c r="DC202" i="3"/>
  <c r="A203" i="3"/>
  <c r="CY203" i="3"/>
  <c r="CZ203" i="3"/>
  <c r="DB203" i="3" s="1"/>
  <c r="DA203" i="3"/>
  <c r="DC203" i="3"/>
  <c r="A204" i="3"/>
  <c r="CY204" i="3"/>
  <c r="CZ204" i="3"/>
  <c r="DB204" i="3" s="1"/>
  <c r="DA204" i="3"/>
  <c r="DC204" i="3"/>
  <c r="A205" i="3"/>
  <c r="CY205" i="3"/>
  <c r="CZ205" i="3"/>
  <c r="DA205" i="3"/>
  <c r="DB205" i="3"/>
  <c r="DC205" i="3"/>
  <c r="A206" i="3"/>
  <c r="CY206" i="3"/>
  <c r="CZ206" i="3"/>
  <c r="DA206" i="3"/>
  <c r="DB206" i="3"/>
  <c r="DC206" i="3"/>
  <c r="A207" i="3"/>
  <c r="CY207" i="3"/>
  <c r="CZ207" i="3"/>
  <c r="DB207" i="3" s="1"/>
  <c r="DA207" i="3"/>
  <c r="DC207" i="3"/>
  <c r="A208" i="3"/>
  <c r="CY208" i="3"/>
  <c r="CZ208" i="3"/>
  <c r="DB208" i="3" s="1"/>
  <c r="DA208" i="3"/>
  <c r="DC208" i="3"/>
  <c r="A209" i="3"/>
  <c r="CY209" i="3"/>
  <c r="CZ209" i="3"/>
  <c r="DA209" i="3"/>
  <c r="DB209" i="3"/>
  <c r="DC209" i="3"/>
  <c r="A210" i="3"/>
  <c r="CY210" i="3"/>
  <c r="CZ210" i="3"/>
  <c r="DA210" i="3"/>
  <c r="DB210" i="3"/>
  <c r="DC210" i="3"/>
  <c r="A211" i="3"/>
  <c r="CY211" i="3"/>
  <c r="CZ211" i="3"/>
  <c r="DB211" i="3" s="1"/>
  <c r="DA211" i="3"/>
  <c r="DC211" i="3"/>
  <c r="A212" i="3"/>
  <c r="CY212" i="3"/>
  <c r="CZ212" i="3"/>
  <c r="DB212" i="3" s="1"/>
  <c r="DA212" i="3"/>
  <c r="DC212" i="3"/>
  <c r="A213" i="3"/>
  <c r="CY213" i="3"/>
  <c r="CZ213" i="3"/>
  <c r="DA213" i="3"/>
  <c r="DB213" i="3"/>
  <c r="DC213" i="3"/>
  <c r="A214" i="3"/>
  <c r="CY214" i="3"/>
  <c r="CZ214" i="3"/>
  <c r="DA214" i="3"/>
  <c r="DB214" i="3"/>
  <c r="DC214" i="3"/>
  <c r="A215" i="3"/>
  <c r="CY215" i="3"/>
  <c r="CZ215" i="3"/>
  <c r="DB215" i="3" s="1"/>
  <c r="DA215" i="3"/>
  <c r="DC215" i="3"/>
  <c r="A216" i="3"/>
  <c r="CY216" i="3"/>
  <c r="CZ216" i="3"/>
  <c r="DB216" i="3" s="1"/>
  <c r="DA216" i="3"/>
  <c r="DC216" i="3"/>
  <c r="A217" i="3"/>
  <c r="CY217" i="3"/>
  <c r="CZ217" i="3"/>
  <c r="DA217" i="3"/>
  <c r="DB217" i="3"/>
  <c r="DC217" i="3"/>
  <c r="A218" i="3"/>
  <c r="CY218" i="3"/>
  <c r="CZ218" i="3"/>
  <c r="DA218" i="3"/>
  <c r="DB218" i="3"/>
  <c r="DC218" i="3"/>
  <c r="A219" i="3"/>
  <c r="CY219" i="3"/>
  <c r="CZ219" i="3"/>
  <c r="DB219" i="3" s="1"/>
  <c r="DA219" i="3"/>
  <c r="DC219" i="3"/>
  <c r="A220" i="3"/>
  <c r="CY220" i="3"/>
  <c r="CZ220" i="3"/>
  <c r="DB220" i="3" s="1"/>
  <c r="DA220" i="3"/>
  <c r="DC220" i="3"/>
  <c r="A221" i="3"/>
  <c r="CY221" i="3"/>
  <c r="CZ221" i="3"/>
  <c r="DA221" i="3"/>
  <c r="DB221" i="3"/>
  <c r="DC221" i="3"/>
  <c r="A222" i="3"/>
  <c r="CY222" i="3"/>
  <c r="CZ222" i="3"/>
  <c r="DA222" i="3"/>
  <c r="DB222" i="3"/>
  <c r="DC222" i="3"/>
  <c r="A223" i="3"/>
  <c r="CY223" i="3"/>
  <c r="CZ223" i="3"/>
  <c r="DB223" i="3" s="1"/>
  <c r="DA223" i="3"/>
  <c r="DC223" i="3"/>
  <c r="A224" i="3"/>
  <c r="CY224" i="3"/>
  <c r="CZ224" i="3"/>
  <c r="DB224" i="3" s="1"/>
  <c r="DA224" i="3"/>
  <c r="DC224" i="3"/>
  <c r="A225" i="3"/>
  <c r="CY225" i="3"/>
  <c r="CZ225" i="3"/>
  <c r="DA225" i="3"/>
  <c r="DB225" i="3"/>
  <c r="DC225" i="3"/>
  <c r="A226" i="3"/>
  <c r="CY226" i="3"/>
  <c r="CZ226" i="3"/>
  <c r="DA226" i="3"/>
  <c r="DB226" i="3"/>
  <c r="DC226" i="3"/>
  <c r="A227" i="3"/>
  <c r="CY227" i="3"/>
  <c r="CZ227" i="3"/>
  <c r="DB227" i="3" s="1"/>
  <c r="DA227" i="3"/>
  <c r="DC227" i="3"/>
  <c r="A228" i="3"/>
  <c r="CY228" i="3"/>
  <c r="CZ228" i="3"/>
  <c r="DB228" i="3" s="1"/>
  <c r="DA228" i="3"/>
  <c r="DC228" i="3"/>
  <c r="A229" i="3"/>
  <c r="CY229" i="3"/>
  <c r="CZ229" i="3"/>
  <c r="DA229" i="3"/>
  <c r="DB229" i="3"/>
  <c r="DC229" i="3"/>
  <c r="A230" i="3"/>
  <c r="CY230" i="3"/>
  <c r="CZ230" i="3"/>
  <c r="DA230" i="3"/>
  <c r="DB230" i="3"/>
  <c r="DC230" i="3"/>
  <c r="A231" i="3"/>
  <c r="CY231" i="3"/>
  <c r="CZ231" i="3"/>
  <c r="DB231" i="3" s="1"/>
  <c r="DA231" i="3"/>
  <c r="DC231" i="3"/>
  <c r="A232" i="3"/>
  <c r="CY232" i="3"/>
  <c r="CZ232" i="3"/>
  <c r="DB232" i="3" s="1"/>
  <c r="DA232" i="3"/>
  <c r="DC232" i="3"/>
  <c r="A233" i="3"/>
  <c r="CY233" i="3"/>
  <c r="CZ233" i="3"/>
  <c r="DA233" i="3"/>
  <c r="DB233" i="3"/>
  <c r="DC233" i="3"/>
  <c r="A234" i="3"/>
  <c r="CY234" i="3"/>
  <c r="CZ234" i="3"/>
  <c r="DA234" i="3"/>
  <c r="DB234" i="3"/>
  <c r="DC234" i="3"/>
  <c r="A235" i="3"/>
  <c r="CY235" i="3"/>
  <c r="CZ235" i="3"/>
  <c r="DB235" i="3" s="1"/>
  <c r="DA235" i="3"/>
  <c r="DC235" i="3"/>
  <c r="A236" i="3"/>
  <c r="CY236" i="3"/>
  <c r="CZ236" i="3"/>
  <c r="DB236" i="3" s="1"/>
  <c r="DA236" i="3"/>
  <c r="DC236" i="3"/>
  <c r="A237" i="3"/>
  <c r="CY237" i="3"/>
  <c r="CZ237" i="3"/>
  <c r="DA237" i="3"/>
  <c r="DB237" i="3"/>
  <c r="DC237" i="3"/>
  <c r="A238" i="3"/>
  <c r="CY238" i="3"/>
  <c r="CZ238" i="3"/>
  <c r="DA238" i="3"/>
  <c r="DB238" i="3"/>
  <c r="DC238" i="3"/>
  <c r="A239" i="3"/>
  <c r="CY239" i="3"/>
  <c r="CZ239" i="3"/>
  <c r="DB239" i="3" s="1"/>
  <c r="DA239" i="3"/>
  <c r="DC239" i="3"/>
  <c r="A240" i="3"/>
  <c r="CY240" i="3"/>
  <c r="CZ240" i="3"/>
  <c r="DB240" i="3" s="1"/>
  <c r="DA240" i="3"/>
  <c r="DC240" i="3"/>
  <c r="A241" i="3"/>
  <c r="CY241" i="3"/>
  <c r="CZ241" i="3"/>
  <c r="DA241" i="3"/>
  <c r="DB241" i="3"/>
  <c r="DC241" i="3"/>
  <c r="A242" i="3"/>
  <c r="CY242" i="3"/>
  <c r="CZ242" i="3"/>
  <c r="DA242" i="3"/>
  <c r="DB242" i="3"/>
  <c r="DC242" i="3"/>
  <c r="A243" i="3"/>
  <c r="CY243" i="3"/>
  <c r="CZ243" i="3"/>
  <c r="DB243" i="3" s="1"/>
  <c r="DA243" i="3"/>
  <c r="DC243" i="3"/>
  <c r="A244" i="3"/>
  <c r="CY244" i="3"/>
  <c r="CZ244" i="3"/>
  <c r="DB244" i="3" s="1"/>
  <c r="DA244" i="3"/>
  <c r="DC244" i="3"/>
  <c r="A245" i="3"/>
  <c r="CY245" i="3"/>
  <c r="CZ245" i="3"/>
  <c r="DA245" i="3"/>
  <c r="DB245" i="3"/>
  <c r="DC245" i="3"/>
  <c r="A246" i="3"/>
  <c r="CY246" i="3"/>
  <c r="CZ246" i="3"/>
  <c r="DA246" i="3"/>
  <c r="DB246" i="3"/>
  <c r="DC246" i="3"/>
  <c r="A247" i="3"/>
  <c r="CY247" i="3"/>
  <c r="CZ247" i="3"/>
  <c r="DB247" i="3" s="1"/>
  <c r="DA247" i="3"/>
  <c r="DC247" i="3"/>
  <c r="A248" i="3"/>
  <c r="CY248" i="3"/>
  <c r="CZ248" i="3"/>
  <c r="DB248" i="3" s="1"/>
  <c r="DA248" i="3"/>
  <c r="DC248" i="3"/>
  <c r="A249" i="3"/>
  <c r="CY249" i="3"/>
  <c r="CZ249" i="3"/>
  <c r="DA249" i="3"/>
  <c r="DB249" i="3"/>
  <c r="DC249" i="3"/>
  <c r="A250" i="3"/>
  <c r="CY250" i="3"/>
  <c r="CZ250" i="3"/>
  <c r="DA250" i="3"/>
  <c r="DB250" i="3"/>
  <c r="DC250" i="3"/>
  <c r="A251" i="3"/>
  <c r="CY251" i="3"/>
  <c r="CZ251" i="3"/>
  <c r="DB251" i="3" s="1"/>
  <c r="DA251" i="3"/>
  <c r="DC251" i="3"/>
  <c r="A252" i="3"/>
  <c r="CY252" i="3"/>
  <c r="CZ252" i="3"/>
  <c r="DB252" i="3" s="1"/>
  <c r="DA252" i="3"/>
  <c r="DC252" i="3"/>
  <c r="A253" i="3"/>
  <c r="CY253" i="3"/>
  <c r="CZ253" i="3"/>
  <c r="DA253" i="3"/>
  <c r="DB253" i="3"/>
  <c r="DC253" i="3"/>
  <c r="A254" i="3"/>
  <c r="CY254" i="3"/>
  <c r="CZ254" i="3"/>
  <c r="DA254" i="3"/>
  <c r="DB254" i="3"/>
  <c r="DC254" i="3"/>
  <c r="A255" i="3"/>
  <c r="CY255" i="3"/>
  <c r="CZ255" i="3"/>
  <c r="DB255" i="3" s="1"/>
  <c r="DA255" i="3"/>
  <c r="DC255" i="3"/>
  <c r="A256" i="3"/>
  <c r="CY256" i="3"/>
  <c r="CZ256" i="3"/>
  <c r="DB256" i="3" s="1"/>
  <c r="DA256" i="3"/>
  <c r="DC256" i="3"/>
  <c r="A257" i="3"/>
  <c r="CY257" i="3"/>
  <c r="CZ257" i="3"/>
  <c r="DA257" i="3"/>
  <c r="DB257" i="3"/>
  <c r="DC257" i="3"/>
  <c r="A258" i="3"/>
  <c r="CY258" i="3"/>
  <c r="CZ258" i="3"/>
  <c r="DA258" i="3"/>
  <c r="DB258" i="3"/>
  <c r="DC258" i="3"/>
  <c r="A259" i="3"/>
  <c r="CY259" i="3"/>
  <c r="CZ259" i="3"/>
  <c r="DB259" i="3" s="1"/>
  <c r="DA259" i="3"/>
  <c r="DC259" i="3"/>
  <c r="A260" i="3"/>
  <c r="CY260" i="3"/>
  <c r="CZ260" i="3"/>
  <c r="DB260" i="3" s="1"/>
  <c r="DA260" i="3"/>
  <c r="DC260" i="3"/>
  <c r="A261" i="3"/>
  <c r="CY261" i="3"/>
  <c r="CZ261" i="3"/>
  <c r="DA261" i="3"/>
  <c r="DB261" i="3"/>
  <c r="DC261" i="3"/>
  <c r="A262" i="3"/>
  <c r="CY262" i="3"/>
  <c r="CZ262" i="3"/>
  <c r="DA262" i="3"/>
  <c r="DB262" i="3"/>
  <c r="DC262" i="3"/>
  <c r="A263" i="3"/>
  <c r="CY263" i="3"/>
  <c r="CZ263" i="3"/>
  <c r="DB263" i="3" s="1"/>
  <c r="DA263" i="3"/>
  <c r="DC263" i="3"/>
  <c r="A264" i="3"/>
  <c r="CY264" i="3"/>
  <c r="CZ264" i="3"/>
  <c r="DB264" i="3" s="1"/>
  <c r="DA264" i="3"/>
  <c r="DC264" i="3"/>
  <c r="A265" i="3"/>
  <c r="CY265" i="3"/>
  <c r="CZ265" i="3"/>
  <c r="DA265" i="3"/>
  <c r="DB265" i="3"/>
  <c r="DC265" i="3"/>
  <c r="A266" i="3"/>
  <c r="CY266" i="3"/>
  <c r="CZ266" i="3"/>
  <c r="DA266" i="3"/>
  <c r="DB266" i="3"/>
  <c r="DC266" i="3"/>
  <c r="A267" i="3"/>
  <c r="CY267" i="3"/>
  <c r="CZ267" i="3"/>
  <c r="DB267" i="3" s="1"/>
  <c r="DA267" i="3"/>
  <c r="DC267" i="3"/>
  <c r="A268" i="3"/>
  <c r="CY268" i="3"/>
  <c r="CZ268" i="3"/>
  <c r="DB268" i="3" s="1"/>
  <c r="DA268" i="3"/>
  <c r="DC268" i="3"/>
  <c r="A269" i="3"/>
  <c r="CY269" i="3"/>
  <c r="CZ269" i="3"/>
  <c r="DA269" i="3"/>
  <c r="DB269" i="3"/>
  <c r="DC269" i="3"/>
  <c r="A270" i="3"/>
  <c r="CY270" i="3"/>
  <c r="CZ270" i="3"/>
  <c r="DA270" i="3"/>
  <c r="DB270" i="3"/>
  <c r="DC270" i="3"/>
  <c r="A271" i="3"/>
  <c r="CY271" i="3"/>
  <c r="CZ271" i="3"/>
  <c r="DB271" i="3" s="1"/>
  <c r="DA271" i="3"/>
  <c r="DC271" i="3"/>
  <c r="A272" i="3"/>
  <c r="CY272" i="3"/>
  <c r="CZ272" i="3"/>
  <c r="DB272" i="3" s="1"/>
  <c r="DA272" i="3"/>
  <c r="DC272" i="3"/>
  <c r="A273" i="3"/>
  <c r="CY273" i="3"/>
  <c r="CZ273" i="3"/>
  <c r="DA273" i="3"/>
  <c r="DB273" i="3"/>
  <c r="DC273" i="3"/>
  <c r="A274" i="3"/>
  <c r="CY274" i="3"/>
  <c r="CZ274" i="3"/>
  <c r="DA274" i="3"/>
  <c r="DB274" i="3"/>
  <c r="DC274" i="3"/>
  <c r="A275" i="3"/>
  <c r="CY275" i="3"/>
  <c r="CZ275" i="3"/>
  <c r="DB275" i="3" s="1"/>
  <c r="DA275" i="3"/>
  <c r="DC275" i="3"/>
  <c r="A276" i="3"/>
  <c r="CY276" i="3"/>
  <c r="CZ276" i="3"/>
  <c r="DB276" i="3" s="1"/>
  <c r="DA276" i="3"/>
  <c r="DC276" i="3"/>
  <c r="A277" i="3"/>
  <c r="CY277" i="3"/>
  <c r="CZ277" i="3"/>
  <c r="DB277" i="3" s="1"/>
  <c r="DA277" i="3"/>
  <c r="DC277" i="3"/>
  <c r="A278" i="3"/>
  <c r="CY278" i="3"/>
  <c r="CZ278" i="3"/>
  <c r="DA278" i="3"/>
  <c r="DB278" i="3"/>
  <c r="DC278" i="3"/>
  <c r="A279" i="3"/>
  <c r="CY279" i="3"/>
  <c r="CZ279" i="3"/>
  <c r="DA279" i="3"/>
  <c r="DB279" i="3"/>
  <c r="DC279" i="3"/>
  <c r="A280" i="3"/>
  <c r="CY280" i="3"/>
  <c r="CZ280" i="3"/>
  <c r="DB280" i="3" s="1"/>
  <c r="DA280" i="3"/>
  <c r="DC280" i="3"/>
  <c r="A281" i="3"/>
  <c r="CY281" i="3"/>
  <c r="CZ281" i="3"/>
  <c r="DA281" i="3"/>
  <c r="DB281" i="3"/>
  <c r="DC281" i="3"/>
  <c r="A282" i="3"/>
  <c r="CY282" i="3"/>
  <c r="CZ282" i="3"/>
  <c r="DA282" i="3"/>
  <c r="DB282" i="3"/>
  <c r="DC282" i="3"/>
  <c r="A283" i="3"/>
  <c r="CY283" i="3"/>
  <c r="CZ283" i="3"/>
  <c r="DB283" i="3" s="1"/>
  <c r="DA283" i="3"/>
  <c r="DC283" i="3"/>
  <c r="A284" i="3"/>
  <c r="CY284" i="3"/>
  <c r="CZ284" i="3"/>
  <c r="DB284" i="3" s="1"/>
  <c r="DA284" i="3"/>
  <c r="DC284" i="3"/>
  <c r="A285" i="3"/>
  <c r="CY285" i="3"/>
  <c r="CZ285" i="3"/>
  <c r="DB285" i="3" s="1"/>
  <c r="DA285" i="3"/>
  <c r="DC285" i="3"/>
  <c r="A286" i="3"/>
  <c r="CY286" i="3"/>
  <c r="CZ286" i="3"/>
  <c r="DA286" i="3"/>
  <c r="DB286" i="3"/>
  <c r="DC286" i="3"/>
  <c r="A287" i="3"/>
  <c r="CY287" i="3"/>
  <c r="CZ287" i="3"/>
  <c r="DA287" i="3"/>
  <c r="DB287" i="3"/>
  <c r="DC287" i="3"/>
  <c r="A288" i="3"/>
  <c r="CY288" i="3"/>
  <c r="CZ288" i="3"/>
  <c r="DB288" i="3" s="1"/>
  <c r="DA288" i="3"/>
  <c r="DC288" i="3"/>
  <c r="A289" i="3"/>
  <c r="CY289" i="3"/>
  <c r="CZ289" i="3"/>
  <c r="DA289" i="3"/>
  <c r="DB289" i="3"/>
  <c r="DC289" i="3"/>
  <c r="A290" i="3"/>
  <c r="CY290" i="3"/>
  <c r="CZ290" i="3"/>
  <c r="DA290" i="3"/>
  <c r="DB290" i="3"/>
  <c r="DC290" i="3"/>
  <c r="A291" i="3"/>
  <c r="CY291" i="3"/>
  <c r="CZ291" i="3"/>
  <c r="DB291" i="3" s="1"/>
  <c r="DA291" i="3"/>
  <c r="DC291" i="3"/>
  <c r="A292" i="3"/>
  <c r="CY292" i="3"/>
  <c r="CZ292" i="3"/>
  <c r="DB292" i="3" s="1"/>
  <c r="DA292" i="3"/>
  <c r="DC292" i="3"/>
  <c r="A293" i="3"/>
  <c r="CY293" i="3"/>
  <c r="CZ293" i="3"/>
  <c r="DB293" i="3" s="1"/>
  <c r="DA293" i="3"/>
  <c r="DC293" i="3"/>
  <c r="A294" i="3"/>
  <c r="CY294" i="3"/>
  <c r="CZ294" i="3"/>
  <c r="DA294" i="3"/>
  <c r="DB294" i="3"/>
  <c r="DC294" i="3"/>
  <c r="A295" i="3"/>
  <c r="CY295" i="3"/>
  <c r="CZ295" i="3"/>
  <c r="DA295" i="3"/>
  <c r="DB295" i="3"/>
  <c r="DC295" i="3"/>
  <c r="A296" i="3"/>
  <c r="CY296" i="3"/>
  <c r="CZ296" i="3"/>
  <c r="DB296" i="3" s="1"/>
  <c r="DA296" i="3"/>
  <c r="DC296" i="3"/>
  <c r="A297" i="3"/>
  <c r="CY297" i="3"/>
  <c r="CZ297" i="3"/>
  <c r="DA297" i="3"/>
  <c r="DB297" i="3"/>
  <c r="DC297" i="3"/>
  <c r="A298" i="3"/>
  <c r="CY298" i="3"/>
  <c r="CZ298" i="3"/>
  <c r="DA298" i="3"/>
  <c r="DB298" i="3"/>
  <c r="DC298" i="3"/>
  <c r="A299" i="3"/>
  <c r="CY299" i="3"/>
  <c r="CZ299" i="3"/>
  <c r="DB299" i="3" s="1"/>
  <c r="DA299" i="3"/>
  <c r="DC299" i="3"/>
  <c r="A300" i="3"/>
  <c r="CY300" i="3"/>
  <c r="CZ300" i="3"/>
  <c r="DB300" i="3" s="1"/>
  <c r="DA300" i="3"/>
  <c r="DC300" i="3"/>
  <c r="A301" i="3"/>
  <c r="CY301" i="3"/>
  <c r="CZ301" i="3"/>
  <c r="DB301" i="3" s="1"/>
  <c r="DA301" i="3"/>
  <c r="DC301" i="3"/>
  <c r="A302" i="3"/>
  <c r="CY302" i="3"/>
  <c r="CZ302" i="3"/>
  <c r="DA302" i="3"/>
  <c r="DB302" i="3"/>
  <c r="DC302" i="3"/>
  <c r="A303" i="3"/>
  <c r="CY303" i="3"/>
  <c r="CZ303" i="3"/>
  <c r="DA303" i="3"/>
  <c r="DB303" i="3"/>
  <c r="DC303" i="3"/>
  <c r="A304" i="3"/>
  <c r="CY304" i="3"/>
  <c r="CZ304" i="3"/>
  <c r="DB304" i="3" s="1"/>
  <c r="DA304" i="3"/>
  <c r="DC304" i="3"/>
  <c r="A305" i="3"/>
  <c r="CY305" i="3"/>
  <c r="CZ305" i="3"/>
  <c r="DA305" i="3"/>
  <c r="DB305" i="3"/>
  <c r="DC305" i="3"/>
  <c r="A306" i="3"/>
  <c r="CY306" i="3"/>
  <c r="CZ306" i="3"/>
  <c r="DA306" i="3"/>
  <c r="DB306" i="3"/>
  <c r="DC306" i="3"/>
  <c r="A307" i="3"/>
  <c r="CY307" i="3"/>
  <c r="CZ307" i="3"/>
  <c r="DB307" i="3" s="1"/>
  <c r="DA307" i="3"/>
  <c r="DC307" i="3"/>
  <c r="A308" i="3"/>
  <c r="CY308" i="3"/>
  <c r="CZ308" i="3"/>
  <c r="DB308" i="3" s="1"/>
  <c r="DA308" i="3"/>
  <c r="DC308" i="3"/>
  <c r="A309" i="3"/>
  <c r="CY309" i="3"/>
  <c r="CZ309" i="3"/>
  <c r="DB309" i="3" s="1"/>
  <c r="DA309" i="3"/>
  <c r="DC309" i="3"/>
  <c r="A310" i="3"/>
  <c r="CY310" i="3"/>
  <c r="CZ310" i="3"/>
  <c r="DA310" i="3"/>
  <c r="DB310" i="3"/>
  <c r="DC310" i="3"/>
  <c r="A311" i="3"/>
  <c r="CY311" i="3"/>
  <c r="CZ311" i="3"/>
  <c r="DA311" i="3"/>
  <c r="DB311" i="3"/>
  <c r="DC311" i="3"/>
  <c r="A312" i="3"/>
  <c r="CY312" i="3"/>
  <c r="CZ312" i="3"/>
  <c r="DB312" i="3" s="1"/>
  <c r="DA312" i="3"/>
  <c r="DC312" i="3"/>
  <c r="A313" i="3"/>
  <c r="CY313" i="3"/>
  <c r="CZ313" i="3"/>
  <c r="DA313" i="3"/>
  <c r="DB313" i="3"/>
  <c r="DC313" i="3"/>
  <c r="A314" i="3"/>
  <c r="CY314" i="3"/>
  <c r="CZ314" i="3"/>
  <c r="DA314" i="3"/>
  <c r="DB314" i="3"/>
  <c r="DC314" i="3"/>
  <c r="A315" i="3"/>
  <c r="CY315" i="3"/>
  <c r="CZ315" i="3"/>
  <c r="DB315" i="3" s="1"/>
  <c r="DA315" i="3"/>
  <c r="DC315" i="3"/>
  <c r="A316" i="3"/>
  <c r="CY316" i="3"/>
  <c r="CZ316" i="3"/>
  <c r="DB316" i="3" s="1"/>
  <c r="DA316" i="3"/>
  <c r="DC316" i="3"/>
  <c r="A317" i="3"/>
  <c r="CY317" i="3"/>
  <c r="CZ317" i="3"/>
  <c r="DB317" i="3" s="1"/>
  <c r="DA317" i="3"/>
  <c r="DC317" i="3"/>
  <c r="A318" i="3"/>
  <c r="CY318" i="3"/>
  <c r="CZ318" i="3"/>
  <c r="DB318" i="3" s="1"/>
  <c r="DA318" i="3"/>
  <c r="DC318" i="3"/>
  <c r="A319" i="3"/>
  <c r="CY319" i="3"/>
  <c r="CZ319" i="3"/>
  <c r="DA319" i="3"/>
  <c r="DB319" i="3"/>
  <c r="DC319" i="3"/>
  <c r="A320" i="3"/>
  <c r="CY320" i="3"/>
  <c r="CZ320" i="3"/>
  <c r="DA320" i="3"/>
  <c r="DB320" i="3"/>
  <c r="DC320" i="3"/>
  <c r="A321" i="3"/>
  <c r="CY321" i="3"/>
  <c r="CZ321" i="3"/>
  <c r="DB321" i="3" s="1"/>
  <c r="DA321" i="3"/>
  <c r="DC321" i="3"/>
  <c r="A322" i="3"/>
  <c r="CY322" i="3"/>
  <c r="CZ322" i="3"/>
  <c r="DB322" i="3" s="1"/>
  <c r="DA322" i="3"/>
  <c r="DC322" i="3"/>
  <c r="A323" i="3"/>
  <c r="CY323" i="3"/>
  <c r="CZ323" i="3"/>
  <c r="DA323" i="3"/>
  <c r="DB323" i="3"/>
  <c r="DC323" i="3"/>
  <c r="A324" i="3"/>
  <c r="CY324" i="3"/>
  <c r="CZ324" i="3"/>
  <c r="DA324" i="3"/>
  <c r="DB324" i="3"/>
  <c r="DC324" i="3"/>
  <c r="A325" i="3"/>
  <c r="CY325" i="3"/>
  <c r="CZ325" i="3"/>
  <c r="DB325" i="3" s="1"/>
  <c r="DA325" i="3"/>
  <c r="DC325" i="3"/>
  <c r="A326" i="3"/>
  <c r="CY326" i="3"/>
  <c r="CZ326" i="3"/>
  <c r="DB326" i="3" s="1"/>
  <c r="DA326" i="3"/>
  <c r="DC326" i="3"/>
  <c r="A327" i="3"/>
  <c r="CY327" i="3"/>
  <c r="CZ327" i="3"/>
  <c r="DA327" i="3"/>
  <c r="DB327" i="3"/>
  <c r="DC327" i="3"/>
  <c r="A328" i="3"/>
  <c r="CY328" i="3"/>
  <c r="CZ328" i="3"/>
  <c r="DA328" i="3"/>
  <c r="DB328" i="3"/>
  <c r="DC328" i="3"/>
  <c r="A329" i="3"/>
  <c r="CY329" i="3"/>
  <c r="CZ329" i="3"/>
  <c r="DB329" i="3" s="1"/>
  <c r="DA329" i="3"/>
  <c r="DC329" i="3"/>
  <c r="A330" i="3"/>
  <c r="CY330" i="3"/>
  <c r="CZ330" i="3"/>
  <c r="DB330" i="3" s="1"/>
  <c r="DA330" i="3"/>
  <c r="DC330" i="3"/>
  <c r="A331" i="3"/>
  <c r="CY331" i="3"/>
  <c r="CZ331" i="3"/>
  <c r="DA331" i="3"/>
  <c r="DB331" i="3"/>
  <c r="DC331" i="3"/>
  <c r="A332" i="3"/>
  <c r="CY332" i="3"/>
  <c r="CZ332" i="3"/>
  <c r="DA332" i="3"/>
  <c r="DB332" i="3"/>
  <c r="DC332" i="3"/>
  <c r="A333" i="3"/>
  <c r="CY333" i="3"/>
  <c r="CZ333" i="3"/>
  <c r="DB333" i="3" s="1"/>
  <c r="DA333" i="3"/>
  <c r="DC333" i="3"/>
  <c r="A334" i="3"/>
  <c r="CY334" i="3"/>
  <c r="CZ334" i="3"/>
  <c r="DB334" i="3" s="1"/>
  <c r="DA334" i="3"/>
  <c r="DC334" i="3"/>
  <c r="A335" i="3"/>
  <c r="CY335" i="3"/>
  <c r="CZ335" i="3"/>
  <c r="DA335" i="3"/>
  <c r="DB335" i="3"/>
  <c r="DC335" i="3"/>
  <c r="A336" i="3"/>
  <c r="CY336" i="3"/>
  <c r="CZ336" i="3"/>
  <c r="DA336" i="3"/>
  <c r="DB336" i="3"/>
  <c r="DC336" i="3"/>
  <c r="A337" i="3"/>
  <c r="CY337" i="3"/>
  <c r="CZ337" i="3"/>
  <c r="DB337" i="3" s="1"/>
  <c r="DA337" i="3"/>
  <c r="DC337" i="3"/>
  <c r="A338" i="3"/>
  <c r="CY338" i="3"/>
  <c r="CZ338" i="3"/>
  <c r="DB338" i="3" s="1"/>
  <c r="DA338" i="3"/>
  <c r="DC338" i="3"/>
  <c r="A339" i="3"/>
  <c r="CY339" i="3"/>
  <c r="CZ339" i="3"/>
  <c r="DA339" i="3"/>
  <c r="DB339" i="3"/>
  <c r="DC339" i="3"/>
  <c r="A340" i="3"/>
  <c r="CY340" i="3"/>
  <c r="CZ340" i="3"/>
  <c r="DA340" i="3"/>
  <c r="DB340" i="3"/>
  <c r="DC340" i="3"/>
  <c r="A341" i="3"/>
  <c r="CY341" i="3"/>
  <c r="CZ341" i="3"/>
  <c r="DB341" i="3" s="1"/>
  <c r="DA341" i="3"/>
  <c r="DC341" i="3"/>
  <c r="A342" i="3"/>
  <c r="CY342" i="3"/>
  <c r="CZ342" i="3"/>
  <c r="DB342" i="3" s="1"/>
  <c r="DA342" i="3"/>
  <c r="DC342" i="3"/>
  <c r="A343" i="3"/>
  <c r="CY343" i="3"/>
  <c r="CZ343" i="3"/>
  <c r="DA343" i="3"/>
  <c r="DB343" i="3"/>
  <c r="DC343" i="3"/>
  <c r="A344" i="3"/>
  <c r="CY344" i="3"/>
  <c r="CZ344" i="3"/>
  <c r="DA344" i="3"/>
  <c r="DB344" i="3"/>
  <c r="DC344" i="3"/>
  <c r="A345" i="3"/>
  <c r="CY345" i="3"/>
  <c r="CZ345" i="3"/>
  <c r="DB345" i="3" s="1"/>
  <c r="DA345" i="3"/>
  <c r="DC345" i="3"/>
  <c r="A346" i="3"/>
  <c r="CY346" i="3"/>
  <c r="CZ346" i="3"/>
  <c r="DB346" i="3" s="1"/>
  <c r="DA346" i="3"/>
  <c r="DC346" i="3"/>
  <c r="A347" i="3"/>
  <c r="CY347" i="3"/>
  <c r="CZ347" i="3"/>
  <c r="DA347" i="3"/>
  <c r="DB347" i="3"/>
  <c r="DC347" i="3"/>
  <c r="A348" i="3"/>
  <c r="CY348" i="3"/>
  <c r="CZ348" i="3"/>
  <c r="DA348" i="3"/>
  <c r="DB348" i="3"/>
  <c r="DC348" i="3"/>
  <c r="A349" i="3"/>
  <c r="CY349" i="3"/>
  <c r="CZ349" i="3"/>
  <c r="DB349" i="3" s="1"/>
  <c r="DA349" i="3"/>
  <c r="DC349" i="3"/>
  <c r="A350" i="3"/>
  <c r="CY350" i="3"/>
  <c r="CZ350" i="3"/>
  <c r="DB350" i="3" s="1"/>
  <c r="DA350" i="3"/>
  <c r="DC350" i="3"/>
  <c r="A351" i="3"/>
  <c r="CY351" i="3"/>
  <c r="CZ351" i="3"/>
  <c r="DA351" i="3"/>
  <c r="DB351" i="3"/>
  <c r="DC351" i="3"/>
  <c r="A352" i="3"/>
  <c r="CY352" i="3"/>
  <c r="CZ352" i="3"/>
  <c r="DA352" i="3"/>
  <c r="DB352" i="3"/>
  <c r="DC352" i="3"/>
  <c r="A353" i="3"/>
  <c r="CY353" i="3"/>
  <c r="CZ353" i="3"/>
  <c r="DB353" i="3" s="1"/>
  <c r="DA353" i="3"/>
  <c r="DC353" i="3"/>
  <c r="A354" i="3"/>
  <c r="CY354" i="3"/>
  <c r="CZ354" i="3"/>
  <c r="DB354" i="3" s="1"/>
  <c r="DA354" i="3"/>
  <c r="DC354" i="3"/>
  <c r="A355" i="3"/>
  <c r="CY355" i="3"/>
  <c r="CZ355" i="3"/>
  <c r="DA355" i="3"/>
  <c r="DB355" i="3"/>
  <c r="DC355" i="3"/>
  <c r="A356" i="3"/>
  <c r="CY356" i="3"/>
  <c r="CZ356" i="3"/>
  <c r="DA356" i="3"/>
  <c r="DB356" i="3"/>
  <c r="DC356" i="3"/>
  <c r="A357" i="3"/>
  <c r="CY357" i="3"/>
  <c r="CZ357" i="3"/>
  <c r="DB357" i="3" s="1"/>
  <c r="DA357" i="3"/>
  <c r="DC357" i="3"/>
  <c r="A358" i="3"/>
  <c r="CY358" i="3"/>
  <c r="CZ358" i="3"/>
  <c r="DB358" i="3" s="1"/>
  <c r="DA358" i="3"/>
  <c r="DC358" i="3"/>
  <c r="A359" i="3"/>
  <c r="CY359" i="3"/>
  <c r="CZ359" i="3"/>
  <c r="DA359" i="3"/>
  <c r="DB359" i="3"/>
  <c r="DC359" i="3"/>
  <c r="A360" i="3"/>
  <c r="CY360" i="3"/>
  <c r="CZ360" i="3"/>
  <c r="DA360" i="3"/>
  <c r="DB360" i="3"/>
  <c r="DC360" i="3"/>
  <c r="A361" i="3"/>
  <c r="CY361" i="3"/>
  <c r="CZ361" i="3"/>
  <c r="DB361" i="3" s="1"/>
  <c r="DA361" i="3"/>
  <c r="DC361" i="3"/>
  <c r="A362" i="3"/>
  <c r="CY362" i="3"/>
  <c r="CZ362" i="3"/>
  <c r="DB362" i="3" s="1"/>
  <c r="DA362" i="3"/>
  <c r="DC362" i="3"/>
  <c r="A363" i="3"/>
  <c r="CY363" i="3"/>
  <c r="CZ363" i="3"/>
  <c r="DA363" i="3"/>
  <c r="DB363" i="3"/>
  <c r="DC363" i="3"/>
  <c r="A364" i="3"/>
  <c r="CY364" i="3"/>
  <c r="CZ364" i="3"/>
  <c r="DA364" i="3"/>
  <c r="DB364" i="3"/>
  <c r="DC364" i="3"/>
  <c r="A365" i="3"/>
  <c r="CY365" i="3"/>
  <c r="CZ365" i="3"/>
  <c r="DB365" i="3" s="1"/>
  <c r="DA365" i="3"/>
  <c r="DC365" i="3"/>
  <c r="A366" i="3"/>
  <c r="CY366" i="3"/>
  <c r="CZ366" i="3"/>
  <c r="DB366" i="3" s="1"/>
  <c r="DA366" i="3"/>
  <c r="DC366" i="3"/>
  <c r="A367" i="3"/>
  <c r="CY367" i="3"/>
  <c r="CZ367" i="3"/>
  <c r="DA367" i="3"/>
  <c r="DB367" i="3"/>
  <c r="DC367" i="3"/>
  <c r="A368" i="3"/>
  <c r="CY368" i="3"/>
  <c r="CZ368" i="3"/>
  <c r="DA368" i="3"/>
  <c r="DB368" i="3"/>
  <c r="DC368" i="3"/>
  <c r="A369" i="3"/>
  <c r="CY369" i="3"/>
  <c r="CZ369" i="3"/>
  <c r="DB369" i="3" s="1"/>
  <c r="DA369" i="3"/>
  <c r="DC369" i="3"/>
  <c r="A370" i="3"/>
  <c r="CY370" i="3"/>
  <c r="CZ370" i="3"/>
  <c r="DB370" i="3" s="1"/>
  <c r="DA370" i="3"/>
  <c r="DC370" i="3"/>
  <c r="A371" i="3"/>
  <c r="CY371" i="3"/>
  <c r="CZ371" i="3"/>
  <c r="DA371" i="3"/>
  <c r="DB371" i="3"/>
  <c r="DC371" i="3"/>
  <c r="A372" i="3"/>
  <c r="CY372" i="3"/>
  <c r="CZ372" i="3"/>
  <c r="DA372" i="3"/>
  <c r="DB372" i="3"/>
  <c r="DC372" i="3"/>
  <c r="A373" i="3"/>
  <c r="CY373" i="3"/>
  <c r="CZ373" i="3"/>
  <c r="DB373" i="3" s="1"/>
  <c r="DA373" i="3"/>
  <c r="DC373" i="3"/>
  <c r="A374" i="3"/>
  <c r="CY374" i="3"/>
  <c r="CZ374" i="3"/>
  <c r="DB374" i="3" s="1"/>
  <c r="DA374" i="3"/>
  <c r="DC374" i="3"/>
  <c r="A375" i="3"/>
  <c r="CY375" i="3"/>
  <c r="CZ375" i="3"/>
  <c r="DA375" i="3"/>
  <c r="DB375" i="3"/>
  <c r="DC375" i="3"/>
  <c r="A376" i="3"/>
  <c r="CY376" i="3"/>
  <c r="CZ376" i="3"/>
  <c r="DA376" i="3"/>
  <c r="DB376" i="3"/>
  <c r="DC376" i="3"/>
  <c r="A377" i="3"/>
  <c r="CY377" i="3"/>
  <c r="CZ377" i="3"/>
  <c r="DB377" i="3" s="1"/>
  <c r="DA377" i="3"/>
  <c r="DC377" i="3"/>
  <c r="A378" i="3"/>
  <c r="CY378" i="3"/>
  <c r="CZ378" i="3"/>
  <c r="DB378" i="3" s="1"/>
  <c r="DA378" i="3"/>
  <c r="DC378" i="3"/>
  <c r="A379" i="3"/>
  <c r="CY379" i="3"/>
  <c r="CZ379" i="3"/>
  <c r="DA379" i="3"/>
  <c r="DB379" i="3"/>
  <c r="DC379" i="3"/>
  <c r="A380" i="3"/>
  <c r="CY380" i="3"/>
  <c r="CZ380" i="3"/>
  <c r="DA380" i="3"/>
  <c r="DB380" i="3"/>
  <c r="DC380" i="3"/>
  <c r="A381" i="3"/>
  <c r="CY381" i="3"/>
  <c r="CZ381" i="3"/>
  <c r="DB381" i="3" s="1"/>
  <c r="DA381" i="3"/>
  <c r="DC381" i="3"/>
  <c r="A382" i="3"/>
  <c r="CY382" i="3"/>
  <c r="CZ382" i="3"/>
  <c r="DB382" i="3" s="1"/>
  <c r="DA382" i="3"/>
  <c r="DC382" i="3"/>
  <c r="A383" i="3"/>
  <c r="CY383" i="3"/>
  <c r="CZ383" i="3"/>
  <c r="DA383" i="3"/>
  <c r="DB383" i="3"/>
  <c r="DC383" i="3"/>
  <c r="A384" i="3"/>
  <c r="CY384" i="3"/>
  <c r="CZ384" i="3"/>
  <c r="DA384" i="3"/>
  <c r="DB384" i="3"/>
  <c r="DC384" i="3"/>
  <c r="A385" i="3"/>
  <c r="CY385" i="3"/>
  <c r="CZ385" i="3"/>
  <c r="DB385" i="3" s="1"/>
  <c r="DA385" i="3"/>
  <c r="DC385" i="3"/>
  <c r="A386" i="3"/>
  <c r="CY386" i="3"/>
  <c r="CZ386" i="3"/>
  <c r="DB386" i="3" s="1"/>
  <c r="DA386" i="3"/>
  <c r="DC386" i="3"/>
  <c r="A387" i="3"/>
  <c r="CY387" i="3"/>
  <c r="CZ387" i="3"/>
  <c r="DA387" i="3"/>
  <c r="DB387" i="3"/>
  <c r="DC387" i="3"/>
  <c r="A388" i="3"/>
  <c r="CY388" i="3"/>
  <c r="CZ388" i="3"/>
  <c r="DA388" i="3"/>
  <c r="DB388" i="3"/>
  <c r="DC388" i="3"/>
  <c r="A389" i="3"/>
  <c r="CY389" i="3"/>
  <c r="CZ389" i="3"/>
  <c r="DB389" i="3" s="1"/>
  <c r="DA389" i="3"/>
  <c r="DC389" i="3"/>
  <c r="A390" i="3"/>
  <c r="CY390" i="3"/>
  <c r="CZ390" i="3"/>
  <c r="DB390" i="3" s="1"/>
  <c r="DA390" i="3"/>
  <c r="DC390" i="3"/>
  <c r="A391" i="3"/>
  <c r="CY391" i="3"/>
  <c r="CZ391" i="3"/>
  <c r="DA391" i="3"/>
  <c r="DB391" i="3"/>
  <c r="DC391" i="3"/>
  <c r="A392" i="3"/>
  <c r="CY392" i="3"/>
  <c r="CZ392" i="3"/>
  <c r="DA392" i="3"/>
  <c r="DB392" i="3"/>
  <c r="DC392" i="3"/>
  <c r="A393" i="3"/>
  <c r="CY393" i="3"/>
  <c r="CZ393" i="3"/>
  <c r="DB393" i="3" s="1"/>
  <c r="DA393" i="3"/>
  <c r="DC393" i="3"/>
  <c r="A394" i="3"/>
  <c r="CY394" i="3"/>
  <c r="CZ394" i="3"/>
  <c r="DB394" i="3" s="1"/>
  <c r="DA394" i="3"/>
  <c r="DC394" i="3"/>
  <c r="A395" i="3"/>
  <c r="CY395" i="3"/>
  <c r="CZ395" i="3"/>
  <c r="DA395" i="3"/>
  <c r="DB395" i="3"/>
  <c r="DC395" i="3"/>
  <c r="A396" i="3"/>
  <c r="CY396" i="3"/>
  <c r="CZ396" i="3"/>
  <c r="DA396" i="3"/>
  <c r="DB396" i="3"/>
  <c r="DC396" i="3"/>
  <c r="A397" i="3"/>
  <c r="CY397" i="3"/>
  <c r="CZ397" i="3"/>
  <c r="DB397" i="3" s="1"/>
  <c r="DA397" i="3"/>
  <c r="DC397" i="3"/>
  <c r="A398" i="3"/>
  <c r="CY398" i="3"/>
  <c r="CZ398" i="3"/>
  <c r="DB398" i="3" s="1"/>
  <c r="DA398" i="3"/>
  <c r="DC398" i="3"/>
  <c r="A399" i="3"/>
  <c r="CY399" i="3"/>
  <c r="CZ399" i="3"/>
  <c r="DA399" i="3"/>
  <c r="DB399" i="3"/>
  <c r="DC399" i="3"/>
  <c r="A400" i="3"/>
  <c r="CY400" i="3"/>
  <c r="CZ400" i="3"/>
  <c r="DA400" i="3"/>
  <c r="DB400" i="3"/>
  <c r="DC400" i="3"/>
  <c r="A401" i="3"/>
  <c r="CY401" i="3"/>
  <c r="CZ401" i="3"/>
  <c r="DB401" i="3" s="1"/>
  <c r="DA401" i="3"/>
  <c r="DC401" i="3"/>
  <c r="A402" i="3"/>
  <c r="CY402" i="3"/>
  <c r="CZ402" i="3"/>
  <c r="DB402" i="3" s="1"/>
  <c r="DA402" i="3"/>
  <c r="DC402" i="3"/>
  <c r="A403" i="3"/>
  <c r="CY403" i="3"/>
  <c r="CZ403" i="3"/>
  <c r="DA403" i="3"/>
  <c r="DB403" i="3"/>
  <c r="DC403" i="3"/>
  <c r="A404" i="3"/>
  <c r="CY404" i="3"/>
  <c r="CZ404" i="3"/>
  <c r="DA404" i="3"/>
  <c r="DB404" i="3"/>
  <c r="DC404" i="3"/>
  <c r="A405" i="3"/>
  <c r="CY405" i="3"/>
  <c r="CZ405" i="3"/>
  <c r="DB405" i="3" s="1"/>
  <c r="DA405" i="3"/>
  <c r="DC405" i="3"/>
  <c r="A406" i="3"/>
  <c r="CY406" i="3"/>
  <c r="CZ406" i="3"/>
  <c r="DB406" i="3" s="1"/>
  <c r="DA406" i="3"/>
  <c r="DC406" i="3"/>
  <c r="A407" i="3"/>
  <c r="CY407" i="3"/>
  <c r="CZ407" i="3"/>
  <c r="DA407" i="3"/>
  <c r="DB407" i="3"/>
  <c r="DC407" i="3"/>
  <c r="A408" i="3"/>
  <c r="CY408" i="3"/>
  <c r="CZ408" i="3"/>
  <c r="DA408" i="3"/>
  <c r="DB408" i="3"/>
  <c r="DC408" i="3"/>
  <c r="A409" i="3"/>
  <c r="CY409" i="3"/>
  <c r="CZ409" i="3"/>
  <c r="DB409" i="3" s="1"/>
  <c r="DA409" i="3"/>
  <c r="DC409" i="3"/>
  <c r="A410" i="3"/>
  <c r="CY410" i="3"/>
  <c r="CZ410" i="3"/>
  <c r="DB410" i="3" s="1"/>
  <c r="DA410" i="3"/>
  <c r="DC410" i="3"/>
  <c r="A411" i="3"/>
  <c r="CY411" i="3"/>
  <c r="CZ411" i="3"/>
  <c r="DA411" i="3"/>
  <c r="DB411" i="3"/>
  <c r="DC411" i="3"/>
  <c r="A412" i="3"/>
  <c r="CY412" i="3"/>
  <c r="CZ412" i="3"/>
  <c r="DA412" i="3"/>
  <c r="DB412" i="3"/>
  <c r="DC412" i="3"/>
  <c r="A413" i="3"/>
  <c r="CY413" i="3"/>
  <c r="CZ413" i="3"/>
  <c r="DB413" i="3" s="1"/>
  <c r="DA413" i="3"/>
  <c r="DC413" i="3"/>
  <c r="A414" i="3"/>
  <c r="CY414" i="3"/>
  <c r="CZ414" i="3"/>
  <c r="DB414" i="3" s="1"/>
  <c r="DA414" i="3"/>
  <c r="DC414" i="3"/>
  <c r="A415" i="3"/>
  <c r="CY415" i="3"/>
  <c r="CZ415" i="3"/>
  <c r="DA415" i="3"/>
  <c r="DB415" i="3"/>
  <c r="DC415" i="3"/>
  <c r="A416" i="3"/>
  <c r="CY416" i="3"/>
  <c r="CZ416" i="3"/>
  <c r="DA416" i="3"/>
  <c r="DB416" i="3"/>
  <c r="DC416" i="3"/>
  <c r="A417" i="3"/>
  <c r="CY417" i="3"/>
  <c r="CZ417" i="3"/>
  <c r="DB417" i="3" s="1"/>
  <c r="DA417" i="3"/>
  <c r="DC417" i="3"/>
  <c r="A418" i="3"/>
  <c r="CY418" i="3"/>
  <c r="CZ418" i="3"/>
  <c r="DB418" i="3" s="1"/>
  <c r="DA418" i="3"/>
  <c r="DC418" i="3"/>
  <c r="A419" i="3"/>
  <c r="CY419" i="3"/>
  <c r="CZ419" i="3"/>
  <c r="DA419" i="3"/>
  <c r="DB419" i="3"/>
  <c r="DC419" i="3"/>
  <c r="A420" i="3"/>
  <c r="CY420" i="3"/>
  <c r="CZ420" i="3"/>
  <c r="DA420" i="3"/>
  <c r="DB420" i="3"/>
  <c r="DC420" i="3"/>
  <c r="A421" i="3"/>
  <c r="CY421" i="3"/>
  <c r="CZ421" i="3"/>
  <c r="DB421" i="3" s="1"/>
  <c r="DA421" i="3"/>
  <c r="DC421" i="3"/>
  <c r="A422" i="3"/>
  <c r="CY422" i="3"/>
  <c r="CZ422" i="3"/>
  <c r="DB422" i="3" s="1"/>
  <c r="DA422" i="3"/>
  <c r="DC422" i="3"/>
  <c r="A423" i="3"/>
  <c r="CY423" i="3"/>
  <c r="CZ423" i="3"/>
  <c r="DA423" i="3"/>
  <c r="DB423" i="3"/>
  <c r="DC423" i="3"/>
  <c r="A424" i="3"/>
  <c r="CY424" i="3"/>
  <c r="CZ424" i="3"/>
  <c r="DA424" i="3"/>
  <c r="DB424" i="3"/>
  <c r="DC424" i="3"/>
  <c r="A425" i="3"/>
  <c r="CY425" i="3"/>
  <c r="CZ425" i="3"/>
  <c r="DB425" i="3" s="1"/>
  <c r="DA425" i="3"/>
  <c r="DC425" i="3"/>
  <c r="A426" i="3"/>
  <c r="CY426" i="3"/>
  <c r="CZ426" i="3"/>
  <c r="DB426" i="3" s="1"/>
  <c r="DA426" i="3"/>
  <c r="DC426" i="3"/>
  <c r="A427" i="3"/>
  <c r="CY427" i="3"/>
  <c r="CZ427" i="3"/>
  <c r="DA427" i="3"/>
  <c r="DB427" i="3"/>
  <c r="DC427" i="3"/>
  <c r="A428" i="3"/>
  <c r="CY428" i="3"/>
  <c r="CZ428" i="3"/>
  <c r="DA428" i="3"/>
  <c r="DB428" i="3"/>
  <c r="DC428" i="3"/>
  <c r="A429" i="3"/>
  <c r="CY429" i="3"/>
  <c r="CZ429" i="3"/>
  <c r="DB429" i="3" s="1"/>
  <c r="DA429" i="3"/>
  <c r="DC429" i="3"/>
  <c r="A430" i="3"/>
  <c r="CY430" i="3"/>
  <c r="CZ430" i="3"/>
  <c r="DB430" i="3" s="1"/>
  <c r="DA430" i="3"/>
  <c r="DC430" i="3"/>
  <c r="A431" i="3"/>
  <c r="CY431" i="3"/>
  <c r="CZ431" i="3"/>
  <c r="DA431" i="3"/>
  <c r="DB431" i="3"/>
  <c r="DC431" i="3"/>
  <c r="A432" i="3"/>
  <c r="CY432" i="3"/>
  <c r="CZ432" i="3"/>
  <c r="DA432" i="3"/>
  <c r="DB432" i="3"/>
  <c r="DC432" i="3"/>
  <c r="A433" i="3"/>
  <c r="CY433" i="3"/>
  <c r="CZ433" i="3"/>
  <c r="DB433" i="3" s="1"/>
  <c r="DA433" i="3"/>
  <c r="DC433" i="3"/>
  <c r="A434" i="3"/>
  <c r="CY434" i="3"/>
  <c r="CZ434" i="3"/>
  <c r="DB434" i="3" s="1"/>
  <c r="DA434" i="3"/>
  <c r="DC434" i="3"/>
  <c r="A435" i="3"/>
  <c r="CY435" i="3"/>
  <c r="CZ435" i="3"/>
  <c r="DA435" i="3"/>
  <c r="DB435" i="3"/>
  <c r="DC435" i="3"/>
  <c r="A436" i="3"/>
  <c r="CY436" i="3"/>
  <c r="CZ436" i="3"/>
  <c r="DA436" i="3"/>
  <c r="DB436" i="3"/>
  <c r="DC436" i="3"/>
  <c r="A437" i="3"/>
  <c r="CY437" i="3"/>
  <c r="CZ437" i="3"/>
  <c r="DB437" i="3" s="1"/>
  <c r="DA437" i="3"/>
  <c r="DC437" i="3"/>
  <c r="A438" i="3"/>
  <c r="CY438" i="3"/>
  <c r="CZ438" i="3"/>
  <c r="DB438" i="3" s="1"/>
  <c r="DA438" i="3"/>
  <c r="DC438" i="3"/>
  <c r="A439" i="3"/>
  <c r="CY439" i="3"/>
  <c r="CZ439" i="3"/>
  <c r="DA439" i="3"/>
  <c r="DB439" i="3"/>
  <c r="DC439" i="3"/>
  <c r="A440" i="3"/>
  <c r="CY440" i="3"/>
  <c r="CZ440" i="3"/>
  <c r="DA440" i="3"/>
  <c r="DB440" i="3"/>
  <c r="DC440" i="3"/>
  <c r="A441" i="3"/>
  <c r="CY441" i="3"/>
  <c r="CZ441" i="3"/>
  <c r="DB441" i="3" s="1"/>
  <c r="DA441" i="3"/>
  <c r="DC441" i="3"/>
  <c r="A442" i="3"/>
  <c r="CY442" i="3"/>
  <c r="CZ442" i="3"/>
  <c r="DB442" i="3" s="1"/>
  <c r="DA442" i="3"/>
  <c r="DC442" i="3"/>
  <c r="A443" i="3"/>
  <c r="CY443" i="3"/>
  <c r="CZ443" i="3"/>
  <c r="DA443" i="3"/>
  <c r="DB443" i="3"/>
  <c r="DC443" i="3"/>
  <c r="A444" i="3"/>
  <c r="CY444" i="3"/>
  <c r="CZ444" i="3"/>
  <c r="DA444" i="3"/>
  <c r="DB444" i="3"/>
  <c r="DC444" i="3"/>
  <c r="A445" i="3"/>
  <c r="CY445" i="3"/>
  <c r="CZ445" i="3"/>
  <c r="DB445" i="3" s="1"/>
  <c r="DA445" i="3"/>
  <c r="DC445" i="3"/>
  <c r="A446" i="3"/>
  <c r="CY446" i="3"/>
  <c r="CZ446" i="3"/>
  <c r="DB446" i="3" s="1"/>
  <c r="DA446" i="3"/>
  <c r="DC446" i="3"/>
  <c r="A447" i="3"/>
  <c r="CY447" i="3"/>
  <c r="CZ447" i="3"/>
  <c r="DA447" i="3"/>
  <c r="DB447" i="3"/>
  <c r="DC447" i="3"/>
  <c r="A448" i="3"/>
  <c r="CY448" i="3"/>
  <c r="CZ448" i="3"/>
  <c r="DA448" i="3"/>
  <c r="DB448" i="3"/>
  <c r="DC448" i="3"/>
  <c r="A449" i="3"/>
  <c r="CY449" i="3"/>
  <c r="CZ449" i="3"/>
  <c r="DB449" i="3" s="1"/>
  <c r="DA449" i="3"/>
  <c r="DC449" i="3"/>
  <c r="A450" i="3"/>
  <c r="CY450" i="3"/>
  <c r="CZ450" i="3"/>
  <c r="DB450" i="3" s="1"/>
  <c r="DA450" i="3"/>
  <c r="DC450" i="3"/>
  <c r="A451" i="3"/>
  <c r="CY451" i="3"/>
  <c r="CZ451" i="3"/>
  <c r="DA451" i="3"/>
  <c r="DB451" i="3"/>
  <c r="DC451" i="3"/>
  <c r="A452" i="3"/>
  <c r="CY452" i="3"/>
  <c r="CZ452" i="3"/>
  <c r="DA452" i="3"/>
  <c r="DB452" i="3"/>
  <c r="DC452" i="3"/>
  <c r="A453" i="3"/>
  <c r="CY453" i="3"/>
  <c r="CZ453" i="3"/>
  <c r="DB453" i="3" s="1"/>
  <c r="DA453" i="3"/>
  <c r="DC453" i="3"/>
  <c r="A454" i="3"/>
  <c r="CY454" i="3"/>
  <c r="CZ454" i="3"/>
  <c r="DB454" i="3" s="1"/>
  <c r="DA454" i="3"/>
  <c r="DC454" i="3"/>
  <c r="A455" i="3"/>
  <c r="CY455" i="3"/>
  <c r="CZ455" i="3"/>
  <c r="DA455" i="3"/>
  <c r="DB455" i="3"/>
  <c r="DC455" i="3"/>
  <c r="A456" i="3"/>
  <c r="CY456" i="3"/>
  <c r="CZ456" i="3"/>
  <c r="DA456" i="3"/>
  <c r="DB456" i="3"/>
  <c r="DC456" i="3"/>
  <c r="A457" i="3"/>
  <c r="CY457" i="3"/>
  <c r="CZ457" i="3"/>
  <c r="DB457" i="3" s="1"/>
  <c r="DA457" i="3"/>
  <c r="DC457" i="3"/>
  <c r="A458" i="3"/>
  <c r="CY458" i="3"/>
  <c r="CZ458" i="3"/>
  <c r="DB458" i="3" s="1"/>
  <c r="DA458" i="3"/>
  <c r="DC458" i="3"/>
  <c r="A459" i="3"/>
  <c r="CY459" i="3"/>
  <c r="CZ459" i="3"/>
  <c r="DA459" i="3"/>
  <c r="DB459" i="3"/>
  <c r="DC459" i="3"/>
  <c r="A460" i="3"/>
  <c r="CY460" i="3"/>
  <c r="CZ460" i="3"/>
  <c r="DA460" i="3"/>
  <c r="DB460" i="3"/>
  <c r="DC460" i="3"/>
  <c r="A461" i="3"/>
  <c r="CY461" i="3"/>
  <c r="CZ461" i="3"/>
  <c r="DB461" i="3" s="1"/>
  <c r="DA461" i="3"/>
  <c r="DC461" i="3"/>
  <c r="A462" i="3"/>
  <c r="CY462" i="3"/>
  <c r="CZ462" i="3"/>
  <c r="DB462" i="3" s="1"/>
  <c r="DA462" i="3"/>
  <c r="DC462" i="3"/>
  <c r="A463" i="3"/>
  <c r="CY463" i="3"/>
  <c r="CZ463" i="3"/>
  <c r="DA463" i="3"/>
  <c r="DB463" i="3"/>
  <c r="DC463" i="3"/>
  <c r="A464" i="3"/>
  <c r="CY464" i="3"/>
  <c r="CZ464" i="3"/>
  <c r="DA464" i="3"/>
  <c r="DB464" i="3"/>
  <c r="DC464" i="3"/>
  <c r="A465" i="3"/>
  <c r="CY465" i="3"/>
  <c r="CZ465" i="3"/>
  <c r="DB465" i="3" s="1"/>
  <c r="DA465" i="3"/>
  <c r="DC465" i="3"/>
  <c r="A466" i="3"/>
  <c r="CY466" i="3"/>
  <c r="CZ466" i="3"/>
  <c r="DB466" i="3" s="1"/>
  <c r="DA466" i="3"/>
  <c r="DC466" i="3"/>
  <c r="A467" i="3"/>
  <c r="CY467" i="3"/>
  <c r="CZ467" i="3"/>
  <c r="DA467" i="3"/>
  <c r="DB467" i="3"/>
  <c r="DC467" i="3"/>
  <c r="A468" i="3"/>
  <c r="CY468" i="3"/>
  <c r="CZ468" i="3"/>
  <c r="DA468" i="3"/>
  <c r="DB468" i="3"/>
  <c r="DC468" i="3"/>
  <c r="A469" i="3"/>
  <c r="CY469" i="3"/>
  <c r="CZ469" i="3"/>
  <c r="DB469" i="3" s="1"/>
  <c r="DA469" i="3"/>
  <c r="DC469" i="3"/>
  <c r="A470" i="3"/>
  <c r="CY470" i="3"/>
  <c r="CZ470" i="3"/>
  <c r="DB470" i="3" s="1"/>
  <c r="DA470" i="3"/>
  <c r="DC470" i="3"/>
  <c r="A471" i="3"/>
  <c r="CY471" i="3"/>
  <c r="CZ471" i="3"/>
  <c r="DA471" i="3"/>
  <c r="DB471" i="3"/>
  <c r="DC471" i="3"/>
  <c r="A472" i="3"/>
  <c r="CY472" i="3"/>
  <c r="CZ472" i="3"/>
  <c r="DA472" i="3"/>
  <c r="DB472" i="3"/>
  <c r="DC472" i="3"/>
  <c r="A473" i="3"/>
  <c r="CY473" i="3"/>
  <c r="CZ473" i="3"/>
  <c r="DB473" i="3" s="1"/>
  <c r="DA473" i="3"/>
  <c r="DC473" i="3"/>
  <c r="A474" i="3"/>
  <c r="CY474" i="3"/>
  <c r="CZ474" i="3"/>
  <c r="DB474" i="3" s="1"/>
  <c r="DA474" i="3"/>
  <c r="DC474" i="3"/>
  <c r="A475" i="3"/>
  <c r="CY475" i="3"/>
  <c r="CZ475" i="3"/>
  <c r="DA475" i="3"/>
  <c r="DB475" i="3"/>
  <c r="DC475" i="3"/>
  <c r="A476" i="3"/>
  <c r="CY476" i="3"/>
  <c r="CZ476" i="3"/>
  <c r="DA476" i="3"/>
  <c r="DB476" i="3"/>
  <c r="DC476" i="3"/>
  <c r="A477" i="3"/>
  <c r="CY477" i="3"/>
  <c r="CZ477" i="3"/>
  <c r="DB477" i="3" s="1"/>
  <c r="DA477" i="3"/>
  <c r="DC477" i="3"/>
  <c r="A478" i="3"/>
  <c r="CY478" i="3"/>
  <c r="CZ478" i="3"/>
  <c r="DB478" i="3" s="1"/>
  <c r="DA478" i="3"/>
  <c r="DC478" i="3"/>
  <c r="A479" i="3"/>
  <c r="CY479" i="3"/>
  <c r="CZ479" i="3"/>
  <c r="DA479" i="3"/>
  <c r="DB479" i="3"/>
  <c r="DC479" i="3"/>
  <c r="A480" i="3"/>
  <c r="CY480" i="3"/>
  <c r="CZ480" i="3"/>
  <c r="DA480" i="3"/>
  <c r="DB480" i="3"/>
  <c r="DC480" i="3"/>
  <c r="A481" i="3"/>
  <c r="CY481" i="3"/>
  <c r="CZ481" i="3"/>
  <c r="DB481" i="3" s="1"/>
  <c r="DA481" i="3"/>
  <c r="DC481" i="3"/>
  <c r="A482" i="3"/>
  <c r="CY482" i="3"/>
  <c r="CZ482" i="3"/>
  <c r="DB482" i="3" s="1"/>
  <c r="DA482" i="3"/>
  <c r="DC482" i="3"/>
  <c r="A483" i="3"/>
  <c r="CY483" i="3"/>
  <c r="CZ483" i="3"/>
  <c r="DA483" i="3"/>
  <c r="DB483" i="3"/>
  <c r="DC483" i="3"/>
  <c r="A484" i="3"/>
  <c r="CY484" i="3"/>
  <c r="CZ484" i="3"/>
  <c r="DA484" i="3"/>
  <c r="DB484" i="3"/>
  <c r="DC484" i="3"/>
  <c r="A485" i="3"/>
  <c r="CY485" i="3"/>
  <c r="CZ485" i="3"/>
  <c r="DB485" i="3" s="1"/>
  <c r="DA485" i="3"/>
  <c r="DC485" i="3"/>
  <c r="A486" i="3"/>
  <c r="CY486" i="3"/>
  <c r="CZ486" i="3"/>
  <c r="DB486" i="3" s="1"/>
  <c r="DA486" i="3"/>
  <c r="DC486" i="3"/>
  <c r="A487" i="3"/>
  <c r="CY487" i="3"/>
  <c r="CZ487" i="3"/>
  <c r="DA487" i="3"/>
  <c r="DB487" i="3"/>
  <c r="DC487" i="3"/>
  <c r="A488" i="3"/>
  <c r="CY488" i="3"/>
  <c r="CZ488" i="3"/>
  <c r="DA488" i="3"/>
  <c r="DB488" i="3"/>
  <c r="DC488" i="3"/>
  <c r="A489" i="3"/>
  <c r="CY489" i="3"/>
  <c r="CZ489" i="3"/>
  <c r="DB489" i="3" s="1"/>
  <c r="DA489" i="3"/>
  <c r="DC489" i="3"/>
  <c r="A490" i="3"/>
  <c r="CY490" i="3"/>
  <c r="CZ490" i="3"/>
  <c r="DB490" i="3" s="1"/>
  <c r="DA490" i="3"/>
  <c r="DC490" i="3"/>
  <c r="A491" i="3"/>
  <c r="CY491" i="3"/>
  <c r="CZ491" i="3"/>
  <c r="DA491" i="3"/>
  <c r="DB491" i="3"/>
  <c r="DC491" i="3"/>
  <c r="A492" i="3"/>
  <c r="CY492" i="3"/>
  <c r="CZ492" i="3"/>
  <c r="DA492" i="3"/>
  <c r="DB492" i="3"/>
  <c r="DC492" i="3"/>
  <c r="A493" i="3"/>
  <c r="CY493" i="3"/>
  <c r="CZ493" i="3"/>
  <c r="DB493" i="3" s="1"/>
  <c r="DA493" i="3"/>
  <c r="DC493" i="3"/>
  <c r="A494" i="3"/>
  <c r="CY494" i="3"/>
  <c r="CZ494" i="3"/>
  <c r="DB494" i="3" s="1"/>
  <c r="DA494" i="3"/>
  <c r="DC494" i="3"/>
  <c r="A495" i="3"/>
  <c r="CY495" i="3"/>
  <c r="CZ495" i="3"/>
  <c r="DA495" i="3"/>
  <c r="DB495" i="3"/>
  <c r="DC495" i="3"/>
  <c r="A496" i="3"/>
  <c r="CY496" i="3"/>
  <c r="CZ496" i="3"/>
  <c r="DA496" i="3"/>
  <c r="DB496" i="3"/>
  <c r="DC496" i="3"/>
  <c r="A497" i="3"/>
  <c r="CY497" i="3"/>
  <c r="CZ497" i="3"/>
  <c r="DB497" i="3" s="1"/>
  <c r="DA497" i="3"/>
  <c r="DC497" i="3"/>
  <c r="A498" i="3"/>
  <c r="CY498" i="3"/>
  <c r="CZ498" i="3"/>
  <c r="DB498" i="3" s="1"/>
  <c r="DA498" i="3"/>
  <c r="DC498" i="3"/>
  <c r="A499" i="3"/>
  <c r="CY499" i="3"/>
  <c r="CZ499" i="3"/>
  <c r="DA499" i="3"/>
  <c r="DB499" i="3"/>
  <c r="DC499" i="3"/>
  <c r="A500" i="3"/>
  <c r="CY500" i="3"/>
  <c r="CZ500" i="3"/>
  <c r="DA500" i="3"/>
  <c r="DB500" i="3"/>
  <c r="DC500" i="3"/>
  <c r="A501" i="3"/>
  <c r="CY501" i="3"/>
  <c r="CZ501" i="3"/>
  <c r="DB501" i="3" s="1"/>
  <c r="DA501" i="3"/>
  <c r="DC501" i="3"/>
  <c r="A502" i="3"/>
  <c r="CY502" i="3"/>
  <c r="CZ502" i="3"/>
  <c r="DB502" i="3" s="1"/>
  <c r="DA502" i="3"/>
  <c r="DC502" i="3"/>
  <c r="A503" i="3"/>
  <c r="CY503" i="3"/>
  <c r="CZ503" i="3"/>
  <c r="DA503" i="3"/>
  <c r="DB503" i="3"/>
  <c r="DC503" i="3"/>
  <c r="A504" i="3"/>
  <c r="CY504" i="3"/>
  <c r="CZ504" i="3"/>
  <c r="DA504" i="3"/>
  <c r="DB504" i="3"/>
  <c r="DC504" i="3"/>
  <c r="A505" i="3"/>
  <c r="CY505" i="3"/>
  <c r="CZ505" i="3"/>
  <c r="DB505" i="3" s="1"/>
  <c r="DA505" i="3"/>
  <c r="DC505" i="3"/>
  <c r="A506" i="3"/>
  <c r="CY506" i="3"/>
  <c r="CZ506" i="3"/>
  <c r="DB506" i="3" s="1"/>
  <c r="DA506" i="3"/>
  <c r="DC506" i="3"/>
  <c r="A507" i="3"/>
  <c r="CY507" i="3"/>
  <c r="CZ507" i="3"/>
  <c r="DA507" i="3"/>
  <c r="DB507" i="3"/>
  <c r="DC507" i="3"/>
  <c r="A508" i="3"/>
  <c r="CY508" i="3"/>
  <c r="CZ508" i="3"/>
  <c r="DA508" i="3"/>
  <c r="DB508" i="3"/>
  <c r="DC508" i="3"/>
  <c r="A509" i="3"/>
  <c r="CY509" i="3"/>
  <c r="CZ509" i="3"/>
  <c r="DB509" i="3" s="1"/>
  <c r="DA509" i="3"/>
  <c r="DC509" i="3"/>
  <c r="A510" i="3"/>
  <c r="CY510" i="3"/>
  <c r="CZ510" i="3"/>
  <c r="DB510" i="3" s="1"/>
  <c r="DA510" i="3"/>
  <c r="DC510" i="3"/>
  <c r="A511" i="3"/>
  <c r="CY511" i="3"/>
  <c r="CZ511" i="3"/>
  <c r="DA511" i="3"/>
  <c r="DB511" i="3"/>
  <c r="DC511" i="3"/>
  <c r="A512" i="3"/>
  <c r="CY512" i="3"/>
  <c r="CZ512" i="3"/>
  <c r="DA512" i="3"/>
  <c r="DB512" i="3"/>
  <c r="DC512" i="3"/>
  <c r="A513" i="3"/>
  <c r="CY513" i="3"/>
  <c r="CZ513" i="3"/>
  <c r="DB513" i="3" s="1"/>
  <c r="DA513" i="3"/>
  <c r="DC513" i="3"/>
  <c r="A514" i="3"/>
  <c r="CY514" i="3"/>
  <c r="CZ514" i="3"/>
  <c r="DB514" i="3" s="1"/>
  <c r="DA514" i="3"/>
  <c r="DC514" i="3"/>
  <c r="A515" i="3"/>
  <c r="CY515" i="3"/>
  <c r="CZ515" i="3"/>
  <c r="DA515" i="3"/>
  <c r="DB515" i="3"/>
  <c r="DC515" i="3"/>
  <c r="A516" i="3"/>
  <c r="CY516" i="3"/>
  <c r="CZ516" i="3"/>
  <c r="DA516" i="3"/>
  <c r="DB516" i="3"/>
  <c r="DC516" i="3"/>
  <c r="A517" i="3"/>
  <c r="CY517" i="3"/>
  <c r="CZ517" i="3"/>
  <c r="DB517" i="3" s="1"/>
  <c r="DA517" i="3"/>
  <c r="DC517" i="3"/>
  <c r="A518" i="3"/>
  <c r="CY518" i="3"/>
  <c r="CZ518" i="3"/>
  <c r="DB518" i="3" s="1"/>
  <c r="DA518" i="3"/>
  <c r="DC518" i="3"/>
  <c r="A519" i="3"/>
  <c r="CY519" i="3"/>
  <c r="CZ519" i="3"/>
  <c r="DA519" i="3"/>
  <c r="DB519" i="3"/>
  <c r="DC519" i="3"/>
  <c r="A520" i="3"/>
  <c r="CY520" i="3"/>
  <c r="CZ520" i="3"/>
  <c r="DA520" i="3"/>
  <c r="DB520" i="3"/>
  <c r="DC520" i="3"/>
  <c r="A521" i="3"/>
  <c r="CY521" i="3"/>
  <c r="CZ521" i="3"/>
  <c r="DB521" i="3" s="1"/>
  <c r="DA521" i="3"/>
  <c r="DC521" i="3"/>
  <c r="A522" i="3"/>
  <c r="CY522" i="3"/>
  <c r="CZ522" i="3"/>
  <c r="DB522" i="3" s="1"/>
  <c r="DA522" i="3"/>
  <c r="DC522" i="3"/>
  <c r="A523" i="3"/>
  <c r="CY523" i="3"/>
  <c r="CZ523" i="3"/>
  <c r="DA523" i="3"/>
  <c r="DB523" i="3"/>
  <c r="DC523" i="3"/>
  <c r="A524" i="3"/>
  <c r="CY524" i="3"/>
  <c r="CZ524" i="3"/>
  <c r="DA524" i="3"/>
  <c r="DB524" i="3"/>
  <c r="DC524" i="3"/>
  <c r="A525" i="3"/>
  <c r="CY525" i="3"/>
  <c r="CZ525" i="3"/>
  <c r="DB525" i="3" s="1"/>
  <c r="DA525" i="3"/>
  <c r="DC525" i="3"/>
  <c r="A526" i="3"/>
  <c r="CY526" i="3"/>
  <c r="CZ526" i="3"/>
  <c r="DB526" i="3" s="1"/>
  <c r="DA526" i="3"/>
  <c r="DC526" i="3"/>
  <c r="A527" i="3"/>
  <c r="CY527" i="3"/>
  <c r="CZ527" i="3"/>
  <c r="DA527" i="3"/>
  <c r="DB527" i="3"/>
  <c r="DC527" i="3"/>
  <c r="A528" i="3"/>
  <c r="CY528" i="3"/>
  <c r="CZ528" i="3"/>
  <c r="DA528" i="3"/>
  <c r="DB528" i="3"/>
  <c r="DC528" i="3"/>
  <c r="A529" i="3"/>
  <c r="CY529" i="3"/>
  <c r="CZ529" i="3"/>
  <c r="DB529" i="3" s="1"/>
  <c r="DA529" i="3"/>
  <c r="DC529" i="3"/>
  <c r="A530" i="3"/>
  <c r="CY530" i="3"/>
  <c r="CZ530" i="3"/>
  <c r="DB530" i="3" s="1"/>
  <c r="DA530" i="3"/>
  <c r="DC530" i="3"/>
  <c r="A531" i="3"/>
  <c r="CY531" i="3"/>
  <c r="CZ531" i="3"/>
  <c r="DA531" i="3"/>
  <c r="DB531" i="3"/>
  <c r="DC531" i="3"/>
  <c r="A532" i="3"/>
  <c r="CY532" i="3"/>
  <c r="CZ532" i="3"/>
  <c r="DA532" i="3"/>
  <c r="DB532" i="3"/>
  <c r="DC532" i="3"/>
  <c r="A533" i="3"/>
  <c r="CY533" i="3"/>
  <c r="CZ533" i="3"/>
  <c r="DB533" i="3" s="1"/>
  <c r="DA533" i="3"/>
  <c r="DC533" i="3"/>
  <c r="A534" i="3"/>
  <c r="CY534" i="3"/>
  <c r="CZ534" i="3"/>
  <c r="DB534" i="3" s="1"/>
  <c r="DA534" i="3"/>
  <c r="DC534" i="3"/>
  <c r="A535" i="3"/>
  <c r="CY535" i="3"/>
  <c r="CZ535" i="3"/>
  <c r="DA535" i="3"/>
  <c r="DB535" i="3"/>
  <c r="DC535" i="3"/>
  <c r="A536" i="3"/>
  <c r="CY536" i="3"/>
  <c r="CZ536" i="3"/>
  <c r="DA536" i="3"/>
  <c r="DB536" i="3"/>
  <c r="DC536" i="3"/>
  <c r="A537" i="3"/>
  <c r="CY537" i="3"/>
  <c r="CZ537" i="3"/>
  <c r="DB537" i="3" s="1"/>
  <c r="DA537" i="3"/>
  <c r="DC537" i="3"/>
  <c r="A538" i="3"/>
  <c r="CY538" i="3"/>
  <c r="CZ538" i="3"/>
  <c r="DB538" i="3" s="1"/>
  <c r="DA538" i="3"/>
  <c r="DC538" i="3"/>
  <c r="A539" i="3"/>
  <c r="CY539" i="3"/>
  <c r="CZ539" i="3"/>
  <c r="DA539" i="3"/>
  <c r="DB539" i="3"/>
  <c r="DC539" i="3"/>
  <c r="A540" i="3"/>
  <c r="CY540" i="3"/>
  <c r="CZ540" i="3"/>
  <c r="DA540" i="3"/>
  <c r="DB540" i="3"/>
  <c r="DC540" i="3"/>
  <c r="A541" i="3"/>
  <c r="CY541" i="3"/>
  <c r="CZ541" i="3"/>
  <c r="DB541" i="3" s="1"/>
  <c r="DA541" i="3"/>
  <c r="DC541" i="3"/>
  <c r="A542" i="3"/>
  <c r="CY542" i="3"/>
  <c r="CZ542" i="3"/>
  <c r="DB542" i="3" s="1"/>
  <c r="DA542" i="3"/>
  <c r="DC542" i="3"/>
  <c r="A543" i="3"/>
  <c r="CY543" i="3"/>
  <c r="CZ543" i="3"/>
  <c r="DA543" i="3"/>
  <c r="DB543" i="3"/>
  <c r="DC543" i="3"/>
  <c r="A544" i="3"/>
  <c r="CY544" i="3"/>
  <c r="CZ544" i="3"/>
  <c r="DA544" i="3"/>
  <c r="DB544" i="3"/>
  <c r="DC544" i="3"/>
  <c r="A545" i="3"/>
  <c r="CY545" i="3"/>
  <c r="CZ545" i="3"/>
  <c r="DB545" i="3" s="1"/>
  <c r="DA545" i="3"/>
  <c r="DC545" i="3"/>
  <c r="A546" i="3"/>
  <c r="CY546" i="3"/>
  <c r="CZ546" i="3"/>
  <c r="DB546" i="3" s="1"/>
  <c r="DA546" i="3"/>
  <c r="DC546" i="3"/>
  <c r="A547" i="3"/>
  <c r="CY547" i="3"/>
  <c r="CZ547" i="3"/>
  <c r="DA547" i="3"/>
  <c r="DB547" i="3"/>
  <c r="DC547" i="3"/>
  <c r="A548" i="3"/>
  <c r="CY548" i="3"/>
  <c r="CZ548" i="3"/>
  <c r="DA548" i="3"/>
  <c r="DB548" i="3"/>
  <c r="DC548" i="3"/>
  <c r="A549" i="3"/>
  <c r="CY549" i="3"/>
  <c r="CZ549" i="3"/>
  <c r="DB549" i="3" s="1"/>
  <c r="DA549" i="3"/>
  <c r="DC549" i="3"/>
  <c r="A550" i="3"/>
  <c r="CY550" i="3"/>
  <c r="CZ550" i="3"/>
  <c r="DB550" i="3" s="1"/>
  <c r="DA550" i="3"/>
  <c r="DC550" i="3"/>
  <c r="A551" i="3"/>
  <c r="CY551" i="3"/>
  <c r="CZ551" i="3"/>
  <c r="DA551" i="3"/>
  <c r="DB551" i="3"/>
  <c r="DC551" i="3"/>
  <c r="A552" i="3"/>
  <c r="CY552" i="3"/>
  <c r="CZ552" i="3"/>
  <c r="DA552" i="3"/>
  <c r="DB552" i="3"/>
  <c r="DC552" i="3"/>
  <c r="A553" i="3"/>
  <c r="CY553" i="3"/>
  <c r="CZ553" i="3"/>
  <c r="DB553" i="3" s="1"/>
  <c r="DA553" i="3"/>
  <c r="DC553" i="3"/>
  <c r="A554" i="3"/>
  <c r="CY554" i="3"/>
  <c r="CZ554" i="3"/>
  <c r="DB554" i="3" s="1"/>
  <c r="DA554" i="3"/>
  <c r="DC554" i="3"/>
  <c r="A555" i="3"/>
  <c r="CY555" i="3"/>
  <c r="CZ555" i="3"/>
  <c r="DA555" i="3"/>
  <c r="DB555" i="3"/>
  <c r="DC555" i="3"/>
  <c r="A556" i="3"/>
  <c r="CY556" i="3"/>
  <c r="CZ556" i="3"/>
  <c r="DA556" i="3"/>
  <c r="DB556" i="3"/>
  <c r="DC556" i="3"/>
  <c r="A557" i="3"/>
  <c r="CY557" i="3"/>
  <c r="CZ557" i="3"/>
  <c r="DB557" i="3" s="1"/>
  <c r="DA557" i="3"/>
  <c r="DC557" i="3"/>
  <c r="A558" i="3"/>
  <c r="CY558" i="3"/>
  <c r="CZ558" i="3"/>
  <c r="DB558" i="3" s="1"/>
  <c r="DA558" i="3"/>
  <c r="DC558" i="3"/>
  <c r="A559" i="3"/>
  <c r="CY559" i="3"/>
  <c r="CZ559" i="3"/>
  <c r="DB559" i="3" s="1"/>
  <c r="DA559" i="3"/>
  <c r="DC559" i="3"/>
  <c r="A560" i="3"/>
  <c r="CY560" i="3"/>
  <c r="CZ560" i="3"/>
  <c r="DA560" i="3"/>
  <c r="DB560" i="3"/>
  <c r="DC560" i="3"/>
  <c r="A561" i="3"/>
  <c r="CY561" i="3"/>
  <c r="CZ561" i="3"/>
  <c r="DA561" i="3"/>
  <c r="DB561" i="3"/>
  <c r="DC561" i="3"/>
  <c r="A562" i="3"/>
  <c r="CY562" i="3"/>
  <c r="CZ562" i="3"/>
  <c r="DB562" i="3" s="1"/>
  <c r="DA562" i="3"/>
  <c r="DC562" i="3"/>
  <c r="A563" i="3"/>
  <c r="CY563" i="3"/>
  <c r="CZ563" i="3"/>
  <c r="DA563" i="3"/>
  <c r="DB563" i="3"/>
  <c r="DC563" i="3"/>
  <c r="A564" i="3"/>
  <c r="CY564" i="3"/>
  <c r="CZ564" i="3"/>
  <c r="DA564" i="3"/>
  <c r="DB564" i="3"/>
  <c r="DC564" i="3"/>
  <c r="A565" i="3"/>
  <c r="CY565" i="3"/>
  <c r="CZ565" i="3"/>
  <c r="DB565" i="3" s="1"/>
  <c r="DA565" i="3"/>
  <c r="DC565" i="3"/>
  <c r="A566" i="3"/>
  <c r="CY566" i="3"/>
  <c r="CZ566" i="3"/>
  <c r="DB566" i="3" s="1"/>
  <c r="DA566" i="3"/>
  <c r="DC566" i="3"/>
  <c r="A567" i="3"/>
  <c r="CY567" i="3"/>
  <c r="CZ567" i="3"/>
  <c r="DB567" i="3" s="1"/>
  <c r="DA567" i="3"/>
  <c r="DC567" i="3"/>
  <c r="A568" i="3"/>
  <c r="CY568" i="3"/>
  <c r="CZ568" i="3"/>
  <c r="DA568" i="3"/>
  <c r="DB568" i="3"/>
  <c r="DC568" i="3"/>
  <c r="A569" i="3"/>
  <c r="CY569" i="3"/>
  <c r="CZ569" i="3"/>
  <c r="DA569" i="3"/>
  <c r="DB569" i="3"/>
  <c r="DC569" i="3"/>
  <c r="A570" i="3"/>
  <c r="CY570" i="3"/>
  <c r="CZ570" i="3"/>
  <c r="DB570" i="3" s="1"/>
  <c r="DA570" i="3"/>
  <c r="DC570" i="3"/>
  <c r="A571" i="3"/>
  <c r="CY571" i="3"/>
  <c r="CZ571" i="3"/>
  <c r="DA571" i="3"/>
  <c r="DB571" i="3"/>
  <c r="DC571" i="3"/>
  <c r="A572" i="3"/>
  <c r="CY572" i="3"/>
  <c r="CZ572" i="3"/>
  <c r="DA572" i="3"/>
  <c r="DB572" i="3"/>
  <c r="DC572" i="3"/>
  <c r="A573" i="3"/>
  <c r="CY573" i="3"/>
  <c r="CZ573" i="3"/>
  <c r="DB573" i="3" s="1"/>
  <c r="DA573" i="3"/>
  <c r="DC573" i="3"/>
  <c r="A574" i="3"/>
  <c r="CY574" i="3"/>
  <c r="CZ574" i="3"/>
  <c r="DB574" i="3" s="1"/>
  <c r="DA574" i="3"/>
  <c r="DC574" i="3"/>
  <c r="A575" i="3"/>
  <c r="CY575" i="3"/>
  <c r="CZ575" i="3"/>
  <c r="DB575" i="3" s="1"/>
  <c r="DA575" i="3"/>
  <c r="DC575" i="3"/>
  <c r="A576" i="3"/>
  <c r="CY576" i="3"/>
  <c r="CZ576" i="3"/>
  <c r="DA576" i="3"/>
  <c r="DB576" i="3"/>
  <c r="DC576" i="3"/>
  <c r="A577" i="3"/>
  <c r="CY577" i="3"/>
  <c r="CZ577" i="3"/>
  <c r="DA577" i="3"/>
  <c r="DB577" i="3"/>
  <c r="DC577" i="3"/>
  <c r="A578" i="3"/>
  <c r="CY578" i="3"/>
  <c r="CZ578" i="3"/>
  <c r="DB578" i="3" s="1"/>
  <c r="DA578" i="3"/>
  <c r="DC578" i="3"/>
  <c r="A579" i="3"/>
  <c r="CY579" i="3"/>
  <c r="CZ579" i="3"/>
  <c r="DA579" i="3"/>
  <c r="DB579" i="3"/>
  <c r="DC579" i="3"/>
  <c r="A580" i="3"/>
  <c r="CY580" i="3"/>
  <c r="CZ580" i="3"/>
  <c r="DA580" i="3"/>
  <c r="DB580" i="3"/>
  <c r="DC580" i="3"/>
  <c r="A581" i="3"/>
  <c r="CY581" i="3"/>
  <c r="CZ581" i="3"/>
  <c r="DB581" i="3" s="1"/>
  <c r="DA581" i="3"/>
  <c r="DC581" i="3"/>
  <c r="A582" i="3"/>
  <c r="CY582" i="3"/>
  <c r="CZ582" i="3"/>
  <c r="DB582" i="3" s="1"/>
  <c r="DA582" i="3"/>
  <c r="DC582" i="3"/>
  <c r="A583" i="3"/>
  <c r="CY583" i="3"/>
  <c r="CZ583" i="3"/>
  <c r="DB583" i="3" s="1"/>
  <c r="DA583" i="3"/>
  <c r="DC583" i="3"/>
  <c r="A584" i="3"/>
  <c r="CY584" i="3"/>
  <c r="CZ584" i="3"/>
  <c r="DA584" i="3"/>
  <c r="DB584" i="3"/>
  <c r="DC584" i="3"/>
  <c r="A585" i="3"/>
  <c r="CY585" i="3"/>
  <c r="CZ585" i="3"/>
  <c r="DA585" i="3"/>
  <c r="DB585" i="3"/>
  <c r="DC585" i="3"/>
  <c r="A586" i="3"/>
  <c r="CY586" i="3"/>
  <c r="CZ586" i="3"/>
  <c r="DB586" i="3" s="1"/>
  <c r="DA586" i="3"/>
  <c r="DC586" i="3"/>
  <c r="A587" i="3"/>
  <c r="CY587" i="3"/>
  <c r="CZ587" i="3"/>
  <c r="DA587" i="3"/>
  <c r="DB587" i="3"/>
  <c r="DC587" i="3"/>
  <c r="A588" i="3"/>
  <c r="CY588" i="3"/>
  <c r="CZ588" i="3"/>
  <c r="DA588" i="3"/>
  <c r="DB588" i="3"/>
  <c r="DC588" i="3"/>
  <c r="A589" i="3"/>
  <c r="CY589" i="3"/>
  <c r="CZ589" i="3"/>
  <c r="DB589" i="3" s="1"/>
  <c r="DA589" i="3"/>
  <c r="DC589" i="3"/>
  <c r="A590" i="3"/>
  <c r="CY590" i="3"/>
  <c r="CZ590" i="3"/>
  <c r="DB590" i="3" s="1"/>
  <c r="DA590" i="3"/>
  <c r="DC590" i="3"/>
  <c r="A591" i="3"/>
  <c r="CY591" i="3"/>
  <c r="CZ591" i="3"/>
  <c r="DB591" i="3" s="1"/>
  <c r="DA591" i="3"/>
  <c r="DC591" i="3"/>
  <c r="A592" i="3"/>
  <c r="CY592" i="3"/>
  <c r="CZ592" i="3"/>
  <c r="DA592" i="3"/>
  <c r="DB592" i="3"/>
  <c r="DC592" i="3"/>
  <c r="A593" i="3"/>
  <c r="CY593" i="3"/>
  <c r="CZ593" i="3"/>
  <c r="DA593" i="3"/>
  <c r="DB593" i="3"/>
  <c r="DC593" i="3"/>
  <c r="A594" i="3"/>
  <c r="CY594" i="3"/>
  <c r="CZ594" i="3"/>
  <c r="DB594" i="3" s="1"/>
  <c r="DA594" i="3"/>
  <c r="DC594" i="3"/>
  <c r="A595" i="3"/>
  <c r="CY595" i="3"/>
  <c r="CZ595" i="3"/>
  <c r="DA595" i="3"/>
  <c r="DB595" i="3"/>
  <c r="DC595" i="3"/>
  <c r="A596" i="3"/>
  <c r="CY596" i="3"/>
  <c r="CZ596" i="3"/>
  <c r="DA596" i="3"/>
  <c r="DB596" i="3"/>
  <c r="DC596" i="3"/>
  <c r="A597" i="3"/>
  <c r="CY597" i="3"/>
  <c r="CZ597" i="3"/>
  <c r="DB597" i="3" s="1"/>
  <c r="DA597" i="3"/>
  <c r="DC597" i="3"/>
  <c r="A598" i="3"/>
  <c r="CY598" i="3"/>
  <c r="CZ598" i="3"/>
  <c r="DB598" i="3" s="1"/>
  <c r="DA598" i="3"/>
  <c r="DC598" i="3"/>
  <c r="A599" i="3"/>
  <c r="CY599" i="3"/>
  <c r="CZ599" i="3"/>
  <c r="DB599" i="3" s="1"/>
  <c r="DA599" i="3"/>
  <c r="DC599" i="3"/>
  <c r="A600" i="3"/>
  <c r="CY600" i="3"/>
  <c r="CZ600" i="3"/>
  <c r="DA600" i="3"/>
  <c r="DB600" i="3"/>
  <c r="DC600" i="3"/>
  <c r="A601" i="3"/>
  <c r="CY601" i="3"/>
  <c r="CZ601" i="3"/>
  <c r="DA601" i="3"/>
  <c r="DB601" i="3"/>
  <c r="DC601" i="3"/>
  <c r="A602" i="3"/>
  <c r="CY602" i="3"/>
  <c r="CZ602" i="3"/>
  <c r="DB602" i="3" s="1"/>
  <c r="DA602" i="3"/>
  <c r="DC602" i="3"/>
  <c r="A603" i="3"/>
  <c r="CY603" i="3"/>
  <c r="CZ603" i="3"/>
  <c r="DA603" i="3"/>
  <c r="DB603" i="3"/>
  <c r="DC603" i="3"/>
  <c r="A604" i="3"/>
  <c r="CY604" i="3"/>
  <c r="CZ604" i="3"/>
  <c r="DA604" i="3"/>
  <c r="DB604" i="3"/>
  <c r="DC604" i="3"/>
  <c r="A605" i="3"/>
  <c r="CY605" i="3"/>
  <c r="CZ605" i="3"/>
  <c r="DB605" i="3" s="1"/>
  <c r="DA605" i="3"/>
  <c r="DC605" i="3"/>
  <c r="A606" i="3"/>
  <c r="CY606" i="3"/>
  <c r="CZ606" i="3"/>
  <c r="DB606" i="3" s="1"/>
  <c r="DA606" i="3"/>
  <c r="DC606" i="3"/>
  <c r="A607" i="3"/>
  <c r="CY607" i="3"/>
  <c r="CZ607" i="3"/>
  <c r="DB607" i="3" s="1"/>
  <c r="DA607" i="3"/>
  <c r="DC607" i="3"/>
  <c r="A608" i="3"/>
  <c r="CY608" i="3"/>
  <c r="CZ608" i="3"/>
  <c r="DA608" i="3"/>
  <c r="DB608" i="3"/>
  <c r="DC608" i="3"/>
  <c r="A609" i="3"/>
  <c r="CY609" i="3"/>
  <c r="CZ609" i="3"/>
  <c r="DA609" i="3"/>
  <c r="DB609" i="3"/>
  <c r="DC609" i="3"/>
  <c r="A610" i="3"/>
  <c r="CY610" i="3"/>
  <c r="CZ610" i="3"/>
  <c r="DB610" i="3" s="1"/>
  <c r="DA610" i="3"/>
  <c r="DC610" i="3"/>
  <c r="A611" i="3"/>
  <c r="CY611" i="3"/>
  <c r="CZ611" i="3"/>
  <c r="DA611" i="3"/>
  <c r="DB611" i="3"/>
  <c r="DC611" i="3"/>
  <c r="A612" i="3"/>
  <c r="CY612" i="3"/>
  <c r="CZ612" i="3"/>
  <c r="DA612" i="3"/>
  <c r="DB612" i="3"/>
  <c r="DC612" i="3"/>
  <c r="A613" i="3"/>
  <c r="CY613" i="3"/>
  <c r="CZ613" i="3"/>
  <c r="DB613" i="3" s="1"/>
  <c r="DA613" i="3"/>
  <c r="DC613" i="3"/>
  <c r="A614" i="3"/>
  <c r="CY614" i="3"/>
  <c r="CZ614" i="3"/>
  <c r="DB614" i="3" s="1"/>
  <c r="DA614" i="3"/>
  <c r="DC614" i="3"/>
  <c r="A615" i="3"/>
  <c r="CY615" i="3"/>
  <c r="CZ615" i="3"/>
  <c r="DB615" i="3" s="1"/>
  <c r="DA615" i="3"/>
  <c r="DC615" i="3"/>
  <c r="A616" i="3"/>
  <c r="CY616" i="3"/>
  <c r="CZ616" i="3"/>
  <c r="DA616" i="3"/>
  <c r="DB616" i="3"/>
  <c r="DC616" i="3"/>
  <c r="A617" i="3"/>
  <c r="CY617" i="3"/>
  <c r="CZ617" i="3"/>
  <c r="DA617" i="3"/>
  <c r="DB617" i="3"/>
  <c r="DC617" i="3"/>
  <c r="A618" i="3"/>
  <c r="CY618" i="3"/>
  <c r="CZ618" i="3"/>
  <c r="DB618" i="3" s="1"/>
  <c r="DA618" i="3"/>
  <c r="DC618" i="3"/>
  <c r="A619" i="3"/>
  <c r="CY619" i="3"/>
  <c r="CZ619" i="3"/>
  <c r="DA619" i="3"/>
  <c r="DB619" i="3"/>
  <c r="DC619" i="3"/>
  <c r="A620" i="3"/>
  <c r="CY620" i="3"/>
  <c r="CZ620" i="3"/>
  <c r="DA620" i="3"/>
  <c r="DB620" i="3"/>
  <c r="DC620" i="3"/>
  <c r="A621" i="3"/>
  <c r="CY621" i="3"/>
  <c r="CZ621" i="3"/>
  <c r="DB621" i="3" s="1"/>
  <c r="DA621" i="3"/>
  <c r="DC621" i="3"/>
  <c r="A622" i="3"/>
  <c r="CY622" i="3"/>
  <c r="CZ622" i="3"/>
  <c r="DB622" i="3" s="1"/>
  <c r="DA622" i="3"/>
  <c r="DC622" i="3"/>
  <c r="A623" i="3"/>
  <c r="CY623" i="3"/>
  <c r="CZ623" i="3"/>
  <c r="DB623" i="3" s="1"/>
  <c r="DA623" i="3"/>
  <c r="DC623" i="3"/>
  <c r="A624" i="3"/>
  <c r="CY624" i="3"/>
  <c r="CZ624" i="3"/>
  <c r="DA624" i="3"/>
  <c r="DB624" i="3"/>
  <c r="DC624" i="3"/>
  <c r="A625" i="3"/>
  <c r="CY625" i="3"/>
  <c r="CZ625" i="3"/>
  <c r="DA625" i="3"/>
  <c r="DB625" i="3"/>
  <c r="DC625" i="3"/>
  <c r="A626" i="3"/>
  <c r="CY626" i="3"/>
  <c r="CZ626" i="3"/>
  <c r="DB626" i="3" s="1"/>
  <c r="DA626" i="3"/>
  <c r="DC626" i="3"/>
  <c r="A627" i="3"/>
  <c r="CY627" i="3"/>
  <c r="CZ627" i="3"/>
  <c r="DA627" i="3"/>
  <c r="DB627" i="3"/>
  <c r="DC627" i="3"/>
  <c r="A628" i="3"/>
  <c r="CY628" i="3"/>
  <c r="CZ628" i="3"/>
  <c r="DA628" i="3"/>
  <c r="DB628" i="3"/>
  <c r="DC628" i="3"/>
  <c r="A629" i="3"/>
  <c r="CY629" i="3"/>
  <c r="CZ629" i="3"/>
  <c r="DB629" i="3" s="1"/>
  <c r="DA629" i="3"/>
  <c r="DC629" i="3"/>
  <c r="A630" i="3"/>
  <c r="CY630" i="3"/>
  <c r="CZ630" i="3"/>
  <c r="DA630" i="3"/>
  <c r="DB630" i="3"/>
  <c r="DC630" i="3"/>
  <c r="A631" i="3"/>
  <c r="CY631" i="3"/>
  <c r="CZ631" i="3"/>
  <c r="DA631" i="3"/>
  <c r="DB631" i="3"/>
  <c r="DC631" i="3"/>
  <c r="A632" i="3"/>
  <c r="CY632" i="3"/>
  <c r="CZ632" i="3"/>
  <c r="DB632" i="3" s="1"/>
  <c r="DA632" i="3"/>
  <c r="DC632" i="3"/>
  <c r="A633" i="3"/>
  <c r="CY633" i="3"/>
  <c r="CZ633" i="3"/>
  <c r="DB633" i="3" s="1"/>
  <c r="DA633" i="3"/>
  <c r="DC633" i="3"/>
  <c r="A634" i="3"/>
  <c r="CY634" i="3"/>
  <c r="CZ634" i="3"/>
  <c r="DA634" i="3"/>
  <c r="DB634" i="3"/>
  <c r="DC634" i="3"/>
  <c r="A635" i="3"/>
  <c r="CY635" i="3"/>
  <c r="CZ635" i="3"/>
  <c r="DA635" i="3"/>
  <c r="DB635" i="3"/>
  <c r="DC635" i="3"/>
  <c r="A636" i="3"/>
  <c r="CY636" i="3"/>
  <c r="CZ636" i="3"/>
  <c r="DB636" i="3" s="1"/>
  <c r="DA636" i="3"/>
  <c r="DC636" i="3"/>
  <c r="A637" i="3"/>
  <c r="CY637" i="3"/>
  <c r="CZ637" i="3"/>
  <c r="DB637" i="3" s="1"/>
  <c r="DA637" i="3"/>
  <c r="DC637" i="3"/>
  <c r="A638" i="3"/>
  <c r="CY638" i="3"/>
  <c r="CZ638" i="3"/>
  <c r="DA638" i="3"/>
  <c r="DB638" i="3"/>
  <c r="DC638" i="3"/>
  <c r="A639" i="3"/>
  <c r="CY639" i="3"/>
  <c r="CZ639" i="3"/>
  <c r="DA639" i="3"/>
  <c r="DB639" i="3"/>
  <c r="DC639" i="3"/>
  <c r="A640" i="3"/>
  <c r="CY640" i="3"/>
  <c r="CZ640" i="3"/>
  <c r="DB640" i="3" s="1"/>
  <c r="DA640" i="3"/>
  <c r="DC640" i="3"/>
  <c r="A641" i="3"/>
  <c r="CY641" i="3"/>
  <c r="CZ641" i="3"/>
  <c r="DB641" i="3" s="1"/>
  <c r="DA641" i="3"/>
  <c r="DC641" i="3"/>
  <c r="A642" i="3"/>
  <c r="CY642" i="3"/>
  <c r="CZ642" i="3"/>
  <c r="DA642" i="3"/>
  <c r="DB642" i="3"/>
  <c r="DC642" i="3"/>
  <c r="A643" i="3"/>
  <c r="CY643" i="3"/>
  <c r="CZ643" i="3"/>
  <c r="DA643" i="3"/>
  <c r="DB643" i="3"/>
  <c r="DC643" i="3"/>
  <c r="A644" i="3"/>
  <c r="CY644" i="3"/>
  <c r="CZ644" i="3"/>
  <c r="DB644" i="3" s="1"/>
  <c r="DA644" i="3"/>
  <c r="DC644" i="3"/>
  <c r="A645" i="3"/>
  <c r="CY645" i="3"/>
  <c r="CZ645" i="3"/>
  <c r="DB645" i="3" s="1"/>
  <c r="DA645" i="3"/>
  <c r="DC645" i="3"/>
  <c r="A646" i="3"/>
  <c r="CY646" i="3"/>
  <c r="CZ646" i="3"/>
  <c r="DA646" i="3"/>
  <c r="DB646" i="3"/>
  <c r="DC646" i="3"/>
  <c r="A647" i="3"/>
  <c r="CY647" i="3"/>
  <c r="CZ647" i="3"/>
  <c r="DA647" i="3"/>
  <c r="DB647" i="3"/>
  <c r="DC647" i="3"/>
  <c r="A648" i="3"/>
  <c r="CY648" i="3"/>
  <c r="CZ648" i="3"/>
  <c r="DB648" i="3" s="1"/>
  <c r="DA648" i="3"/>
  <c r="DC648" i="3"/>
  <c r="A649" i="3"/>
  <c r="CY649" i="3"/>
  <c r="CZ649" i="3"/>
  <c r="DB649" i="3" s="1"/>
  <c r="DA649" i="3"/>
  <c r="DC649" i="3"/>
  <c r="A650" i="3"/>
  <c r="CY650" i="3"/>
  <c r="CZ650" i="3"/>
  <c r="DA650" i="3"/>
  <c r="DB650" i="3"/>
  <c r="DC650" i="3"/>
  <c r="A651" i="3"/>
  <c r="CY651" i="3"/>
  <c r="CZ651" i="3"/>
  <c r="DA651" i="3"/>
  <c r="DB651" i="3"/>
  <c r="DC651" i="3"/>
  <c r="A652" i="3"/>
  <c r="CY652" i="3"/>
  <c r="CZ652" i="3"/>
  <c r="DB652" i="3" s="1"/>
  <c r="DA652" i="3"/>
  <c r="DC652" i="3"/>
  <c r="A653" i="3"/>
  <c r="CY653" i="3"/>
  <c r="CZ653" i="3"/>
  <c r="DB653" i="3" s="1"/>
  <c r="DA653" i="3"/>
  <c r="DC653" i="3"/>
  <c r="A654" i="3"/>
  <c r="CY654" i="3"/>
  <c r="CZ654" i="3"/>
  <c r="DA654" i="3"/>
  <c r="DB654" i="3"/>
  <c r="DC654" i="3"/>
  <c r="A655" i="3"/>
  <c r="CY655" i="3"/>
  <c r="CZ655" i="3"/>
  <c r="DA655" i="3"/>
  <c r="DB655" i="3"/>
  <c r="DC655" i="3"/>
  <c r="A656" i="3"/>
  <c r="CY656" i="3"/>
  <c r="CZ656" i="3"/>
  <c r="DB656" i="3" s="1"/>
  <c r="DA656" i="3"/>
  <c r="DC656" i="3"/>
  <c r="A657" i="3"/>
  <c r="CY657" i="3"/>
  <c r="CZ657" i="3"/>
  <c r="DB657" i="3" s="1"/>
  <c r="DA657" i="3"/>
  <c r="DC657" i="3"/>
  <c r="A658" i="3"/>
  <c r="CY658" i="3"/>
  <c r="CZ658" i="3"/>
  <c r="DA658" i="3"/>
  <c r="DB658" i="3"/>
  <c r="DC658" i="3"/>
  <c r="A659" i="3"/>
  <c r="CY659" i="3"/>
  <c r="CZ659" i="3"/>
  <c r="DA659" i="3"/>
  <c r="DB659" i="3"/>
  <c r="DC659" i="3"/>
  <c r="A660" i="3"/>
  <c r="CY660" i="3"/>
  <c r="CZ660" i="3"/>
  <c r="DB660" i="3" s="1"/>
  <c r="DA660" i="3"/>
  <c r="DC660" i="3"/>
  <c r="A661" i="3"/>
  <c r="CY661" i="3"/>
  <c r="CZ661" i="3"/>
  <c r="DB661" i="3" s="1"/>
  <c r="DA661" i="3"/>
  <c r="DC661" i="3"/>
  <c r="A662" i="3"/>
  <c r="CY662" i="3"/>
  <c r="CZ662" i="3"/>
  <c r="DA662" i="3"/>
  <c r="DB662" i="3"/>
  <c r="DC662" i="3"/>
  <c r="A663" i="3"/>
  <c r="CY663" i="3"/>
  <c r="CZ663" i="3"/>
  <c r="DA663" i="3"/>
  <c r="DB663" i="3"/>
  <c r="DC663" i="3"/>
  <c r="A664" i="3"/>
  <c r="CY664" i="3"/>
  <c r="CZ664" i="3"/>
  <c r="DB664" i="3" s="1"/>
  <c r="DA664" i="3"/>
  <c r="DC664" i="3"/>
  <c r="A665" i="3"/>
  <c r="CY665" i="3"/>
  <c r="CZ665" i="3"/>
  <c r="DB665" i="3" s="1"/>
  <c r="DA665" i="3"/>
  <c r="DC665" i="3"/>
  <c r="A666" i="3"/>
  <c r="CY666" i="3"/>
  <c r="CZ666" i="3"/>
  <c r="DA666" i="3"/>
  <c r="DB666" i="3"/>
  <c r="DC666" i="3"/>
  <c r="A667" i="3"/>
  <c r="CY667" i="3"/>
  <c r="CZ667" i="3"/>
  <c r="DA667" i="3"/>
  <c r="DB667" i="3"/>
  <c r="DC667" i="3"/>
  <c r="A668" i="3"/>
  <c r="CY668" i="3"/>
  <c r="CZ668" i="3"/>
  <c r="DB668" i="3" s="1"/>
  <c r="DA668" i="3"/>
  <c r="DC668" i="3"/>
  <c r="A669" i="3"/>
  <c r="CY669" i="3"/>
  <c r="CZ669" i="3"/>
  <c r="DB669" i="3" s="1"/>
  <c r="DA669" i="3"/>
  <c r="DC669" i="3"/>
  <c r="A670" i="3"/>
  <c r="CY670" i="3"/>
  <c r="CZ670" i="3"/>
  <c r="DA670" i="3"/>
  <c r="DB670" i="3"/>
  <c r="DC670" i="3"/>
  <c r="A671" i="3"/>
  <c r="CY671" i="3"/>
  <c r="CZ671" i="3"/>
  <c r="DA671" i="3"/>
  <c r="DB671" i="3"/>
  <c r="DC671" i="3"/>
  <c r="A672" i="3"/>
  <c r="CY672" i="3"/>
  <c r="CZ672" i="3"/>
  <c r="DB672" i="3" s="1"/>
  <c r="DA672" i="3"/>
  <c r="DC672" i="3"/>
  <c r="A673" i="3"/>
  <c r="CY673" i="3"/>
  <c r="CZ673" i="3"/>
  <c r="DB673" i="3" s="1"/>
  <c r="DA673" i="3"/>
  <c r="DC673" i="3"/>
  <c r="A674" i="3"/>
  <c r="CY674" i="3"/>
  <c r="CZ674" i="3"/>
  <c r="DA674" i="3"/>
  <c r="DB674" i="3"/>
  <c r="DC674" i="3"/>
  <c r="A675" i="3"/>
  <c r="CY675" i="3"/>
  <c r="CZ675" i="3"/>
  <c r="DA675" i="3"/>
  <c r="DB675" i="3"/>
  <c r="DC675" i="3"/>
  <c r="A676" i="3"/>
  <c r="CY676" i="3"/>
  <c r="CZ676" i="3"/>
  <c r="DB676" i="3" s="1"/>
  <c r="DA676" i="3"/>
  <c r="DC676" i="3"/>
  <c r="A677" i="3"/>
  <c r="CY677" i="3"/>
  <c r="CZ677" i="3"/>
  <c r="DB677" i="3" s="1"/>
  <c r="DA677" i="3"/>
  <c r="DC677" i="3"/>
  <c r="A678" i="3"/>
  <c r="CY678" i="3"/>
  <c r="CZ678" i="3"/>
  <c r="DA678" i="3"/>
  <c r="DB678" i="3"/>
  <c r="DC678" i="3"/>
  <c r="A679" i="3"/>
  <c r="CY679" i="3"/>
  <c r="CZ679" i="3"/>
  <c r="DA679" i="3"/>
  <c r="DB679" i="3"/>
  <c r="DC679" i="3"/>
  <c r="A680" i="3"/>
  <c r="CY680" i="3"/>
  <c r="CZ680" i="3"/>
  <c r="DB680" i="3" s="1"/>
  <c r="DA680" i="3"/>
  <c r="DC680" i="3"/>
  <c r="A681" i="3"/>
  <c r="CY681" i="3"/>
  <c r="CZ681" i="3"/>
  <c r="DB681" i="3" s="1"/>
  <c r="DA681" i="3"/>
  <c r="DC681" i="3"/>
  <c r="A682" i="3"/>
  <c r="CY682" i="3"/>
  <c r="CZ682" i="3"/>
  <c r="DA682" i="3"/>
  <c r="DB682" i="3"/>
  <c r="DC682" i="3"/>
  <c r="A683" i="3"/>
  <c r="CY683" i="3"/>
  <c r="CZ683" i="3"/>
  <c r="DA683" i="3"/>
  <c r="DB683" i="3"/>
  <c r="DC683" i="3"/>
  <c r="A684" i="3"/>
  <c r="CY684" i="3"/>
  <c r="CZ684" i="3"/>
  <c r="DB684" i="3" s="1"/>
  <c r="DA684" i="3"/>
  <c r="DC684" i="3"/>
  <c r="A685" i="3"/>
  <c r="CY685" i="3"/>
  <c r="CZ685" i="3"/>
  <c r="DB685" i="3" s="1"/>
  <c r="DA685" i="3"/>
  <c r="DC685" i="3"/>
  <c r="A686" i="3"/>
  <c r="CY686" i="3"/>
  <c r="CZ686" i="3"/>
  <c r="DA686" i="3"/>
  <c r="DB686" i="3"/>
  <c r="DC686" i="3"/>
  <c r="A687" i="3"/>
  <c r="CY687" i="3"/>
  <c r="CZ687" i="3"/>
  <c r="DA687" i="3"/>
  <c r="DB687" i="3"/>
  <c r="DC687" i="3"/>
  <c r="A688" i="3"/>
  <c r="CY688" i="3"/>
  <c r="CZ688" i="3"/>
  <c r="DB688" i="3" s="1"/>
  <c r="DA688" i="3"/>
  <c r="DC688" i="3"/>
  <c r="A689" i="3"/>
  <c r="CY689" i="3"/>
  <c r="CZ689" i="3"/>
  <c r="DB689" i="3" s="1"/>
  <c r="DA689" i="3"/>
  <c r="DC689" i="3"/>
  <c r="A690" i="3"/>
  <c r="CY690" i="3"/>
  <c r="CZ690" i="3"/>
  <c r="DA690" i="3"/>
  <c r="DB690" i="3"/>
  <c r="DC690" i="3"/>
  <c r="A691" i="3"/>
  <c r="CY691" i="3"/>
  <c r="CZ691" i="3"/>
  <c r="DA691" i="3"/>
  <c r="DB691" i="3"/>
  <c r="DC691" i="3"/>
  <c r="A692" i="3"/>
  <c r="CY692" i="3"/>
  <c r="CZ692" i="3"/>
  <c r="DB692" i="3" s="1"/>
  <c r="DA692" i="3"/>
  <c r="DC692" i="3"/>
  <c r="A693" i="3"/>
  <c r="CY693" i="3"/>
  <c r="CZ693" i="3"/>
  <c r="DB693" i="3" s="1"/>
  <c r="DA693" i="3"/>
  <c r="DC693" i="3"/>
  <c r="A694" i="3"/>
  <c r="CY694" i="3"/>
  <c r="CZ694" i="3"/>
  <c r="DA694" i="3"/>
  <c r="DB694" i="3"/>
  <c r="DC694" i="3"/>
  <c r="A695" i="3"/>
  <c r="CY695" i="3"/>
  <c r="CZ695" i="3"/>
  <c r="DA695" i="3"/>
  <c r="DB695" i="3"/>
  <c r="DC695" i="3"/>
  <c r="A696" i="3"/>
  <c r="CY696" i="3"/>
  <c r="CZ696" i="3"/>
  <c r="DB696" i="3" s="1"/>
  <c r="DA696" i="3"/>
  <c r="DC696" i="3"/>
  <c r="A697" i="3"/>
  <c r="CY697" i="3"/>
  <c r="CZ697" i="3"/>
  <c r="DB697" i="3" s="1"/>
  <c r="DA697" i="3"/>
  <c r="DC697" i="3"/>
  <c r="A698" i="3"/>
  <c r="CY698" i="3"/>
  <c r="CZ698" i="3"/>
  <c r="DA698" i="3"/>
  <c r="DB698" i="3"/>
  <c r="DC698" i="3"/>
  <c r="A699" i="3"/>
  <c r="CY699" i="3"/>
  <c r="CZ699" i="3"/>
  <c r="DA699" i="3"/>
  <c r="DB699" i="3"/>
  <c r="DC699" i="3"/>
  <c r="A700" i="3"/>
  <c r="CY700" i="3"/>
  <c r="CZ700" i="3"/>
  <c r="DB700" i="3" s="1"/>
  <c r="DA700" i="3"/>
  <c r="DC700" i="3"/>
  <c r="A701" i="3"/>
  <c r="CY701" i="3"/>
  <c r="CZ701" i="3"/>
  <c r="DB701" i="3" s="1"/>
  <c r="DA701" i="3"/>
  <c r="DC701" i="3"/>
  <c r="A702" i="3"/>
  <c r="CY702" i="3"/>
  <c r="CZ702" i="3"/>
  <c r="DA702" i="3"/>
  <c r="DB702" i="3"/>
  <c r="DC702" i="3"/>
  <c r="A703" i="3"/>
  <c r="CY703" i="3"/>
  <c r="CZ703" i="3"/>
  <c r="DA703" i="3"/>
  <c r="DB703" i="3"/>
  <c r="DC703" i="3"/>
  <c r="A704" i="3"/>
  <c r="CY704" i="3"/>
  <c r="CZ704" i="3"/>
  <c r="DB704" i="3" s="1"/>
  <c r="DA704" i="3"/>
  <c r="DC704" i="3"/>
  <c r="A705" i="3"/>
  <c r="CY705" i="3"/>
  <c r="CZ705" i="3"/>
  <c r="DB705" i="3" s="1"/>
  <c r="DA705" i="3"/>
  <c r="DC705" i="3"/>
  <c r="A706" i="3"/>
  <c r="CY706" i="3"/>
  <c r="CZ706" i="3"/>
  <c r="DA706" i="3"/>
  <c r="DB706" i="3"/>
  <c r="DC706" i="3"/>
  <c r="A707" i="3"/>
  <c r="CY707" i="3"/>
  <c r="CZ707" i="3"/>
  <c r="DA707" i="3"/>
  <c r="DB707" i="3"/>
  <c r="DC707" i="3"/>
  <c r="A708" i="3"/>
  <c r="CY708" i="3"/>
  <c r="CZ708" i="3"/>
  <c r="DB708" i="3" s="1"/>
  <c r="DA708" i="3"/>
  <c r="DC708" i="3"/>
  <c r="A709" i="3"/>
  <c r="CY709" i="3"/>
  <c r="CZ709" i="3"/>
  <c r="DB709" i="3" s="1"/>
  <c r="DA709" i="3"/>
  <c r="DC709" i="3"/>
  <c r="A710" i="3"/>
  <c r="CY710" i="3"/>
  <c r="CZ710" i="3"/>
  <c r="DA710" i="3"/>
  <c r="DB710" i="3"/>
  <c r="DC710" i="3"/>
  <c r="A711" i="3"/>
  <c r="CY711" i="3"/>
  <c r="CZ711" i="3"/>
  <c r="DA711" i="3"/>
  <c r="DB711" i="3"/>
  <c r="DC711" i="3"/>
  <c r="A712" i="3"/>
  <c r="CY712" i="3"/>
  <c r="CZ712" i="3"/>
  <c r="DB712" i="3" s="1"/>
  <c r="DA712" i="3"/>
  <c r="DC712" i="3"/>
  <c r="A713" i="3"/>
  <c r="CY713" i="3"/>
  <c r="CZ713" i="3"/>
  <c r="DB713" i="3" s="1"/>
  <c r="DA713" i="3"/>
  <c r="DC713" i="3"/>
  <c r="A714" i="3"/>
  <c r="CY714" i="3"/>
  <c r="CZ714" i="3"/>
  <c r="DA714" i="3"/>
  <c r="DB714" i="3"/>
  <c r="DC714" i="3"/>
  <c r="A715" i="3"/>
  <c r="CY715" i="3"/>
  <c r="CZ715" i="3"/>
  <c r="DA715" i="3"/>
  <c r="DB715" i="3"/>
  <c r="DC715" i="3"/>
  <c r="A716" i="3"/>
  <c r="CY716" i="3"/>
  <c r="CZ716" i="3"/>
  <c r="DB716" i="3" s="1"/>
  <c r="DA716" i="3"/>
  <c r="DC716" i="3"/>
  <c r="A717" i="3"/>
  <c r="CY717" i="3"/>
  <c r="CZ717" i="3"/>
  <c r="DB717" i="3" s="1"/>
  <c r="DA717" i="3"/>
  <c r="DC717" i="3"/>
  <c r="A718" i="3"/>
  <c r="CY718" i="3"/>
  <c r="CZ718" i="3"/>
  <c r="DA718" i="3"/>
  <c r="DB718" i="3"/>
  <c r="DC718" i="3"/>
  <c r="A719" i="3"/>
  <c r="CY719" i="3"/>
  <c r="CZ719" i="3"/>
  <c r="DA719" i="3"/>
  <c r="DB719" i="3"/>
  <c r="DC719" i="3"/>
  <c r="A720" i="3"/>
  <c r="CY720" i="3"/>
  <c r="CZ720" i="3"/>
  <c r="DB720" i="3" s="1"/>
  <c r="DA720" i="3"/>
  <c r="DC720" i="3"/>
  <c r="A721" i="3"/>
  <c r="CY721" i="3"/>
  <c r="CZ721" i="3"/>
  <c r="DB721" i="3" s="1"/>
  <c r="DA721" i="3"/>
  <c r="DC721" i="3"/>
  <c r="A722" i="3"/>
  <c r="CY722" i="3"/>
  <c r="CZ722" i="3"/>
  <c r="DA722" i="3"/>
  <c r="DB722" i="3"/>
  <c r="DC722" i="3"/>
  <c r="A723" i="3"/>
  <c r="CY723" i="3"/>
  <c r="CZ723" i="3"/>
  <c r="DA723" i="3"/>
  <c r="DB723" i="3"/>
  <c r="DC723" i="3"/>
  <c r="A724" i="3"/>
  <c r="CY724" i="3"/>
  <c r="CZ724" i="3"/>
  <c r="DB724" i="3" s="1"/>
  <c r="DA724" i="3"/>
  <c r="DC724" i="3"/>
  <c r="A725" i="3"/>
  <c r="CY725" i="3"/>
  <c r="CZ725" i="3"/>
  <c r="DB725" i="3" s="1"/>
  <c r="DA725" i="3"/>
  <c r="DC725" i="3"/>
  <c r="A726" i="3"/>
  <c r="CY726" i="3"/>
  <c r="CZ726" i="3"/>
  <c r="DA726" i="3"/>
  <c r="DB726" i="3"/>
  <c r="DC726" i="3"/>
  <c r="A727" i="3"/>
  <c r="CY727" i="3"/>
  <c r="CZ727" i="3"/>
  <c r="DA727" i="3"/>
  <c r="DB727" i="3"/>
  <c r="DC727" i="3"/>
  <c r="A728" i="3"/>
  <c r="CY728" i="3"/>
  <c r="CZ728" i="3"/>
  <c r="DB728" i="3" s="1"/>
  <c r="DA728" i="3"/>
  <c r="DC728" i="3"/>
  <c r="A729" i="3"/>
  <c r="CY729" i="3"/>
  <c r="CZ729" i="3"/>
  <c r="DB729" i="3" s="1"/>
  <c r="DA729" i="3"/>
  <c r="DC729" i="3"/>
  <c r="A730" i="3"/>
  <c r="CY730" i="3"/>
  <c r="CZ730" i="3"/>
  <c r="DA730" i="3"/>
  <c r="DB730" i="3"/>
  <c r="DC730" i="3"/>
  <c r="A731" i="3"/>
  <c r="CY731" i="3"/>
  <c r="CZ731" i="3"/>
  <c r="DA731" i="3"/>
  <c r="DB731" i="3"/>
  <c r="DC731" i="3"/>
  <c r="A732" i="3"/>
  <c r="CY732" i="3"/>
  <c r="CZ732" i="3"/>
  <c r="DB732" i="3" s="1"/>
  <c r="DA732" i="3"/>
  <c r="DC732" i="3"/>
  <c r="A733" i="3"/>
  <c r="CY733" i="3"/>
  <c r="CZ733" i="3"/>
  <c r="DB733" i="3" s="1"/>
  <c r="DA733" i="3"/>
  <c r="DC733" i="3"/>
  <c r="A734" i="3"/>
  <c r="CY734" i="3"/>
  <c r="CZ734" i="3"/>
  <c r="DA734" i="3"/>
  <c r="DB734" i="3"/>
  <c r="DC734" i="3"/>
  <c r="A735" i="3"/>
  <c r="CY735" i="3"/>
  <c r="CZ735" i="3"/>
  <c r="DA735" i="3"/>
  <c r="DB735" i="3"/>
  <c r="DC735" i="3"/>
  <c r="A736" i="3"/>
  <c r="CY736" i="3"/>
  <c r="CZ736" i="3"/>
  <c r="DB736" i="3" s="1"/>
  <c r="DA736" i="3"/>
  <c r="DC736" i="3"/>
  <c r="A737" i="3"/>
  <c r="CY737" i="3"/>
  <c r="CZ737" i="3"/>
  <c r="DB737" i="3" s="1"/>
  <c r="DA737" i="3"/>
  <c r="DC737" i="3"/>
  <c r="A738" i="3"/>
  <c r="CY738" i="3"/>
  <c r="CZ738" i="3"/>
  <c r="DA738" i="3"/>
  <c r="DB738" i="3"/>
  <c r="DC738" i="3"/>
  <c r="A739" i="3"/>
  <c r="CY739" i="3"/>
  <c r="CZ739" i="3"/>
  <c r="DA739" i="3"/>
  <c r="DB739" i="3"/>
  <c r="DC739" i="3"/>
  <c r="A740" i="3"/>
  <c r="CY740" i="3"/>
  <c r="CZ740" i="3"/>
  <c r="DB740" i="3" s="1"/>
  <c r="DA740" i="3"/>
  <c r="DC740" i="3"/>
  <c r="A741" i="3"/>
  <c r="CY741" i="3"/>
  <c r="CZ741" i="3"/>
  <c r="DB741" i="3" s="1"/>
  <c r="DA741" i="3"/>
  <c r="DC741" i="3"/>
  <c r="A742" i="3"/>
  <c r="CY742" i="3"/>
  <c r="CZ742" i="3"/>
  <c r="DA742" i="3"/>
  <c r="DB742" i="3"/>
  <c r="DC742" i="3"/>
  <c r="A743" i="3"/>
  <c r="CY743" i="3"/>
  <c r="CZ743" i="3"/>
  <c r="DA743" i="3"/>
  <c r="DB743" i="3"/>
  <c r="DC743" i="3"/>
  <c r="A744" i="3"/>
  <c r="CY744" i="3"/>
  <c r="CZ744" i="3"/>
  <c r="DB744" i="3" s="1"/>
  <c r="DA744" i="3"/>
  <c r="DC744" i="3"/>
  <c r="A745" i="3"/>
  <c r="CY745" i="3"/>
  <c r="CZ745" i="3"/>
  <c r="DB745" i="3" s="1"/>
  <c r="DA745" i="3"/>
  <c r="DC745" i="3"/>
  <c r="A746" i="3"/>
  <c r="CY746" i="3"/>
  <c r="CZ746" i="3"/>
  <c r="DA746" i="3"/>
  <c r="DB746" i="3"/>
  <c r="DC746" i="3"/>
  <c r="A747" i="3"/>
  <c r="CY747" i="3"/>
  <c r="CZ747" i="3"/>
  <c r="DA747" i="3"/>
  <c r="DB747" i="3"/>
  <c r="DC747" i="3"/>
  <c r="A748" i="3"/>
  <c r="CY748" i="3"/>
  <c r="CZ748" i="3"/>
  <c r="DB748" i="3" s="1"/>
  <c r="DA748" i="3"/>
  <c r="DC748" i="3"/>
  <c r="A749" i="3"/>
  <c r="CY749" i="3"/>
  <c r="CZ749" i="3"/>
  <c r="DB749" i="3" s="1"/>
  <c r="DA749" i="3"/>
  <c r="DC749" i="3"/>
  <c r="A750" i="3"/>
  <c r="CY750" i="3"/>
  <c r="CZ750" i="3"/>
  <c r="DA750" i="3"/>
  <c r="DB750" i="3"/>
  <c r="DC750" i="3"/>
  <c r="A751" i="3"/>
  <c r="CY751" i="3"/>
  <c r="CZ751" i="3"/>
  <c r="DA751" i="3"/>
  <c r="DB751" i="3"/>
  <c r="DC751" i="3"/>
  <c r="A752" i="3"/>
  <c r="CY752" i="3"/>
  <c r="CZ752" i="3"/>
  <c r="DB752" i="3" s="1"/>
  <c r="DA752" i="3"/>
  <c r="DC752" i="3"/>
  <c r="A753" i="3"/>
  <c r="CY753" i="3"/>
  <c r="CZ753" i="3"/>
  <c r="DB753" i="3" s="1"/>
  <c r="DA753" i="3"/>
  <c r="DC753" i="3"/>
  <c r="A754" i="3"/>
  <c r="CY754" i="3"/>
  <c r="CZ754" i="3"/>
  <c r="DA754" i="3"/>
  <c r="DB754" i="3"/>
  <c r="DC754" i="3"/>
  <c r="A755" i="3"/>
  <c r="CY755" i="3"/>
  <c r="CZ755" i="3"/>
  <c r="DA755" i="3"/>
  <c r="DB755" i="3"/>
  <c r="DC755" i="3"/>
  <c r="A756" i="3"/>
  <c r="CY756" i="3"/>
  <c r="CZ756" i="3"/>
  <c r="DB756" i="3" s="1"/>
  <c r="DA756" i="3"/>
  <c r="DC756" i="3"/>
  <c r="A757" i="3"/>
  <c r="CY757" i="3"/>
  <c r="CZ757" i="3"/>
  <c r="DB757" i="3" s="1"/>
  <c r="DA757" i="3"/>
  <c r="DC757" i="3"/>
  <c r="A758" i="3"/>
  <c r="CY758" i="3"/>
  <c r="CZ758" i="3"/>
  <c r="DA758" i="3"/>
  <c r="DB758" i="3"/>
  <c r="DC758" i="3"/>
  <c r="A759" i="3"/>
  <c r="CY759" i="3"/>
  <c r="CZ759" i="3"/>
  <c r="DA759" i="3"/>
  <c r="DB759" i="3"/>
  <c r="DC759" i="3"/>
  <c r="A760" i="3"/>
  <c r="CY760" i="3"/>
  <c r="CZ760" i="3"/>
  <c r="DB760" i="3" s="1"/>
  <c r="DA760" i="3"/>
  <c r="DC760" i="3"/>
  <c r="A761" i="3"/>
  <c r="CY761" i="3"/>
  <c r="CZ761" i="3"/>
  <c r="DB761" i="3" s="1"/>
  <c r="DA761" i="3"/>
  <c r="DC761" i="3"/>
  <c r="A762" i="3"/>
  <c r="CY762" i="3"/>
  <c r="CZ762" i="3"/>
  <c r="DA762" i="3"/>
  <c r="DB762" i="3"/>
  <c r="DC762" i="3"/>
  <c r="A763" i="3"/>
  <c r="CY763" i="3"/>
  <c r="CZ763" i="3"/>
  <c r="DA763" i="3"/>
  <c r="DB763" i="3"/>
  <c r="DC763" i="3"/>
  <c r="A764" i="3"/>
  <c r="CY764" i="3"/>
  <c r="CZ764" i="3"/>
  <c r="DB764" i="3" s="1"/>
  <c r="DA764" i="3"/>
  <c r="DC764" i="3"/>
  <c r="A765" i="3"/>
  <c r="CY765" i="3"/>
  <c r="CZ765" i="3"/>
  <c r="DB765" i="3" s="1"/>
  <c r="DA765" i="3"/>
  <c r="DC765" i="3"/>
  <c r="A766" i="3"/>
  <c r="CY766" i="3"/>
  <c r="CZ766" i="3"/>
  <c r="DA766" i="3"/>
  <c r="DB766" i="3"/>
  <c r="DC766" i="3"/>
  <c r="A767" i="3"/>
  <c r="CY767" i="3"/>
  <c r="CZ767" i="3"/>
  <c r="DA767" i="3"/>
  <c r="DB767" i="3"/>
  <c r="DC767" i="3"/>
  <c r="A768" i="3"/>
  <c r="CY768" i="3"/>
  <c r="CZ768" i="3"/>
  <c r="DB768" i="3" s="1"/>
  <c r="DA768" i="3"/>
  <c r="DC768" i="3"/>
  <c r="A769" i="3"/>
  <c r="CY769" i="3"/>
  <c r="CZ769" i="3"/>
  <c r="DB769" i="3" s="1"/>
  <c r="DA769" i="3"/>
  <c r="DC769" i="3"/>
  <c r="A770" i="3"/>
  <c r="CY770" i="3"/>
  <c r="CZ770" i="3"/>
  <c r="DA770" i="3"/>
  <c r="DB770" i="3"/>
  <c r="DC770" i="3"/>
  <c r="A771" i="3"/>
  <c r="CY771" i="3"/>
  <c r="CZ771" i="3"/>
  <c r="DA771" i="3"/>
  <c r="DB771" i="3"/>
  <c r="DC771" i="3"/>
  <c r="A772" i="3"/>
  <c r="CY772" i="3"/>
  <c r="CZ772" i="3"/>
  <c r="DB772" i="3" s="1"/>
  <c r="DA772" i="3"/>
  <c r="DC772" i="3"/>
  <c r="A773" i="3"/>
  <c r="CY773" i="3"/>
  <c r="CZ773" i="3"/>
  <c r="DB773" i="3" s="1"/>
  <c r="DA773" i="3"/>
  <c r="DC773" i="3"/>
  <c r="A774" i="3"/>
  <c r="CY774" i="3"/>
  <c r="CZ774" i="3"/>
  <c r="DA774" i="3"/>
  <c r="DB774" i="3"/>
  <c r="DC774" i="3"/>
  <c r="A775" i="3"/>
  <c r="CY775" i="3"/>
  <c r="CZ775" i="3"/>
  <c r="DA775" i="3"/>
  <c r="DB775" i="3"/>
  <c r="DC775" i="3"/>
  <c r="A776" i="3"/>
  <c r="CY776" i="3"/>
  <c r="CZ776" i="3"/>
  <c r="DB776" i="3" s="1"/>
  <c r="DA776" i="3"/>
  <c r="DC776" i="3"/>
  <c r="A777" i="3"/>
  <c r="CY777" i="3"/>
  <c r="CZ777" i="3"/>
  <c r="DB777" i="3" s="1"/>
  <c r="DA777" i="3"/>
  <c r="DC777" i="3"/>
  <c r="A778" i="3"/>
  <c r="CY778" i="3"/>
  <c r="CZ778" i="3"/>
  <c r="DA778" i="3"/>
  <c r="DB778" i="3"/>
  <c r="DC778" i="3"/>
  <c r="A779" i="3"/>
  <c r="CY779" i="3"/>
  <c r="CZ779" i="3"/>
  <c r="DA779" i="3"/>
  <c r="DB779" i="3"/>
  <c r="DC779" i="3"/>
  <c r="A780" i="3"/>
  <c r="CY780" i="3"/>
  <c r="CZ780" i="3"/>
  <c r="DB780" i="3" s="1"/>
  <c r="DA780" i="3"/>
  <c r="DC780" i="3"/>
  <c r="A781" i="3"/>
  <c r="CY781" i="3"/>
  <c r="CZ781" i="3"/>
  <c r="DA781" i="3"/>
  <c r="DB781" i="3"/>
  <c r="DC781" i="3"/>
  <c r="A782" i="3"/>
  <c r="CY782" i="3"/>
  <c r="CZ782" i="3"/>
  <c r="DB782" i="3" s="1"/>
  <c r="DA782" i="3"/>
  <c r="DC782" i="3"/>
  <c r="A783" i="3"/>
  <c r="CY783" i="3"/>
  <c r="CZ783" i="3"/>
  <c r="DB783" i="3" s="1"/>
  <c r="DA783" i="3"/>
  <c r="DC783" i="3"/>
  <c r="A784" i="3"/>
  <c r="CY784" i="3"/>
  <c r="CZ784" i="3"/>
  <c r="DA784" i="3"/>
  <c r="DB784" i="3"/>
  <c r="DC784" i="3"/>
  <c r="A785" i="3"/>
  <c r="CY785" i="3"/>
  <c r="CZ785" i="3"/>
  <c r="DA785" i="3"/>
  <c r="DB785" i="3"/>
  <c r="DC785" i="3"/>
  <c r="A786" i="3"/>
  <c r="CY786" i="3"/>
  <c r="CZ786" i="3"/>
  <c r="DB786" i="3" s="1"/>
  <c r="DA786" i="3"/>
  <c r="DC786" i="3"/>
  <c r="A787" i="3"/>
  <c r="CY787" i="3"/>
  <c r="CZ787" i="3"/>
  <c r="DB787" i="3" s="1"/>
  <c r="DA787" i="3"/>
  <c r="DC787" i="3"/>
  <c r="A788" i="3"/>
  <c r="CY788" i="3"/>
  <c r="CZ788" i="3"/>
  <c r="DA788" i="3"/>
  <c r="DB788" i="3"/>
  <c r="DC788" i="3"/>
  <c r="A789" i="3"/>
  <c r="CY789" i="3"/>
  <c r="CZ789" i="3"/>
  <c r="DA789" i="3"/>
  <c r="DB789" i="3"/>
  <c r="DC789" i="3"/>
  <c r="A790" i="3"/>
  <c r="CY790" i="3"/>
  <c r="CZ790" i="3"/>
  <c r="DB790" i="3" s="1"/>
  <c r="DA790" i="3"/>
  <c r="DC790" i="3"/>
  <c r="A791" i="3"/>
  <c r="CY791" i="3"/>
  <c r="CZ791" i="3"/>
  <c r="DB791" i="3" s="1"/>
  <c r="DA791" i="3"/>
  <c r="DC791" i="3"/>
  <c r="A792" i="3"/>
  <c r="CY792" i="3"/>
  <c r="CZ792" i="3"/>
  <c r="DA792" i="3"/>
  <c r="DB792" i="3"/>
  <c r="DC792" i="3"/>
  <c r="A793" i="3"/>
  <c r="CY793" i="3"/>
  <c r="CZ793" i="3"/>
  <c r="DA793" i="3"/>
  <c r="DB793" i="3"/>
  <c r="DC793" i="3"/>
  <c r="A794" i="3"/>
  <c r="CY794" i="3"/>
  <c r="CZ794" i="3"/>
  <c r="DB794" i="3" s="1"/>
  <c r="DA794" i="3"/>
  <c r="DC794" i="3"/>
  <c r="A795" i="3"/>
  <c r="CY795" i="3"/>
  <c r="CZ795" i="3"/>
  <c r="DB795" i="3" s="1"/>
  <c r="DA795" i="3"/>
  <c r="DC795" i="3"/>
  <c r="A796" i="3"/>
  <c r="CY796" i="3"/>
  <c r="CZ796" i="3"/>
  <c r="DA796" i="3"/>
  <c r="DB796" i="3"/>
  <c r="DC796" i="3"/>
  <c r="A797" i="3"/>
  <c r="CY797" i="3"/>
  <c r="CZ797" i="3"/>
  <c r="DA797" i="3"/>
  <c r="DB797" i="3"/>
  <c r="DC797" i="3"/>
  <c r="A798" i="3"/>
  <c r="CY798" i="3"/>
  <c r="CZ798" i="3"/>
  <c r="DB798" i="3" s="1"/>
  <c r="DA798" i="3"/>
  <c r="DC798" i="3"/>
  <c r="A799" i="3"/>
  <c r="CY799" i="3"/>
  <c r="CZ799" i="3"/>
  <c r="DB799" i="3" s="1"/>
  <c r="DA799" i="3"/>
  <c r="DC799" i="3"/>
  <c r="A800" i="3"/>
  <c r="CY800" i="3"/>
  <c r="CZ800" i="3"/>
  <c r="DA800" i="3"/>
  <c r="DB800" i="3"/>
  <c r="DC800" i="3"/>
  <c r="A801" i="3"/>
  <c r="CY801" i="3"/>
  <c r="CZ801" i="3"/>
  <c r="DA801" i="3"/>
  <c r="DB801" i="3"/>
  <c r="DC801" i="3"/>
  <c r="A802" i="3"/>
  <c r="CY802" i="3"/>
  <c r="CZ802" i="3"/>
  <c r="DB802" i="3" s="1"/>
  <c r="DA802" i="3"/>
  <c r="DC802" i="3"/>
  <c r="A803" i="3"/>
  <c r="CY803" i="3"/>
  <c r="CZ803" i="3"/>
  <c r="DB803" i="3" s="1"/>
  <c r="DA803" i="3"/>
  <c r="DC803" i="3"/>
  <c r="A804" i="3"/>
  <c r="CY804" i="3"/>
  <c r="CZ804" i="3"/>
  <c r="DA804" i="3"/>
  <c r="DB804" i="3"/>
  <c r="DC804" i="3"/>
  <c r="A805" i="3"/>
  <c r="CY805" i="3"/>
  <c r="CZ805" i="3"/>
  <c r="DA805" i="3"/>
  <c r="DB805" i="3"/>
  <c r="DC805" i="3"/>
  <c r="A806" i="3"/>
  <c r="CY806" i="3"/>
  <c r="CZ806" i="3"/>
  <c r="DB806" i="3" s="1"/>
  <c r="DA806" i="3"/>
  <c r="DC806" i="3"/>
  <c r="A807" i="3"/>
  <c r="CY807" i="3"/>
  <c r="CZ807" i="3"/>
  <c r="DB807" i="3" s="1"/>
  <c r="DA807" i="3"/>
  <c r="DC807" i="3"/>
  <c r="A808" i="3"/>
  <c r="CY808" i="3"/>
  <c r="CZ808" i="3"/>
  <c r="DA808" i="3"/>
  <c r="DB808" i="3"/>
  <c r="DC808" i="3"/>
  <c r="A809" i="3"/>
  <c r="CY809" i="3"/>
  <c r="CZ809" i="3"/>
  <c r="DA809" i="3"/>
  <c r="DB809" i="3"/>
  <c r="DC809" i="3"/>
  <c r="A810" i="3"/>
  <c r="CY810" i="3"/>
  <c r="CZ810" i="3"/>
  <c r="DB810" i="3" s="1"/>
  <c r="DA810" i="3"/>
  <c r="DC810" i="3"/>
  <c r="A811" i="3"/>
  <c r="CY811" i="3"/>
  <c r="CZ811" i="3"/>
  <c r="DB811" i="3" s="1"/>
  <c r="DA811" i="3"/>
  <c r="DC811" i="3"/>
  <c r="A812" i="3"/>
  <c r="CY812" i="3"/>
  <c r="CZ812" i="3"/>
  <c r="DA812" i="3"/>
  <c r="DB812" i="3"/>
  <c r="DC812" i="3"/>
  <c r="A813" i="3"/>
  <c r="CY813" i="3"/>
  <c r="CZ813" i="3"/>
  <c r="DA813" i="3"/>
  <c r="DB813" i="3"/>
  <c r="DC813" i="3"/>
  <c r="A814" i="3"/>
  <c r="CY814" i="3"/>
  <c r="CZ814" i="3"/>
  <c r="DB814" i="3" s="1"/>
  <c r="DA814" i="3"/>
  <c r="DC814" i="3"/>
  <c r="A815" i="3"/>
  <c r="CY815" i="3"/>
  <c r="CZ815" i="3"/>
  <c r="DB815" i="3" s="1"/>
  <c r="DA815" i="3"/>
  <c r="DC815" i="3"/>
  <c r="A816" i="3"/>
  <c r="CY816" i="3"/>
  <c r="CZ816" i="3"/>
  <c r="DA816" i="3"/>
  <c r="DB816" i="3"/>
  <c r="DC816" i="3"/>
  <c r="A817" i="3"/>
  <c r="CY817" i="3"/>
  <c r="CZ817" i="3"/>
  <c r="DA817" i="3"/>
  <c r="DB817" i="3"/>
  <c r="DC817" i="3"/>
  <c r="A818" i="3"/>
  <c r="CY818" i="3"/>
  <c r="CZ818" i="3"/>
  <c r="DB818" i="3" s="1"/>
  <c r="DA818" i="3"/>
  <c r="DC818" i="3"/>
  <c r="A819" i="3"/>
  <c r="CY819" i="3"/>
  <c r="CZ819" i="3"/>
  <c r="DB819" i="3" s="1"/>
  <c r="DA819" i="3"/>
  <c r="DC819" i="3"/>
  <c r="A820" i="3"/>
  <c r="CY820" i="3"/>
  <c r="CZ820" i="3"/>
  <c r="DA820" i="3"/>
  <c r="DB820" i="3"/>
  <c r="DC820" i="3"/>
  <c r="A821" i="3"/>
  <c r="CY821" i="3"/>
  <c r="CZ821" i="3"/>
  <c r="DA821" i="3"/>
  <c r="DB821" i="3"/>
  <c r="DC821" i="3"/>
  <c r="A822" i="3"/>
  <c r="CY822" i="3"/>
  <c r="CZ822" i="3"/>
  <c r="DB822" i="3" s="1"/>
  <c r="DA822" i="3"/>
  <c r="DC822" i="3"/>
  <c r="A823" i="3"/>
  <c r="CY823" i="3"/>
  <c r="CZ823" i="3"/>
  <c r="DB823" i="3" s="1"/>
  <c r="DA823" i="3"/>
  <c r="DC823" i="3"/>
  <c r="A824" i="3"/>
  <c r="CY824" i="3"/>
  <c r="CZ824" i="3"/>
  <c r="DA824" i="3"/>
  <c r="DB824" i="3"/>
  <c r="DC824" i="3"/>
  <c r="A825" i="3"/>
  <c r="CY825" i="3"/>
  <c r="CZ825" i="3"/>
  <c r="DA825" i="3"/>
  <c r="DB825" i="3"/>
  <c r="DC825" i="3"/>
  <c r="A826" i="3"/>
  <c r="CY826" i="3"/>
  <c r="CZ826" i="3"/>
  <c r="DB826" i="3" s="1"/>
  <c r="DA826" i="3"/>
  <c r="DC826" i="3"/>
  <c r="A827" i="3"/>
  <c r="CY827" i="3"/>
  <c r="CZ827" i="3"/>
  <c r="DB827" i="3" s="1"/>
  <c r="DA827" i="3"/>
  <c r="DC827" i="3"/>
  <c r="A828" i="3"/>
  <c r="CY828" i="3"/>
  <c r="CZ828" i="3"/>
  <c r="DA828" i="3"/>
  <c r="DB828" i="3"/>
  <c r="DC828" i="3"/>
  <c r="A829" i="3"/>
  <c r="CY829" i="3"/>
  <c r="CZ829" i="3"/>
  <c r="DA829" i="3"/>
  <c r="DB829" i="3"/>
  <c r="DC829" i="3"/>
  <c r="A830" i="3"/>
  <c r="CY830" i="3"/>
  <c r="CZ830" i="3"/>
  <c r="DB830" i="3" s="1"/>
  <c r="DA830" i="3"/>
  <c r="DC830" i="3"/>
  <c r="A831" i="3"/>
  <c r="CY831" i="3"/>
  <c r="CZ831" i="3"/>
  <c r="DB831" i="3" s="1"/>
  <c r="DA831" i="3"/>
  <c r="DC831" i="3"/>
  <c r="A832" i="3"/>
  <c r="CY832" i="3"/>
  <c r="CZ832" i="3"/>
  <c r="DA832" i="3"/>
  <c r="DB832" i="3"/>
  <c r="DC832" i="3"/>
  <c r="A833" i="3"/>
  <c r="CY833" i="3"/>
  <c r="CZ833" i="3"/>
  <c r="DA833" i="3"/>
  <c r="DB833" i="3"/>
  <c r="DC833" i="3"/>
  <c r="A834" i="3"/>
  <c r="CY834" i="3"/>
  <c r="CZ834" i="3"/>
  <c r="DB834" i="3" s="1"/>
  <c r="DA834" i="3"/>
  <c r="DC834" i="3"/>
  <c r="A835" i="3"/>
  <c r="CY835" i="3"/>
  <c r="CZ835" i="3"/>
  <c r="DB835" i="3" s="1"/>
  <c r="DA835" i="3"/>
  <c r="DC835" i="3"/>
  <c r="A836" i="3"/>
  <c r="CY836" i="3"/>
  <c r="CZ836" i="3"/>
  <c r="DA836" i="3"/>
  <c r="DB836" i="3"/>
  <c r="DC836" i="3"/>
  <c r="A837" i="3"/>
  <c r="CY837" i="3"/>
  <c r="CZ837" i="3"/>
  <c r="DA837" i="3"/>
  <c r="DB837" i="3"/>
  <c r="DC837" i="3"/>
  <c r="A838" i="3"/>
  <c r="CY838" i="3"/>
  <c r="CZ838" i="3"/>
  <c r="DB838" i="3" s="1"/>
  <c r="DA838" i="3"/>
  <c r="DC838" i="3"/>
  <c r="A839" i="3"/>
  <c r="CY839" i="3"/>
  <c r="CZ839" i="3"/>
  <c r="DB839" i="3" s="1"/>
  <c r="DA839" i="3"/>
  <c r="DC839" i="3"/>
  <c r="A840" i="3"/>
  <c r="CY840" i="3"/>
  <c r="CZ840" i="3"/>
  <c r="DA840" i="3"/>
  <c r="DB840" i="3"/>
  <c r="DC840" i="3"/>
  <c r="A841" i="3"/>
  <c r="CY841" i="3"/>
  <c r="CZ841" i="3"/>
  <c r="DA841" i="3"/>
  <c r="DB841" i="3"/>
  <c r="DC841" i="3"/>
  <c r="A842" i="3"/>
  <c r="CY842" i="3"/>
  <c r="CZ842" i="3"/>
  <c r="DB842" i="3" s="1"/>
  <c r="DA842" i="3"/>
  <c r="DC842" i="3"/>
  <c r="A843" i="3"/>
  <c r="CY843" i="3"/>
  <c r="CZ843" i="3"/>
  <c r="DB843" i="3" s="1"/>
  <c r="DA843" i="3"/>
  <c r="DC843" i="3"/>
  <c r="A844" i="3"/>
  <c r="CY844" i="3"/>
  <c r="CZ844" i="3"/>
  <c r="DA844" i="3"/>
  <c r="DB844" i="3"/>
  <c r="DC844" i="3"/>
  <c r="A845" i="3"/>
  <c r="CY845" i="3"/>
  <c r="CZ845" i="3"/>
  <c r="DA845" i="3"/>
  <c r="DB845" i="3"/>
  <c r="DC845" i="3"/>
  <c r="A846" i="3"/>
  <c r="CY846" i="3"/>
  <c r="CZ846" i="3"/>
  <c r="DB846" i="3" s="1"/>
  <c r="DA846" i="3"/>
  <c r="DC846" i="3"/>
  <c r="A847" i="3"/>
  <c r="CY847" i="3"/>
  <c r="CZ847" i="3"/>
  <c r="DB847" i="3" s="1"/>
  <c r="DA847" i="3"/>
  <c r="DC847" i="3"/>
  <c r="A848" i="3"/>
  <c r="CY848" i="3"/>
  <c r="CZ848" i="3"/>
  <c r="DA848" i="3"/>
  <c r="DB848" i="3"/>
  <c r="DC848" i="3"/>
  <c r="A849" i="3"/>
  <c r="CY849" i="3"/>
  <c r="CZ849" i="3"/>
  <c r="DA849" i="3"/>
  <c r="DB849" i="3"/>
  <c r="DC849" i="3"/>
  <c r="A850" i="3"/>
  <c r="CY850" i="3"/>
  <c r="CZ850" i="3"/>
  <c r="DB850" i="3" s="1"/>
  <c r="DA850" i="3"/>
  <c r="DC850" i="3"/>
  <c r="A851" i="3"/>
  <c r="CY851" i="3"/>
  <c r="CZ851" i="3"/>
  <c r="DB851" i="3" s="1"/>
  <c r="DA851" i="3"/>
  <c r="DC851" i="3"/>
  <c r="A852" i="3"/>
  <c r="CY852" i="3"/>
  <c r="CZ852" i="3"/>
  <c r="DA852" i="3"/>
  <c r="DB852" i="3"/>
  <c r="DC852" i="3"/>
  <c r="A853" i="3"/>
  <c r="CY853" i="3"/>
  <c r="CZ853" i="3"/>
  <c r="DA853" i="3"/>
  <c r="DB853" i="3"/>
  <c r="DC853" i="3"/>
  <c r="A854" i="3"/>
  <c r="CY854" i="3"/>
  <c r="CZ854" i="3"/>
  <c r="DB854" i="3" s="1"/>
  <c r="DA854" i="3"/>
  <c r="DC854" i="3"/>
  <c r="A855" i="3"/>
  <c r="CY855" i="3"/>
  <c r="CZ855" i="3"/>
  <c r="DB855" i="3" s="1"/>
  <c r="DA855" i="3"/>
  <c r="DC855" i="3"/>
  <c r="A856" i="3"/>
  <c r="CY856" i="3"/>
  <c r="CZ856" i="3"/>
  <c r="DA856" i="3"/>
  <c r="DB856" i="3"/>
  <c r="DC856" i="3"/>
  <c r="A857" i="3"/>
  <c r="CY857" i="3"/>
  <c r="CZ857" i="3"/>
  <c r="DA857" i="3"/>
  <c r="DB857" i="3"/>
  <c r="DC857" i="3"/>
  <c r="A858" i="3"/>
  <c r="CY858" i="3"/>
  <c r="CZ858" i="3"/>
  <c r="DB858" i="3" s="1"/>
  <c r="DA858" i="3"/>
  <c r="DC858" i="3"/>
  <c r="A859" i="3"/>
  <c r="CY859" i="3"/>
  <c r="CZ859" i="3"/>
  <c r="DB859" i="3" s="1"/>
  <c r="DA859" i="3"/>
  <c r="DC859" i="3"/>
  <c r="A860" i="3"/>
  <c r="CY860" i="3"/>
  <c r="CZ860" i="3"/>
  <c r="DA860" i="3"/>
  <c r="DB860" i="3"/>
  <c r="DC860" i="3"/>
  <c r="A861" i="3"/>
  <c r="CY861" i="3"/>
  <c r="CZ861" i="3"/>
  <c r="DA861" i="3"/>
  <c r="DB861" i="3"/>
  <c r="DC861" i="3"/>
  <c r="A862" i="3"/>
  <c r="CY862" i="3"/>
  <c r="CZ862" i="3"/>
  <c r="DB862" i="3" s="1"/>
  <c r="DA862" i="3"/>
  <c r="DC862" i="3"/>
  <c r="A863" i="3"/>
  <c r="CY863" i="3"/>
  <c r="CZ863" i="3"/>
  <c r="DB863" i="3" s="1"/>
  <c r="DA863" i="3"/>
  <c r="DC863" i="3"/>
  <c r="A864" i="3"/>
  <c r="CY864" i="3"/>
  <c r="CZ864" i="3"/>
  <c r="DA864" i="3"/>
  <c r="DB864" i="3"/>
  <c r="DC864" i="3"/>
  <c r="A865" i="3"/>
  <c r="CY865" i="3"/>
  <c r="CZ865" i="3"/>
  <c r="DA865" i="3"/>
  <c r="DB865" i="3"/>
  <c r="DC865" i="3"/>
  <c r="A866" i="3"/>
  <c r="CY866" i="3"/>
  <c r="CZ866" i="3"/>
  <c r="DB866" i="3" s="1"/>
  <c r="DA866" i="3"/>
  <c r="DC866" i="3"/>
  <c r="A867" i="3"/>
  <c r="CY867" i="3"/>
  <c r="CZ867" i="3"/>
  <c r="DB867" i="3" s="1"/>
  <c r="DA867" i="3"/>
  <c r="DC867" i="3"/>
  <c r="A868" i="3"/>
  <c r="CY868" i="3"/>
  <c r="CZ868" i="3"/>
  <c r="DA868" i="3"/>
  <c r="DB868" i="3"/>
  <c r="DC868" i="3"/>
  <c r="A869" i="3"/>
  <c r="CY869" i="3"/>
  <c r="CZ869" i="3"/>
  <c r="DA869" i="3"/>
  <c r="DB869" i="3"/>
  <c r="DC869" i="3"/>
  <c r="A870" i="3"/>
  <c r="CY870" i="3"/>
  <c r="CZ870" i="3"/>
  <c r="DB870" i="3" s="1"/>
  <c r="DA870" i="3"/>
  <c r="DC870" i="3"/>
  <c r="A871" i="3"/>
  <c r="CY871" i="3"/>
  <c r="CZ871" i="3"/>
  <c r="DB871" i="3" s="1"/>
  <c r="DA871" i="3"/>
  <c r="DC871" i="3"/>
  <c r="A872" i="3"/>
  <c r="CY872" i="3"/>
  <c r="CZ872" i="3"/>
  <c r="DA872" i="3"/>
  <c r="DB872" i="3"/>
  <c r="DC872" i="3"/>
  <c r="A873" i="3"/>
  <c r="CY873" i="3"/>
  <c r="CZ873" i="3"/>
  <c r="DA873" i="3"/>
  <c r="DB873" i="3"/>
  <c r="DC873" i="3"/>
  <c r="A874" i="3"/>
  <c r="CY874" i="3"/>
  <c r="CZ874" i="3"/>
  <c r="DB874" i="3" s="1"/>
  <c r="DA874" i="3"/>
  <c r="DC874" i="3"/>
  <c r="A875" i="3"/>
  <c r="CY875" i="3"/>
  <c r="CZ875" i="3"/>
  <c r="DB875" i="3" s="1"/>
  <c r="DA875" i="3"/>
  <c r="DC875" i="3"/>
  <c r="A876" i="3"/>
  <c r="CY876" i="3"/>
  <c r="CZ876" i="3"/>
  <c r="DA876" i="3"/>
  <c r="DB876" i="3"/>
  <c r="DC876" i="3"/>
  <c r="A877" i="3"/>
  <c r="CY877" i="3"/>
  <c r="CZ877" i="3"/>
  <c r="DA877" i="3"/>
  <c r="DB877" i="3"/>
  <c r="DC877" i="3"/>
  <c r="A878" i="3"/>
  <c r="CY878" i="3"/>
  <c r="CZ878" i="3"/>
  <c r="DB878" i="3" s="1"/>
  <c r="DA878" i="3"/>
  <c r="DC878" i="3"/>
  <c r="A879" i="3"/>
  <c r="CY879" i="3"/>
  <c r="CZ879" i="3"/>
  <c r="DB879" i="3" s="1"/>
  <c r="DA879" i="3"/>
  <c r="DC879" i="3"/>
  <c r="A880" i="3"/>
  <c r="CY880" i="3"/>
  <c r="CZ880" i="3"/>
  <c r="DA880" i="3"/>
  <c r="DB880" i="3"/>
  <c r="DC880" i="3"/>
  <c r="A881" i="3"/>
  <c r="CY881" i="3"/>
  <c r="CZ881" i="3"/>
  <c r="DA881" i="3"/>
  <c r="DB881" i="3"/>
  <c r="DC881" i="3"/>
  <c r="A882" i="3"/>
  <c r="CY882" i="3"/>
  <c r="CZ882" i="3"/>
  <c r="DB882" i="3" s="1"/>
  <c r="DA882" i="3"/>
  <c r="DC882" i="3"/>
  <c r="A883" i="3"/>
  <c r="CY883" i="3"/>
  <c r="CZ883" i="3"/>
  <c r="DB883" i="3" s="1"/>
  <c r="DA883" i="3"/>
  <c r="DC883" i="3"/>
  <c r="A884" i="3"/>
  <c r="CY884" i="3"/>
  <c r="CZ884" i="3"/>
  <c r="DA884" i="3"/>
  <c r="DB884" i="3"/>
  <c r="DC884" i="3"/>
  <c r="A885" i="3"/>
  <c r="CY885" i="3"/>
  <c r="CZ885" i="3"/>
  <c r="DA885" i="3"/>
  <c r="DB885" i="3"/>
  <c r="DC885" i="3"/>
  <c r="A886" i="3"/>
  <c r="CY886" i="3"/>
  <c r="CZ886" i="3"/>
  <c r="DB886" i="3" s="1"/>
  <c r="DA886" i="3"/>
  <c r="DC886" i="3"/>
  <c r="A887" i="3"/>
  <c r="CY887" i="3"/>
  <c r="CZ887" i="3"/>
  <c r="DB887" i="3" s="1"/>
  <c r="DA887" i="3"/>
  <c r="DC887" i="3"/>
  <c r="A888" i="3"/>
  <c r="CY888" i="3"/>
  <c r="CZ888" i="3"/>
  <c r="DA888" i="3"/>
  <c r="DB888" i="3"/>
  <c r="DC888" i="3"/>
  <c r="A889" i="3"/>
  <c r="CY889" i="3"/>
  <c r="CZ889" i="3"/>
  <c r="DA889" i="3"/>
  <c r="DB889" i="3"/>
  <c r="DC889" i="3"/>
  <c r="A890" i="3"/>
  <c r="CY890" i="3"/>
  <c r="CZ890" i="3"/>
  <c r="DB890" i="3" s="1"/>
  <c r="DA890" i="3"/>
  <c r="DC890" i="3"/>
  <c r="A891" i="3"/>
  <c r="CY891" i="3"/>
  <c r="CZ891" i="3"/>
  <c r="DB891" i="3" s="1"/>
  <c r="DA891" i="3"/>
  <c r="DC891" i="3"/>
  <c r="A892" i="3"/>
  <c r="CY892" i="3"/>
  <c r="CZ892" i="3"/>
  <c r="DA892" i="3"/>
  <c r="DB892" i="3"/>
  <c r="DC892" i="3"/>
  <c r="A893" i="3"/>
  <c r="CY893" i="3"/>
  <c r="CZ893" i="3"/>
  <c r="DA893" i="3"/>
  <c r="DB893" i="3"/>
  <c r="DC893" i="3"/>
  <c r="A894" i="3"/>
  <c r="CY894" i="3"/>
  <c r="CZ894" i="3"/>
  <c r="DB894" i="3" s="1"/>
  <c r="DA894" i="3"/>
  <c r="DC894" i="3"/>
  <c r="A895" i="3"/>
  <c r="CY895" i="3"/>
  <c r="CZ895" i="3"/>
  <c r="DB895" i="3" s="1"/>
  <c r="DA895" i="3"/>
  <c r="DC895" i="3"/>
  <c r="A896" i="3"/>
  <c r="CY896" i="3"/>
  <c r="CZ896" i="3"/>
  <c r="DA896" i="3"/>
  <c r="DB896" i="3"/>
  <c r="DC896" i="3"/>
  <c r="A897" i="3"/>
  <c r="CY897" i="3"/>
  <c r="CZ897" i="3"/>
  <c r="DA897" i="3"/>
  <c r="DB897" i="3"/>
  <c r="DC897" i="3"/>
  <c r="A898" i="3"/>
  <c r="CY898" i="3"/>
  <c r="CZ898" i="3"/>
  <c r="DB898" i="3" s="1"/>
  <c r="DA898" i="3"/>
  <c r="DC898" i="3"/>
  <c r="A899" i="3"/>
  <c r="CY899" i="3"/>
  <c r="CZ899" i="3"/>
  <c r="DB899" i="3" s="1"/>
  <c r="DA899" i="3"/>
  <c r="DC899" i="3"/>
  <c r="A900" i="3"/>
  <c r="CY900" i="3"/>
  <c r="CZ900" i="3"/>
  <c r="DA900" i="3"/>
  <c r="DB900" i="3"/>
  <c r="DC900" i="3"/>
  <c r="A901" i="3"/>
  <c r="CY901" i="3"/>
  <c r="CZ901" i="3"/>
  <c r="DA901" i="3"/>
  <c r="DB901" i="3"/>
  <c r="DC901" i="3"/>
  <c r="A902" i="3"/>
  <c r="CY902" i="3"/>
  <c r="CZ902" i="3"/>
  <c r="DB902" i="3" s="1"/>
  <c r="DA902" i="3"/>
  <c r="DC902" i="3"/>
  <c r="A903" i="3"/>
  <c r="CY903" i="3"/>
  <c r="CZ903" i="3"/>
  <c r="DB903" i="3" s="1"/>
  <c r="DA903" i="3"/>
  <c r="DC903" i="3"/>
  <c r="A904" i="3"/>
  <c r="CY904" i="3"/>
  <c r="CZ904" i="3"/>
  <c r="DA904" i="3"/>
  <c r="DB904" i="3"/>
  <c r="DC904" i="3"/>
  <c r="A905" i="3"/>
  <c r="CY905" i="3"/>
  <c r="CZ905" i="3"/>
  <c r="DA905" i="3"/>
  <c r="DB905" i="3"/>
  <c r="DC905" i="3"/>
  <c r="A906" i="3"/>
  <c r="CY906" i="3"/>
  <c r="CZ906" i="3"/>
  <c r="DB906" i="3" s="1"/>
  <c r="DA906" i="3"/>
  <c r="DC906" i="3"/>
  <c r="A907" i="3"/>
  <c r="CY907" i="3"/>
  <c r="CZ907" i="3"/>
  <c r="DB907" i="3" s="1"/>
  <c r="DA907" i="3"/>
  <c r="DC907" i="3"/>
  <c r="A908" i="3"/>
  <c r="CY908" i="3"/>
  <c r="CZ908" i="3"/>
  <c r="DA908" i="3"/>
  <c r="DB908" i="3"/>
  <c r="DC908" i="3"/>
  <c r="A909" i="3"/>
  <c r="CY909" i="3"/>
  <c r="CZ909" i="3"/>
  <c r="DA909" i="3"/>
  <c r="DB909" i="3"/>
  <c r="DC909" i="3"/>
  <c r="A910" i="3"/>
  <c r="CY910" i="3"/>
  <c r="CZ910" i="3"/>
  <c r="DB910" i="3" s="1"/>
  <c r="DA910" i="3"/>
  <c r="DC910" i="3"/>
  <c r="A911" i="3"/>
  <c r="CY911" i="3"/>
  <c r="CZ911" i="3"/>
  <c r="DB911" i="3" s="1"/>
  <c r="DA911" i="3"/>
  <c r="DC911" i="3"/>
  <c r="A912" i="3"/>
  <c r="CY912" i="3"/>
  <c r="CZ912" i="3"/>
  <c r="DA912" i="3"/>
  <c r="DB912" i="3"/>
  <c r="DC912" i="3"/>
  <c r="A913" i="3"/>
  <c r="CY913" i="3"/>
  <c r="CZ913" i="3"/>
  <c r="DA913" i="3"/>
  <c r="DB913" i="3"/>
  <c r="DC913" i="3"/>
  <c r="A914" i="3"/>
  <c r="CY914" i="3"/>
  <c r="CZ914" i="3"/>
  <c r="DB914" i="3" s="1"/>
  <c r="DA914" i="3"/>
  <c r="DC914" i="3"/>
  <c r="A915" i="3"/>
  <c r="CY915" i="3"/>
  <c r="CZ915" i="3"/>
  <c r="DB915" i="3" s="1"/>
  <c r="DA915" i="3"/>
  <c r="DC915" i="3"/>
  <c r="A916" i="3"/>
  <c r="CY916" i="3"/>
  <c r="CZ916" i="3"/>
  <c r="DA916" i="3"/>
  <c r="DB916" i="3"/>
  <c r="DC916" i="3"/>
  <c r="A917" i="3"/>
  <c r="CY917" i="3"/>
  <c r="CZ917" i="3"/>
  <c r="DA917" i="3"/>
  <c r="DB917" i="3"/>
  <c r="DC917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D24" i="1"/>
  <c r="E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FU26" i="1"/>
  <c r="FV26" i="1"/>
  <c r="FW26" i="1"/>
  <c r="FX26" i="1"/>
  <c r="FY26" i="1"/>
  <c r="FZ26" i="1"/>
  <c r="GA26" i="1"/>
  <c r="GB26" i="1"/>
  <c r="GC26" i="1"/>
  <c r="GD26" i="1"/>
  <c r="GE26" i="1"/>
  <c r="GF26" i="1"/>
  <c r="GG26" i="1"/>
  <c r="GH26" i="1"/>
  <c r="GI26" i="1"/>
  <c r="GJ26" i="1"/>
  <c r="GK26" i="1"/>
  <c r="GL26" i="1"/>
  <c r="GM26" i="1"/>
  <c r="GN26" i="1"/>
  <c r="GO26" i="1"/>
  <c r="GP26" i="1"/>
  <c r="GQ26" i="1"/>
  <c r="GR26" i="1"/>
  <c r="GS26" i="1"/>
  <c r="GT26" i="1"/>
  <c r="GU26" i="1"/>
  <c r="GV26" i="1"/>
  <c r="GW26" i="1"/>
  <c r="GX26" i="1"/>
  <c r="D28" i="1"/>
  <c r="E30" i="1"/>
  <c r="Z30" i="1"/>
  <c r="AA30" i="1"/>
  <c r="AM30" i="1"/>
  <c r="AN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DO30" i="1"/>
  <c r="DP30" i="1"/>
  <c r="DQ30" i="1"/>
  <c r="DR30" i="1"/>
  <c r="DS30" i="1"/>
  <c r="DT30" i="1"/>
  <c r="DU30" i="1"/>
  <c r="DV30" i="1"/>
  <c r="DW30" i="1"/>
  <c r="DX30" i="1"/>
  <c r="DY30" i="1"/>
  <c r="DZ30" i="1"/>
  <c r="EA30" i="1"/>
  <c r="EB30" i="1"/>
  <c r="EC30" i="1"/>
  <c r="ED30" i="1"/>
  <c r="EE30" i="1"/>
  <c r="EF30" i="1"/>
  <c r="EG30" i="1"/>
  <c r="EH30" i="1"/>
  <c r="EI30" i="1"/>
  <c r="EJ30" i="1"/>
  <c r="EK30" i="1"/>
  <c r="EL30" i="1"/>
  <c r="EM30" i="1"/>
  <c r="EN30" i="1"/>
  <c r="EO30" i="1"/>
  <c r="EP30" i="1"/>
  <c r="EQ30" i="1"/>
  <c r="ER30" i="1"/>
  <c r="ES30" i="1"/>
  <c r="ET30" i="1"/>
  <c r="EU30" i="1"/>
  <c r="EV30" i="1"/>
  <c r="EW30" i="1"/>
  <c r="EX30" i="1"/>
  <c r="EY30" i="1"/>
  <c r="EZ30" i="1"/>
  <c r="FA30" i="1"/>
  <c r="FB30" i="1"/>
  <c r="FC30" i="1"/>
  <c r="FD30" i="1"/>
  <c r="FE30" i="1"/>
  <c r="FF30" i="1"/>
  <c r="FG30" i="1"/>
  <c r="FH30" i="1"/>
  <c r="FI30" i="1"/>
  <c r="FJ30" i="1"/>
  <c r="FK30" i="1"/>
  <c r="FL30" i="1"/>
  <c r="FM30" i="1"/>
  <c r="FN30" i="1"/>
  <c r="FO30" i="1"/>
  <c r="FP30" i="1"/>
  <c r="FQ30" i="1"/>
  <c r="FR30" i="1"/>
  <c r="FS30" i="1"/>
  <c r="FT30" i="1"/>
  <c r="FU30" i="1"/>
  <c r="FV30" i="1"/>
  <c r="FW30" i="1"/>
  <c r="FX30" i="1"/>
  <c r="FY30" i="1"/>
  <c r="FZ30" i="1"/>
  <c r="GA30" i="1"/>
  <c r="GB30" i="1"/>
  <c r="GC30" i="1"/>
  <c r="GD30" i="1"/>
  <c r="GE30" i="1"/>
  <c r="GF30" i="1"/>
  <c r="GG30" i="1"/>
  <c r="GH30" i="1"/>
  <c r="GI30" i="1"/>
  <c r="GJ30" i="1"/>
  <c r="GK30" i="1"/>
  <c r="GL30" i="1"/>
  <c r="GM30" i="1"/>
  <c r="GN30" i="1"/>
  <c r="GO30" i="1"/>
  <c r="GP30" i="1"/>
  <c r="GQ30" i="1"/>
  <c r="GR30" i="1"/>
  <c r="GS30" i="1"/>
  <c r="GT30" i="1"/>
  <c r="GU30" i="1"/>
  <c r="GV30" i="1"/>
  <c r="GW30" i="1"/>
  <c r="GX30" i="1"/>
  <c r="C32" i="1"/>
  <c r="D32" i="1"/>
  <c r="I32" i="1"/>
  <c r="P32" i="1"/>
  <c r="V32" i="1"/>
  <c r="AC32" i="1"/>
  <c r="AD32" i="1"/>
  <c r="CR32" i="1" s="1"/>
  <c r="Q32" i="1" s="1"/>
  <c r="AE32" i="1"/>
  <c r="AF32" i="1"/>
  <c r="CT32" i="1" s="1"/>
  <c r="AG32" i="1"/>
  <c r="AH32" i="1"/>
  <c r="CV32" i="1" s="1"/>
  <c r="U32" i="1" s="1"/>
  <c r="AI32" i="1"/>
  <c r="AJ32" i="1"/>
  <c r="CX32" i="1" s="1"/>
  <c r="CQ32" i="1"/>
  <c r="CS32" i="1"/>
  <c r="R32" i="1" s="1"/>
  <c r="CU32" i="1"/>
  <c r="T32" i="1" s="1"/>
  <c r="CW32" i="1"/>
  <c r="FR32" i="1"/>
  <c r="GL32" i="1"/>
  <c r="GO32" i="1"/>
  <c r="GP32" i="1"/>
  <c r="GV32" i="1"/>
  <c r="HC32" i="1" s="1"/>
  <c r="GX32" i="1" s="1"/>
  <c r="I33" i="1"/>
  <c r="W33" i="1"/>
  <c r="AC33" i="1"/>
  <c r="AD33" i="1"/>
  <c r="CR33" i="1" s="1"/>
  <c r="Q33" i="1" s="1"/>
  <c r="AE33" i="1"/>
  <c r="AF33" i="1"/>
  <c r="AG33" i="1"/>
  <c r="CU33" i="1" s="1"/>
  <c r="T33" i="1" s="1"/>
  <c r="AH33" i="1"/>
  <c r="CV33" i="1" s="1"/>
  <c r="U33" i="1" s="1"/>
  <c r="AI33" i="1"/>
  <c r="AJ33" i="1"/>
  <c r="CS33" i="1"/>
  <c r="R33" i="1" s="1"/>
  <c r="CT33" i="1"/>
  <c r="S33" i="1" s="1"/>
  <c r="CW33" i="1"/>
  <c r="V33" i="1" s="1"/>
  <c r="CX33" i="1"/>
  <c r="FR33" i="1"/>
  <c r="GL33" i="1"/>
  <c r="GO33" i="1"/>
  <c r="GP33" i="1"/>
  <c r="GV33" i="1"/>
  <c r="HC33" i="1"/>
  <c r="GX33" i="1" s="1"/>
  <c r="I34" i="1"/>
  <c r="V34" i="1" s="1"/>
  <c r="AC34" i="1"/>
  <c r="CQ34" i="1" s="1"/>
  <c r="P34" i="1" s="1"/>
  <c r="AE34" i="1"/>
  <c r="AD34" i="1" s="1"/>
  <c r="CR34" i="1" s="1"/>
  <c r="AF34" i="1"/>
  <c r="CT34" i="1" s="1"/>
  <c r="AG34" i="1"/>
  <c r="CU34" i="1" s="1"/>
  <c r="AH34" i="1"/>
  <c r="AI34" i="1"/>
  <c r="AJ34" i="1"/>
  <c r="CX34" i="1" s="1"/>
  <c r="CS34" i="1"/>
  <c r="R34" i="1" s="1"/>
  <c r="CV34" i="1"/>
  <c r="U34" i="1" s="1"/>
  <c r="CW34" i="1"/>
  <c r="FR34" i="1"/>
  <c r="GL34" i="1"/>
  <c r="GO34" i="1"/>
  <c r="GP34" i="1"/>
  <c r="GV34" i="1"/>
  <c r="HC34" i="1"/>
  <c r="AC35" i="1"/>
  <c r="AE35" i="1"/>
  <c r="AF35" i="1"/>
  <c r="CT35" i="1" s="1"/>
  <c r="AG35" i="1"/>
  <c r="AH35" i="1"/>
  <c r="AI35" i="1"/>
  <c r="CW35" i="1" s="1"/>
  <c r="AJ35" i="1"/>
  <c r="CX35" i="1" s="1"/>
  <c r="CQ35" i="1"/>
  <c r="CU35" i="1"/>
  <c r="CV35" i="1"/>
  <c r="FR35" i="1"/>
  <c r="GL35" i="1"/>
  <c r="GO35" i="1"/>
  <c r="GP35" i="1"/>
  <c r="GV35" i="1"/>
  <c r="HC35" i="1" s="1"/>
  <c r="C36" i="1"/>
  <c r="D36" i="1"/>
  <c r="I36" i="1"/>
  <c r="R36" i="1" s="1"/>
  <c r="AC36" i="1"/>
  <c r="CQ36" i="1" s="1"/>
  <c r="P36" i="1" s="1"/>
  <c r="AE36" i="1"/>
  <c r="AD36" i="1" s="1"/>
  <c r="CR36" i="1" s="1"/>
  <c r="AF36" i="1"/>
  <c r="CT36" i="1" s="1"/>
  <c r="AG36" i="1"/>
  <c r="CU36" i="1" s="1"/>
  <c r="AH36" i="1"/>
  <c r="AI36" i="1"/>
  <c r="AJ36" i="1"/>
  <c r="CX36" i="1" s="1"/>
  <c r="CS36" i="1"/>
  <c r="CV36" i="1"/>
  <c r="U36" i="1" s="1"/>
  <c r="CW36" i="1"/>
  <c r="FR36" i="1"/>
  <c r="GL36" i="1"/>
  <c r="GO36" i="1"/>
  <c r="GP36" i="1"/>
  <c r="GV36" i="1"/>
  <c r="HC36" i="1"/>
  <c r="C37" i="1"/>
  <c r="D37" i="1"/>
  <c r="I37" i="1"/>
  <c r="AC37" i="1"/>
  <c r="AD37" i="1"/>
  <c r="CR37" i="1" s="1"/>
  <c r="Q37" i="1" s="1"/>
  <c r="AE37" i="1"/>
  <c r="AF37" i="1"/>
  <c r="AG37" i="1"/>
  <c r="CU37" i="1" s="1"/>
  <c r="T37" i="1" s="1"/>
  <c r="AH37" i="1"/>
  <c r="CV37" i="1" s="1"/>
  <c r="U37" i="1" s="1"/>
  <c r="AI37" i="1"/>
  <c r="AJ37" i="1"/>
  <c r="CS37" i="1"/>
  <c r="R37" i="1" s="1"/>
  <c r="CT37" i="1"/>
  <c r="S37" i="1" s="1"/>
  <c r="CW37" i="1"/>
  <c r="V37" i="1" s="1"/>
  <c r="CX37" i="1"/>
  <c r="W37" i="1" s="1"/>
  <c r="FR37" i="1"/>
  <c r="GL37" i="1"/>
  <c r="GO37" i="1"/>
  <c r="GP37" i="1"/>
  <c r="GV37" i="1"/>
  <c r="HC37" i="1"/>
  <c r="GX37" i="1" s="1"/>
  <c r="I38" i="1"/>
  <c r="AB38" i="1"/>
  <c r="AC38" i="1"/>
  <c r="CQ38" i="1" s="1"/>
  <c r="P38" i="1" s="1"/>
  <c r="AE38" i="1"/>
  <c r="AD38" i="1" s="1"/>
  <c r="CR38" i="1" s="1"/>
  <c r="Q38" i="1" s="1"/>
  <c r="AF38" i="1"/>
  <c r="CT38" i="1" s="1"/>
  <c r="S38" i="1" s="1"/>
  <c r="AG38" i="1"/>
  <c r="CU38" i="1" s="1"/>
  <c r="T38" i="1" s="1"/>
  <c r="AH38" i="1"/>
  <c r="AI38" i="1"/>
  <c r="AJ38" i="1"/>
  <c r="CX38" i="1" s="1"/>
  <c r="W38" i="1" s="1"/>
  <c r="CS38" i="1"/>
  <c r="R38" i="1" s="1"/>
  <c r="CV38" i="1"/>
  <c r="U38" i="1" s="1"/>
  <c r="CW38" i="1"/>
  <c r="V38" i="1" s="1"/>
  <c r="FR38" i="1"/>
  <c r="GL38" i="1"/>
  <c r="GO38" i="1"/>
  <c r="GP38" i="1"/>
  <c r="GV38" i="1"/>
  <c r="HC38" i="1"/>
  <c r="GX38" i="1" s="1"/>
  <c r="C39" i="1"/>
  <c r="D39" i="1"/>
  <c r="I39" i="1"/>
  <c r="W39" i="1"/>
  <c r="AC39" i="1"/>
  <c r="AD39" i="1"/>
  <c r="CR39" i="1" s="1"/>
  <c r="Q39" i="1" s="1"/>
  <c r="AE39" i="1"/>
  <c r="AF39" i="1"/>
  <c r="AG39" i="1"/>
  <c r="CU39" i="1" s="1"/>
  <c r="T39" i="1" s="1"/>
  <c r="AH39" i="1"/>
  <c r="CV39" i="1" s="1"/>
  <c r="U39" i="1" s="1"/>
  <c r="AI39" i="1"/>
  <c r="AJ39" i="1"/>
  <c r="CS39" i="1"/>
  <c r="R39" i="1" s="1"/>
  <c r="CT39" i="1"/>
  <c r="S39" i="1" s="1"/>
  <c r="CW39" i="1"/>
  <c r="V39" i="1" s="1"/>
  <c r="CX39" i="1"/>
  <c r="FR39" i="1"/>
  <c r="GL39" i="1"/>
  <c r="GO39" i="1"/>
  <c r="GP39" i="1"/>
  <c r="GV39" i="1"/>
  <c r="HC39" i="1"/>
  <c r="GX39" i="1" s="1"/>
  <c r="I40" i="1"/>
  <c r="AC40" i="1"/>
  <c r="CQ40" i="1" s="1"/>
  <c r="P40" i="1" s="1"/>
  <c r="AE40" i="1"/>
  <c r="AD40" i="1" s="1"/>
  <c r="AB40" i="1" s="1"/>
  <c r="AF40" i="1"/>
  <c r="CT40" i="1" s="1"/>
  <c r="S40" i="1" s="1"/>
  <c r="AG40" i="1"/>
  <c r="CU40" i="1" s="1"/>
  <c r="AH40" i="1"/>
  <c r="AI40" i="1"/>
  <c r="AJ40" i="1"/>
  <c r="CX40" i="1" s="1"/>
  <c r="W40" i="1" s="1"/>
  <c r="CS40" i="1"/>
  <c r="R40" i="1" s="1"/>
  <c r="CV40" i="1"/>
  <c r="CW40" i="1"/>
  <c r="V40" i="1" s="1"/>
  <c r="FR40" i="1"/>
  <c r="GL40" i="1"/>
  <c r="GO40" i="1"/>
  <c r="GP40" i="1"/>
  <c r="GV40" i="1"/>
  <c r="GX40" i="1"/>
  <c r="HC40" i="1"/>
  <c r="C41" i="1"/>
  <c r="D41" i="1"/>
  <c r="I41" i="1"/>
  <c r="V41" i="1"/>
  <c r="AC41" i="1"/>
  <c r="CQ41" i="1" s="1"/>
  <c r="AD41" i="1"/>
  <c r="CR41" i="1" s="1"/>
  <c r="Q41" i="1" s="1"/>
  <c r="AE41" i="1"/>
  <c r="AF41" i="1"/>
  <c r="AB41" i="1" s="1"/>
  <c r="AG41" i="1"/>
  <c r="CU41" i="1" s="1"/>
  <c r="AH41" i="1"/>
  <c r="CV41" i="1" s="1"/>
  <c r="U41" i="1" s="1"/>
  <c r="AI41" i="1"/>
  <c r="AJ41" i="1"/>
  <c r="CX41" i="1" s="1"/>
  <c r="W41" i="1" s="1"/>
  <c r="CS41" i="1"/>
  <c r="R41" i="1" s="1"/>
  <c r="CW41" i="1"/>
  <c r="FR41" i="1"/>
  <c r="GL41" i="1"/>
  <c r="GO41" i="1"/>
  <c r="GP41" i="1"/>
  <c r="GV41" i="1"/>
  <c r="HC41" i="1"/>
  <c r="AB42" i="1"/>
  <c r="AC42" i="1"/>
  <c r="CQ42" i="1" s="1"/>
  <c r="AE42" i="1"/>
  <c r="AD42" i="1" s="1"/>
  <c r="AF42" i="1"/>
  <c r="CT42" i="1" s="1"/>
  <c r="AG42" i="1"/>
  <c r="CU42" i="1" s="1"/>
  <c r="AH42" i="1"/>
  <c r="AI42" i="1"/>
  <c r="CW42" i="1" s="1"/>
  <c r="AJ42" i="1"/>
  <c r="CX42" i="1" s="1"/>
  <c r="CR42" i="1"/>
  <c r="CV42" i="1"/>
  <c r="FR42" i="1"/>
  <c r="GL42" i="1"/>
  <c r="GO42" i="1"/>
  <c r="GP42" i="1"/>
  <c r="GV42" i="1"/>
  <c r="HC42" i="1"/>
  <c r="AC43" i="1"/>
  <c r="AD43" i="1"/>
  <c r="AB43" i="1" s="1"/>
  <c r="AE43" i="1"/>
  <c r="CS43" i="1" s="1"/>
  <c r="AF43" i="1"/>
  <c r="CT43" i="1" s="1"/>
  <c r="AG43" i="1"/>
  <c r="AH43" i="1"/>
  <c r="CV43" i="1" s="1"/>
  <c r="AI43" i="1"/>
  <c r="CW43" i="1" s="1"/>
  <c r="AJ43" i="1"/>
  <c r="CX43" i="1" s="1"/>
  <c r="CQ43" i="1"/>
  <c r="CR43" i="1"/>
  <c r="CU43" i="1"/>
  <c r="FR43" i="1"/>
  <c r="GL43" i="1"/>
  <c r="GO43" i="1"/>
  <c r="GP43" i="1"/>
  <c r="GV43" i="1"/>
  <c r="HC43" i="1" s="1"/>
  <c r="C44" i="1"/>
  <c r="D44" i="1"/>
  <c r="I44" i="1"/>
  <c r="U44" i="1"/>
  <c r="AC44" i="1"/>
  <c r="CQ44" i="1" s="1"/>
  <c r="P44" i="1" s="1"/>
  <c r="AE44" i="1"/>
  <c r="AD44" i="1" s="1"/>
  <c r="AB44" i="1" s="1"/>
  <c r="AF44" i="1"/>
  <c r="CT44" i="1" s="1"/>
  <c r="S44" i="1" s="1"/>
  <c r="CZ44" i="1" s="1"/>
  <c r="Y44" i="1" s="1"/>
  <c r="AG44" i="1"/>
  <c r="CU44" i="1" s="1"/>
  <c r="AH44" i="1"/>
  <c r="AI44" i="1"/>
  <c r="AJ44" i="1"/>
  <c r="CX44" i="1" s="1"/>
  <c r="W44" i="1" s="1"/>
  <c r="CS44" i="1"/>
  <c r="R44" i="1" s="1"/>
  <c r="CV44" i="1"/>
  <c r="CW44" i="1"/>
  <c r="V44" i="1" s="1"/>
  <c r="FR44" i="1"/>
  <c r="GL44" i="1"/>
  <c r="GO44" i="1"/>
  <c r="GP44" i="1"/>
  <c r="GV44" i="1"/>
  <c r="GX44" i="1"/>
  <c r="HC44" i="1"/>
  <c r="AC45" i="1"/>
  <c r="AE45" i="1"/>
  <c r="CS45" i="1" s="1"/>
  <c r="AF45" i="1"/>
  <c r="CT45" i="1" s="1"/>
  <c r="AG45" i="1"/>
  <c r="AH45" i="1"/>
  <c r="AI45" i="1"/>
  <c r="CW45" i="1" s="1"/>
  <c r="AJ45" i="1"/>
  <c r="CX45" i="1" s="1"/>
  <c r="CQ45" i="1"/>
  <c r="CU45" i="1"/>
  <c r="CV45" i="1"/>
  <c r="FR45" i="1"/>
  <c r="GL45" i="1"/>
  <c r="GO45" i="1"/>
  <c r="GP45" i="1"/>
  <c r="GV45" i="1"/>
  <c r="HC45" i="1" s="1"/>
  <c r="AC46" i="1"/>
  <c r="AB46" i="1" s="1"/>
  <c r="AD46" i="1"/>
  <c r="CR46" i="1" s="1"/>
  <c r="AE46" i="1"/>
  <c r="CS46" i="1" s="1"/>
  <c r="AF46" i="1"/>
  <c r="AG46" i="1"/>
  <c r="CU46" i="1" s="1"/>
  <c r="AH46" i="1"/>
  <c r="CV46" i="1" s="1"/>
  <c r="AI46" i="1"/>
  <c r="CW46" i="1" s="1"/>
  <c r="AJ46" i="1"/>
  <c r="CT46" i="1"/>
  <c r="CX46" i="1"/>
  <c r="FR46" i="1"/>
  <c r="GL46" i="1"/>
  <c r="GO46" i="1"/>
  <c r="GP46" i="1"/>
  <c r="GV46" i="1"/>
  <c r="HC46" i="1" s="1"/>
  <c r="I47" i="1"/>
  <c r="V47" i="1"/>
  <c r="AC47" i="1"/>
  <c r="CQ47" i="1" s="1"/>
  <c r="AD47" i="1"/>
  <c r="CR47" i="1" s="1"/>
  <c r="Q47" i="1" s="1"/>
  <c r="AE47" i="1"/>
  <c r="AF47" i="1"/>
  <c r="AB47" i="1" s="1"/>
  <c r="AG47" i="1"/>
  <c r="CU47" i="1" s="1"/>
  <c r="AH47" i="1"/>
  <c r="CV47" i="1" s="1"/>
  <c r="U47" i="1" s="1"/>
  <c r="AI47" i="1"/>
  <c r="AJ47" i="1"/>
  <c r="CX47" i="1" s="1"/>
  <c r="W47" i="1" s="1"/>
  <c r="CS47" i="1"/>
  <c r="R47" i="1" s="1"/>
  <c r="CW47" i="1"/>
  <c r="FR47" i="1"/>
  <c r="GL47" i="1"/>
  <c r="GO47" i="1"/>
  <c r="GP47" i="1"/>
  <c r="GV47" i="1"/>
  <c r="HC47" i="1"/>
  <c r="C48" i="1"/>
  <c r="D48" i="1"/>
  <c r="I48" i="1"/>
  <c r="S48" i="1"/>
  <c r="CZ48" i="1" s="1"/>
  <c r="Y48" i="1" s="1"/>
  <c r="T48" i="1"/>
  <c r="AC48" i="1"/>
  <c r="AD48" i="1"/>
  <c r="CR48" i="1" s="1"/>
  <c r="Q48" i="1" s="1"/>
  <c r="AE48" i="1"/>
  <c r="CS48" i="1" s="1"/>
  <c r="R48" i="1" s="1"/>
  <c r="AF48" i="1"/>
  <c r="AG48" i="1"/>
  <c r="AH48" i="1"/>
  <c r="CV48" i="1" s="1"/>
  <c r="U48" i="1" s="1"/>
  <c r="AI48" i="1"/>
  <c r="CW48" i="1" s="1"/>
  <c r="V48" i="1" s="1"/>
  <c r="AJ48" i="1"/>
  <c r="CQ48" i="1"/>
  <c r="P48" i="1" s="1"/>
  <c r="CP48" i="1" s="1"/>
  <c r="O48" i="1" s="1"/>
  <c r="CT48" i="1"/>
  <c r="CU48" i="1"/>
  <c r="CX48" i="1"/>
  <c r="W48" i="1" s="1"/>
  <c r="CY48" i="1"/>
  <c r="X48" i="1" s="1"/>
  <c r="FR48" i="1"/>
  <c r="GL48" i="1"/>
  <c r="GO48" i="1"/>
  <c r="GP48" i="1"/>
  <c r="GV48" i="1"/>
  <c r="HC48" i="1" s="1"/>
  <c r="GX48" i="1" s="1"/>
  <c r="C49" i="1"/>
  <c r="D49" i="1"/>
  <c r="I49" i="1"/>
  <c r="I50" i="1" s="1"/>
  <c r="T49" i="1"/>
  <c r="AC49" i="1"/>
  <c r="AE49" i="1"/>
  <c r="CS49" i="1" s="1"/>
  <c r="R49" i="1" s="1"/>
  <c r="AF49" i="1"/>
  <c r="CT49" i="1" s="1"/>
  <c r="S49" i="1" s="1"/>
  <c r="CZ49" i="1" s="1"/>
  <c r="Y49" i="1" s="1"/>
  <c r="AG49" i="1"/>
  <c r="AH49" i="1"/>
  <c r="AI49" i="1"/>
  <c r="CW49" i="1" s="1"/>
  <c r="V49" i="1" s="1"/>
  <c r="AJ49" i="1"/>
  <c r="CX49" i="1" s="1"/>
  <c r="W49" i="1" s="1"/>
  <c r="CQ49" i="1"/>
  <c r="P49" i="1" s="1"/>
  <c r="CU49" i="1"/>
  <c r="CV49" i="1"/>
  <c r="U49" i="1" s="1"/>
  <c r="CY49" i="1"/>
  <c r="X49" i="1" s="1"/>
  <c r="FR49" i="1"/>
  <c r="GL49" i="1"/>
  <c r="GO49" i="1"/>
  <c r="GP49" i="1"/>
  <c r="GV49" i="1"/>
  <c r="HC49" i="1" s="1"/>
  <c r="GX49" i="1" s="1"/>
  <c r="S50" i="1"/>
  <c r="CZ50" i="1" s="1"/>
  <c r="Y50" i="1" s="1"/>
  <c r="AC50" i="1"/>
  <c r="AB50" i="1" s="1"/>
  <c r="AD50" i="1"/>
  <c r="CR50" i="1" s="1"/>
  <c r="Q50" i="1" s="1"/>
  <c r="AE50" i="1"/>
  <c r="CS50" i="1" s="1"/>
  <c r="R50" i="1" s="1"/>
  <c r="AF50" i="1"/>
  <c r="AG50" i="1"/>
  <c r="CU50" i="1" s="1"/>
  <c r="T50" i="1" s="1"/>
  <c r="AH50" i="1"/>
  <c r="CV50" i="1" s="1"/>
  <c r="U50" i="1" s="1"/>
  <c r="AI50" i="1"/>
  <c r="CW50" i="1" s="1"/>
  <c r="V50" i="1" s="1"/>
  <c r="AJ50" i="1"/>
  <c r="CT50" i="1"/>
  <c r="CX50" i="1"/>
  <c r="W50" i="1" s="1"/>
  <c r="FR50" i="1"/>
  <c r="GL50" i="1"/>
  <c r="GO50" i="1"/>
  <c r="GP50" i="1"/>
  <c r="GV50" i="1"/>
  <c r="HC50" i="1" s="1"/>
  <c r="GX50" i="1" s="1"/>
  <c r="C51" i="1"/>
  <c r="D51" i="1"/>
  <c r="I51" i="1"/>
  <c r="P51" i="1"/>
  <c r="Q51" i="1"/>
  <c r="AC51" i="1"/>
  <c r="AD51" i="1"/>
  <c r="AB51" i="1" s="1"/>
  <c r="AE51" i="1"/>
  <c r="AF51" i="1"/>
  <c r="CT51" i="1" s="1"/>
  <c r="S51" i="1" s="1"/>
  <c r="CY51" i="1" s="1"/>
  <c r="X51" i="1" s="1"/>
  <c r="AG51" i="1"/>
  <c r="AH51" i="1"/>
  <c r="CV51" i="1" s="1"/>
  <c r="U51" i="1" s="1"/>
  <c r="AI51" i="1"/>
  <c r="AJ51" i="1"/>
  <c r="CX51" i="1" s="1"/>
  <c r="W51" i="1" s="1"/>
  <c r="CQ51" i="1"/>
  <c r="CR51" i="1"/>
  <c r="CS51" i="1"/>
  <c r="R51" i="1" s="1"/>
  <c r="CU51" i="1"/>
  <c r="T51" i="1" s="1"/>
  <c r="CW51" i="1"/>
  <c r="V51" i="1" s="1"/>
  <c r="CZ51" i="1"/>
  <c r="Y51" i="1" s="1"/>
  <c r="FR51" i="1"/>
  <c r="GL51" i="1"/>
  <c r="GO51" i="1"/>
  <c r="GP51" i="1"/>
  <c r="GV51" i="1"/>
  <c r="HC51" i="1" s="1"/>
  <c r="GX51" i="1" s="1"/>
  <c r="I52" i="1"/>
  <c r="U52" i="1"/>
  <c r="AC52" i="1"/>
  <c r="CQ52" i="1" s="1"/>
  <c r="P52" i="1" s="1"/>
  <c r="AE52" i="1"/>
  <c r="CS52" i="1" s="1"/>
  <c r="R52" i="1" s="1"/>
  <c r="AF52" i="1"/>
  <c r="AG52" i="1"/>
  <c r="CU52" i="1" s="1"/>
  <c r="T52" i="1" s="1"/>
  <c r="AH52" i="1"/>
  <c r="AI52" i="1"/>
  <c r="CW52" i="1" s="1"/>
  <c r="V52" i="1" s="1"/>
  <c r="AJ52" i="1"/>
  <c r="CT52" i="1"/>
  <c r="S52" i="1" s="1"/>
  <c r="CV52" i="1"/>
  <c r="CX52" i="1"/>
  <c r="W52" i="1" s="1"/>
  <c r="FR52" i="1"/>
  <c r="GL52" i="1"/>
  <c r="GO52" i="1"/>
  <c r="GP52" i="1"/>
  <c r="GV52" i="1"/>
  <c r="GX52" i="1"/>
  <c r="HC52" i="1"/>
  <c r="C53" i="1"/>
  <c r="D53" i="1"/>
  <c r="I53" i="1"/>
  <c r="AC53" i="1"/>
  <c r="AD53" i="1"/>
  <c r="AB53" i="1" s="1"/>
  <c r="AE53" i="1"/>
  <c r="AF53" i="1"/>
  <c r="CT53" i="1" s="1"/>
  <c r="S53" i="1" s="1"/>
  <c r="AG53" i="1"/>
  <c r="AH53" i="1"/>
  <c r="CV53" i="1" s="1"/>
  <c r="U53" i="1" s="1"/>
  <c r="AI53" i="1"/>
  <c r="AJ53" i="1"/>
  <c r="CX53" i="1" s="1"/>
  <c r="W53" i="1" s="1"/>
  <c r="CQ53" i="1"/>
  <c r="P53" i="1" s="1"/>
  <c r="CS53" i="1"/>
  <c r="R53" i="1" s="1"/>
  <c r="CU53" i="1"/>
  <c r="T53" i="1" s="1"/>
  <c r="CW53" i="1"/>
  <c r="V53" i="1" s="1"/>
  <c r="FR53" i="1"/>
  <c r="GL53" i="1"/>
  <c r="GO53" i="1"/>
  <c r="GP53" i="1"/>
  <c r="GV53" i="1"/>
  <c r="HC53" i="1" s="1"/>
  <c r="GX53" i="1" s="1"/>
  <c r="C54" i="1"/>
  <c r="D54" i="1"/>
  <c r="I54" i="1"/>
  <c r="AC54" i="1"/>
  <c r="CQ54" i="1" s="1"/>
  <c r="P54" i="1" s="1"/>
  <c r="CP54" i="1" s="1"/>
  <c r="O54" i="1" s="1"/>
  <c r="AE54" i="1"/>
  <c r="AD54" i="1" s="1"/>
  <c r="CR54" i="1" s="1"/>
  <c r="Q54" i="1" s="1"/>
  <c r="AF54" i="1"/>
  <c r="AG54" i="1"/>
  <c r="CU54" i="1" s="1"/>
  <c r="T54" i="1" s="1"/>
  <c r="AH54" i="1"/>
  <c r="AI54" i="1"/>
  <c r="CW54" i="1" s="1"/>
  <c r="V54" i="1" s="1"/>
  <c r="AJ54" i="1"/>
  <c r="CT54" i="1"/>
  <c r="S54" i="1" s="1"/>
  <c r="CV54" i="1"/>
  <c r="U54" i="1" s="1"/>
  <c r="CX54" i="1"/>
  <c r="W54" i="1" s="1"/>
  <c r="FR54" i="1"/>
  <c r="GL54" i="1"/>
  <c r="GO54" i="1"/>
  <c r="GP54" i="1"/>
  <c r="GV54" i="1"/>
  <c r="HC54" i="1" s="1"/>
  <c r="GX54" i="1" s="1"/>
  <c r="C55" i="1"/>
  <c r="D55" i="1"/>
  <c r="I55" i="1"/>
  <c r="AC55" i="1"/>
  <c r="AD55" i="1"/>
  <c r="CR55" i="1" s="1"/>
  <c r="Q55" i="1" s="1"/>
  <c r="AE55" i="1"/>
  <c r="AF55" i="1"/>
  <c r="AB55" i="1" s="1"/>
  <c r="AG55" i="1"/>
  <c r="AH55" i="1"/>
  <c r="CV55" i="1" s="1"/>
  <c r="U55" i="1" s="1"/>
  <c r="AI55" i="1"/>
  <c r="AJ55" i="1"/>
  <c r="CX55" i="1" s="1"/>
  <c r="W55" i="1" s="1"/>
  <c r="CQ55" i="1"/>
  <c r="P55" i="1" s="1"/>
  <c r="CS55" i="1"/>
  <c r="R55" i="1" s="1"/>
  <c r="CU55" i="1"/>
  <c r="T55" i="1" s="1"/>
  <c r="CW55" i="1"/>
  <c r="V55" i="1" s="1"/>
  <c r="FR55" i="1"/>
  <c r="GL55" i="1"/>
  <c r="GO55" i="1"/>
  <c r="GP55" i="1"/>
  <c r="GV55" i="1"/>
  <c r="HC55" i="1"/>
  <c r="GX55" i="1" s="1"/>
  <c r="B57" i="1"/>
  <c r="B30" i="1" s="1"/>
  <c r="C57" i="1"/>
  <c r="C30" i="1" s="1"/>
  <c r="D57" i="1"/>
  <c r="D30" i="1" s="1"/>
  <c r="F57" i="1"/>
  <c r="F30" i="1" s="1"/>
  <c r="G57" i="1"/>
  <c r="G30" i="1" s="1"/>
  <c r="BX57" i="1"/>
  <c r="BX30" i="1" s="1"/>
  <c r="BY57" i="1"/>
  <c r="BY30" i="1" s="1"/>
  <c r="BZ57" i="1"/>
  <c r="BZ30" i="1" s="1"/>
  <c r="CC57" i="1"/>
  <c r="CD57" i="1"/>
  <c r="CG57" i="1"/>
  <c r="CK57" i="1"/>
  <c r="CL57" i="1"/>
  <c r="D86" i="1"/>
  <c r="B88" i="1"/>
  <c r="E88" i="1"/>
  <c r="Z88" i="1"/>
  <c r="AA88" i="1"/>
  <c r="AM88" i="1"/>
  <c r="AN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DB88" i="1"/>
  <c r="DC88" i="1"/>
  <c r="DD88" i="1"/>
  <c r="DE88" i="1"/>
  <c r="DF88" i="1"/>
  <c r="DG88" i="1"/>
  <c r="DH88" i="1"/>
  <c r="DI88" i="1"/>
  <c r="DJ88" i="1"/>
  <c r="DK88" i="1"/>
  <c r="DL88" i="1"/>
  <c r="DM88" i="1"/>
  <c r="DN88" i="1"/>
  <c r="DO88" i="1"/>
  <c r="DP88" i="1"/>
  <c r="DQ88" i="1"/>
  <c r="DR88" i="1"/>
  <c r="DS88" i="1"/>
  <c r="DT88" i="1"/>
  <c r="DU88" i="1"/>
  <c r="DV88" i="1"/>
  <c r="DW88" i="1"/>
  <c r="DX88" i="1"/>
  <c r="DY88" i="1"/>
  <c r="DZ88" i="1"/>
  <c r="EA88" i="1"/>
  <c r="EB88" i="1"/>
  <c r="EC88" i="1"/>
  <c r="ED88" i="1"/>
  <c r="EE88" i="1"/>
  <c r="EF88" i="1"/>
  <c r="EG88" i="1"/>
  <c r="EH88" i="1"/>
  <c r="EI88" i="1"/>
  <c r="EJ88" i="1"/>
  <c r="EK88" i="1"/>
  <c r="EL88" i="1"/>
  <c r="EM88" i="1"/>
  <c r="EN88" i="1"/>
  <c r="EO88" i="1"/>
  <c r="EP88" i="1"/>
  <c r="EQ88" i="1"/>
  <c r="ER88" i="1"/>
  <c r="ES88" i="1"/>
  <c r="ET88" i="1"/>
  <c r="EU88" i="1"/>
  <c r="EV88" i="1"/>
  <c r="EW88" i="1"/>
  <c r="EX88" i="1"/>
  <c r="EY88" i="1"/>
  <c r="EZ88" i="1"/>
  <c r="FA88" i="1"/>
  <c r="FB88" i="1"/>
  <c r="FC88" i="1"/>
  <c r="FD88" i="1"/>
  <c r="FE88" i="1"/>
  <c r="FF88" i="1"/>
  <c r="FG88" i="1"/>
  <c r="FH88" i="1"/>
  <c r="FI88" i="1"/>
  <c r="FJ88" i="1"/>
  <c r="FK88" i="1"/>
  <c r="FL88" i="1"/>
  <c r="FM88" i="1"/>
  <c r="FN88" i="1"/>
  <c r="FO88" i="1"/>
  <c r="FP88" i="1"/>
  <c r="FQ88" i="1"/>
  <c r="FR88" i="1"/>
  <c r="FS88" i="1"/>
  <c r="FT88" i="1"/>
  <c r="FU88" i="1"/>
  <c r="FV88" i="1"/>
  <c r="FW88" i="1"/>
  <c r="FX88" i="1"/>
  <c r="FY88" i="1"/>
  <c r="FZ88" i="1"/>
  <c r="GA88" i="1"/>
  <c r="GB88" i="1"/>
  <c r="GC88" i="1"/>
  <c r="GD88" i="1"/>
  <c r="GE88" i="1"/>
  <c r="GF88" i="1"/>
  <c r="GG88" i="1"/>
  <c r="GH88" i="1"/>
  <c r="GI88" i="1"/>
  <c r="GJ88" i="1"/>
  <c r="GK88" i="1"/>
  <c r="GL88" i="1"/>
  <c r="GM88" i="1"/>
  <c r="GN88" i="1"/>
  <c r="GO88" i="1"/>
  <c r="GP88" i="1"/>
  <c r="GQ88" i="1"/>
  <c r="GR88" i="1"/>
  <c r="GS88" i="1"/>
  <c r="GT88" i="1"/>
  <c r="GU88" i="1"/>
  <c r="GV88" i="1"/>
  <c r="GW88" i="1"/>
  <c r="GX88" i="1"/>
  <c r="C90" i="1"/>
  <c r="D90" i="1"/>
  <c r="I90" i="1"/>
  <c r="U90" i="1"/>
  <c r="AC90" i="1"/>
  <c r="AE90" i="1"/>
  <c r="AD90" i="1" s="1"/>
  <c r="AF90" i="1"/>
  <c r="CT90" i="1" s="1"/>
  <c r="S90" i="1" s="1"/>
  <c r="CZ90" i="1" s="1"/>
  <c r="Y90" i="1" s="1"/>
  <c r="AG90" i="1"/>
  <c r="AH90" i="1"/>
  <c r="AI90" i="1"/>
  <c r="CW90" i="1" s="1"/>
  <c r="V90" i="1" s="1"/>
  <c r="AJ90" i="1"/>
  <c r="CX90" i="1" s="1"/>
  <c r="W90" i="1" s="1"/>
  <c r="CQ90" i="1"/>
  <c r="P90" i="1" s="1"/>
  <c r="CS90" i="1"/>
  <c r="R90" i="1" s="1"/>
  <c r="CU90" i="1"/>
  <c r="T90" i="1" s="1"/>
  <c r="CV90" i="1"/>
  <c r="FR90" i="1"/>
  <c r="GL90" i="1"/>
  <c r="GO90" i="1"/>
  <c r="GP90" i="1"/>
  <c r="GV90" i="1"/>
  <c r="GX90" i="1"/>
  <c r="HC90" i="1"/>
  <c r="AC91" i="1"/>
  <c r="AD91" i="1"/>
  <c r="AE91" i="1"/>
  <c r="CS91" i="1" s="1"/>
  <c r="AF91" i="1"/>
  <c r="AG91" i="1"/>
  <c r="AH91" i="1"/>
  <c r="CV91" i="1" s="1"/>
  <c r="AI91" i="1"/>
  <c r="CW91" i="1" s="1"/>
  <c r="AJ91" i="1"/>
  <c r="CQ91" i="1"/>
  <c r="CR91" i="1"/>
  <c r="CT91" i="1"/>
  <c r="CU91" i="1"/>
  <c r="CX91" i="1"/>
  <c r="FR91" i="1"/>
  <c r="GL91" i="1"/>
  <c r="GO91" i="1"/>
  <c r="GP91" i="1"/>
  <c r="GV91" i="1"/>
  <c r="HC91" i="1" s="1"/>
  <c r="C92" i="1"/>
  <c r="D92" i="1"/>
  <c r="I92" i="1"/>
  <c r="R92" i="1"/>
  <c r="CZ92" i="1" s="1"/>
  <c r="Y92" i="1" s="1"/>
  <c r="V92" i="1"/>
  <c r="AC92" i="1"/>
  <c r="AD92" i="1"/>
  <c r="AB92" i="1" s="1"/>
  <c r="AE92" i="1"/>
  <c r="AF92" i="1"/>
  <c r="CT92" i="1" s="1"/>
  <c r="S92" i="1" s="1"/>
  <c r="CY92" i="1" s="1"/>
  <c r="X92" i="1" s="1"/>
  <c r="AG92" i="1"/>
  <c r="AH92" i="1"/>
  <c r="CV92" i="1" s="1"/>
  <c r="U92" i="1" s="1"/>
  <c r="AI92" i="1"/>
  <c r="AJ92" i="1"/>
  <c r="CX92" i="1" s="1"/>
  <c r="W92" i="1" s="1"/>
  <c r="CQ92" i="1"/>
  <c r="P92" i="1" s="1"/>
  <c r="CR92" i="1"/>
  <c r="Q92" i="1" s="1"/>
  <c r="CS92" i="1"/>
  <c r="CU92" i="1"/>
  <c r="T92" i="1" s="1"/>
  <c r="CW92" i="1"/>
  <c r="FR92" i="1"/>
  <c r="GL92" i="1"/>
  <c r="GO92" i="1"/>
  <c r="GP92" i="1"/>
  <c r="GV92" i="1"/>
  <c r="HC92" i="1"/>
  <c r="GX92" i="1" s="1"/>
  <c r="C93" i="1"/>
  <c r="D93" i="1"/>
  <c r="I93" i="1"/>
  <c r="V93" i="1"/>
  <c r="AB93" i="1"/>
  <c r="AC93" i="1"/>
  <c r="CQ93" i="1" s="1"/>
  <c r="P93" i="1" s="1"/>
  <c r="AE93" i="1"/>
  <c r="AD93" i="1" s="1"/>
  <c r="AF93" i="1"/>
  <c r="AG93" i="1"/>
  <c r="CU93" i="1" s="1"/>
  <c r="T93" i="1" s="1"/>
  <c r="AH93" i="1"/>
  <c r="AI93" i="1"/>
  <c r="AJ93" i="1"/>
  <c r="CX93" i="1" s="1"/>
  <c r="W93" i="1" s="1"/>
  <c r="CR93" i="1"/>
  <c r="Q93" i="1" s="1"/>
  <c r="CP93" i="1" s="1"/>
  <c r="O93" i="1" s="1"/>
  <c r="CS93" i="1"/>
  <c r="R93" i="1" s="1"/>
  <c r="CT93" i="1"/>
  <c r="S93" i="1" s="1"/>
  <c r="CV93" i="1"/>
  <c r="U93" i="1" s="1"/>
  <c r="CW93" i="1"/>
  <c r="FR93" i="1"/>
  <c r="GL93" i="1"/>
  <c r="GO93" i="1"/>
  <c r="GP93" i="1"/>
  <c r="GV93" i="1"/>
  <c r="HC93" i="1"/>
  <c r="GX93" i="1" s="1"/>
  <c r="I94" i="1"/>
  <c r="AC94" i="1"/>
  <c r="AE94" i="1"/>
  <c r="AD94" i="1" s="1"/>
  <c r="CR94" i="1" s="1"/>
  <c r="AF94" i="1"/>
  <c r="CT94" i="1" s="1"/>
  <c r="S94" i="1" s="1"/>
  <c r="AG94" i="1"/>
  <c r="AH94" i="1"/>
  <c r="CV94" i="1" s="1"/>
  <c r="AI94" i="1"/>
  <c r="CW94" i="1" s="1"/>
  <c r="AJ94" i="1"/>
  <c r="CX94" i="1" s="1"/>
  <c r="W94" i="1" s="1"/>
  <c r="CQ94" i="1"/>
  <c r="CU94" i="1"/>
  <c r="FR94" i="1"/>
  <c r="GL94" i="1"/>
  <c r="GO94" i="1"/>
  <c r="GP94" i="1"/>
  <c r="GV94" i="1"/>
  <c r="HC94" i="1" s="1"/>
  <c r="GX94" i="1" s="1"/>
  <c r="AC95" i="1"/>
  <c r="AD95" i="1"/>
  <c r="CR95" i="1" s="1"/>
  <c r="AE95" i="1"/>
  <c r="CS95" i="1" s="1"/>
  <c r="AF95" i="1"/>
  <c r="AG95" i="1"/>
  <c r="AH95" i="1"/>
  <c r="CV95" i="1" s="1"/>
  <c r="AI95" i="1"/>
  <c r="CW95" i="1" s="1"/>
  <c r="AJ95" i="1"/>
  <c r="CQ95" i="1"/>
  <c r="CT95" i="1"/>
  <c r="CU95" i="1"/>
  <c r="CX95" i="1"/>
  <c r="FR95" i="1"/>
  <c r="GL95" i="1"/>
  <c r="GN95" i="1"/>
  <c r="GO95" i="1"/>
  <c r="GV95" i="1"/>
  <c r="HC95" i="1" s="1"/>
  <c r="C96" i="1"/>
  <c r="D96" i="1"/>
  <c r="I96" i="1"/>
  <c r="U96" i="1"/>
  <c r="AC96" i="1"/>
  <c r="AE96" i="1"/>
  <c r="AD96" i="1" s="1"/>
  <c r="AF96" i="1"/>
  <c r="CT96" i="1" s="1"/>
  <c r="S96" i="1" s="1"/>
  <c r="CZ96" i="1" s="1"/>
  <c r="Y96" i="1" s="1"/>
  <c r="AG96" i="1"/>
  <c r="AH96" i="1"/>
  <c r="AI96" i="1"/>
  <c r="CW96" i="1" s="1"/>
  <c r="V96" i="1" s="1"/>
  <c r="AJ96" i="1"/>
  <c r="CX96" i="1" s="1"/>
  <c r="W96" i="1" s="1"/>
  <c r="CQ96" i="1"/>
  <c r="P96" i="1" s="1"/>
  <c r="CS96" i="1"/>
  <c r="R96" i="1" s="1"/>
  <c r="CU96" i="1"/>
  <c r="T96" i="1" s="1"/>
  <c r="CV96" i="1"/>
  <c r="FR96" i="1"/>
  <c r="GL96" i="1"/>
  <c r="GO96" i="1"/>
  <c r="GP96" i="1"/>
  <c r="GV96" i="1"/>
  <c r="GX96" i="1"/>
  <c r="HC96" i="1"/>
  <c r="AC97" i="1"/>
  <c r="AD97" i="1"/>
  <c r="AE97" i="1"/>
  <c r="CS97" i="1" s="1"/>
  <c r="AF97" i="1"/>
  <c r="AG97" i="1"/>
  <c r="AH97" i="1"/>
  <c r="CV97" i="1" s="1"/>
  <c r="AI97" i="1"/>
  <c r="CW97" i="1" s="1"/>
  <c r="AJ97" i="1"/>
  <c r="CQ97" i="1"/>
  <c r="CR97" i="1"/>
  <c r="CT97" i="1"/>
  <c r="CU97" i="1"/>
  <c r="CX97" i="1"/>
  <c r="FR97" i="1"/>
  <c r="GL97" i="1"/>
  <c r="GO97" i="1"/>
  <c r="GP97" i="1"/>
  <c r="GV97" i="1"/>
  <c r="HC97" i="1" s="1"/>
  <c r="C98" i="1"/>
  <c r="D98" i="1"/>
  <c r="I98" i="1"/>
  <c r="R98" i="1"/>
  <c r="CZ98" i="1" s="1"/>
  <c r="Y98" i="1" s="1"/>
  <c r="V98" i="1"/>
  <c r="AC98" i="1"/>
  <c r="AD98" i="1"/>
  <c r="AB98" i="1" s="1"/>
  <c r="AE98" i="1"/>
  <c r="AF98" i="1"/>
  <c r="CT98" i="1" s="1"/>
  <c r="S98" i="1" s="1"/>
  <c r="CY98" i="1" s="1"/>
  <c r="X98" i="1" s="1"/>
  <c r="AG98" i="1"/>
  <c r="AH98" i="1"/>
  <c r="CV98" i="1" s="1"/>
  <c r="U98" i="1" s="1"/>
  <c r="AI98" i="1"/>
  <c r="AJ98" i="1"/>
  <c r="CX98" i="1" s="1"/>
  <c r="W98" i="1" s="1"/>
  <c r="CQ98" i="1"/>
  <c r="P98" i="1" s="1"/>
  <c r="CR98" i="1"/>
  <c r="Q98" i="1" s="1"/>
  <c r="CS98" i="1"/>
  <c r="CU98" i="1"/>
  <c r="T98" i="1" s="1"/>
  <c r="CW98" i="1"/>
  <c r="FR98" i="1"/>
  <c r="GL98" i="1"/>
  <c r="GO98" i="1"/>
  <c r="GP98" i="1"/>
  <c r="GV98" i="1"/>
  <c r="HC98" i="1"/>
  <c r="GX98" i="1" s="1"/>
  <c r="B100" i="1"/>
  <c r="C100" i="1"/>
  <c r="C88" i="1" s="1"/>
  <c r="D100" i="1"/>
  <c r="D88" i="1" s="1"/>
  <c r="F100" i="1"/>
  <c r="F88" i="1" s="1"/>
  <c r="G100" i="1"/>
  <c r="G88" i="1" s="1"/>
  <c r="AO100" i="1"/>
  <c r="AO88" i="1" s="1"/>
  <c r="BC100" i="1"/>
  <c r="BX100" i="1"/>
  <c r="BX88" i="1" s="1"/>
  <c r="CK100" i="1"/>
  <c r="BB100" i="1" s="1"/>
  <c r="BB88" i="1" s="1"/>
  <c r="CL100" i="1"/>
  <c r="CL88" i="1" s="1"/>
  <c r="F104" i="1"/>
  <c r="F113" i="1"/>
  <c r="D129" i="1"/>
  <c r="B131" i="1"/>
  <c r="E131" i="1"/>
  <c r="G131" i="1"/>
  <c r="Z131" i="1"/>
  <c r="AA131" i="1"/>
  <c r="AM131" i="1"/>
  <c r="AN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DB131" i="1"/>
  <c r="DC131" i="1"/>
  <c r="DD131" i="1"/>
  <c r="DE131" i="1"/>
  <c r="DF131" i="1"/>
  <c r="DG131" i="1"/>
  <c r="DH131" i="1"/>
  <c r="DI131" i="1"/>
  <c r="DJ131" i="1"/>
  <c r="DK131" i="1"/>
  <c r="DL131" i="1"/>
  <c r="DM131" i="1"/>
  <c r="DN131" i="1"/>
  <c r="DO131" i="1"/>
  <c r="DP131" i="1"/>
  <c r="DQ131" i="1"/>
  <c r="DR131" i="1"/>
  <c r="DS131" i="1"/>
  <c r="DT131" i="1"/>
  <c r="DU131" i="1"/>
  <c r="DV131" i="1"/>
  <c r="DW131" i="1"/>
  <c r="DX131" i="1"/>
  <c r="DY131" i="1"/>
  <c r="DZ131" i="1"/>
  <c r="EA131" i="1"/>
  <c r="EB131" i="1"/>
  <c r="EC131" i="1"/>
  <c r="ED131" i="1"/>
  <c r="EE131" i="1"/>
  <c r="EF131" i="1"/>
  <c r="EG131" i="1"/>
  <c r="EH131" i="1"/>
  <c r="EI131" i="1"/>
  <c r="EJ131" i="1"/>
  <c r="EK131" i="1"/>
  <c r="EL131" i="1"/>
  <c r="EM131" i="1"/>
  <c r="EN131" i="1"/>
  <c r="EO131" i="1"/>
  <c r="EP131" i="1"/>
  <c r="EQ131" i="1"/>
  <c r="ER131" i="1"/>
  <c r="ES131" i="1"/>
  <c r="ET131" i="1"/>
  <c r="EU131" i="1"/>
  <c r="EV131" i="1"/>
  <c r="EW131" i="1"/>
  <c r="EX131" i="1"/>
  <c r="EY131" i="1"/>
  <c r="EZ131" i="1"/>
  <c r="FA131" i="1"/>
  <c r="FB131" i="1"/>
  <c r="FC131" i="1"/>
  <c r="FD131" i="1"/>
  <c r="FE131" i="1"/>
  <c r="FF131" i="1"/>
  <c r="FG131" i="1"/>
  <c r="FH131" i="1"/>
  <c r="FI131" i="1"/>
  <c r="FJ131" i="1"/>
  <c r="FK131" i="1"/>
  <c r="FL131" i="1"/>
  <c r="FM131" i="1"/>
  <c r="FN131" i="1"/>
  <c r="FO131" i="1"/>
  <c r="FP131" i="1"/>
  <c r="FQ131" i="1"/>
  <c r="FR131" i="1"/>
  <c r="FS131" i="1"/>
  <c r="FT131" i="1"/>
  <c r="FU131" i="1"/>
  <c r="FV131" i="1"/>
  <c r="FW131" i="1"/>
  <c r="FX131" i="1"/>
  <c r="FY131" i="1"/>
  <c r="FZ131" i="1"/>
  <c r="GA131" i="1"/>
  <c r="GB131" i="1"/>
  <c r="GC131" i="1"/>
  <c r="GD131" i="1"/>
  <c r="GE131" i="1"/>
  <c r="GF131" i="1"/>
  <c r="GG131" i="1"/>
  <c r="GH131" i="1"/>
  <c r="GI131" i="1"/>
  <c r="GJ131" i="1"/>
  <c r="GK131" i="1"/>
  <c r="GL131" i="1"/>
  <c r="GM131" i="1"/>
  <c r="GN131" i="1"/>
  <c r="GO131" i="1"/>
  <c r="GP131" i="1"/>
  <c r="GQ131" i="1"/>
  <c r="GR131" i="1"/>
  <c r="GS131" i="1"/>
  <c r="GT131" i="1"/>
  <c r="GU131" i="1"/>
  <c r="GV131" i="1"/>
  <c r="GW131" i="1"/>
  <c r="GX131" i="1"/>
  <c r="C133" i="1"/>
  <c r="D133" i="1"/>
  <c r="I133" i="1"/>
  <c r="V133" i="1"/>
  <c r="AC133" i="1"/>
  <c r="CQ133" i="1" s="1"/>
  <c r="AE133" i="1"/>
  <c r="AD133" i="1" s="1"/>
  <c r="CR133" i="1" s="1"/>
  <c r="AF133" i="1"/>
  <c r="CT133" i="1" s="1"/>
  <c r="S133" i="1" s="1"/>
  <c r="AG133" i="1"/>
  <c r="CU133" i="1" s="1"/>
  <c r="AH133" i="1"/>
  <c r="AI133" i="1"/>
  <c r="AJ133" i="1"/>
  <c r="CX133" i="1" s="1"/>
  <c r="W133" i="1" s="1"/>
  <c r="CS133" i="1"/>
  <c r="CV133" i="1"/>
  <c r="CW133" i="1"/>
  <c r="FR133" i="1"/>
  <c r="GL133" i="1"/>
  <c r="GO133" i="1"/>
  <c r="GP133" i="1"/>
  <c r="GV133" i="1"/>
  <c r="HC133" i="1"/>
  <c r="GX133" i="1" s="1"/>
  <c r="AB134" i="1"/>
  <c r="AC134" i="1"/>
  <c r="AE134" i="1"/>
  <c r="AD134" i="1" s="1"/>
  <c r="AF134" i="1"/>
  <c r="CT134" i="1" s="1"/>
  <c r="AG134" i="1"/>
  <c r="AH134" i="1"/>
  <c r="AI134" i="1"/>
  <c r="AJ134" i="1"/>
  <c r="CX134" i="1" s="1"/>
  <c r="CQ134" i="1"/>
  <c r="CR134" i="1"/>
  <c r="CS134" i="1"/>
  <c r="CU134" i="1"/>
  <c r="CV134" i="1"/>
  <c r="CW134" i="1"/>
  <c r="FR134" i="1"/>
  <c r="GL134" i="1"/>
  <c r="GN134" i="1"/>
  <c r="GP134" i="1"/>
  <c r="GV134" i="1"/>
  <c r="HC134" i="1"/>
  <c r="C135" i="1"/>
  <c r="D135" i="1"/>
  <c r="I135" i="1"/>
  <c r="AC135" i="1"/>
  <c r="AE135" i="1"/>
  <c r="AD135" i="1" s="1"/>
  <c r="CR135" i="1" s="1"/>
  <c r="AF135" i="1"/>
  <c r="AG135" i="1"/>
  <c r="CU135" i="1" s="1"/>
  <c r="AH135" i="1"/>
  <c r="AI135" i="1"/>
  <c r="AJ135" i="1"/>
  <c r="CS135" i="1"/>
  <c r="CT135" i="1"/>
  <c r="CV135" i="1"/>
  <c r="CW135" i="1"/>
  <c r="CX135" i="1"/>
  <c r="FR135" i="1"/>
  <c r="GL135" i="1"/>
  <c r="GN135" i="1"/>
  <c r="GP135" i="1"/>
  <c r="GV135" i="1"/>
  <c r="HC135" i="1"/>
  <c r="AC136" i="1"/>
  <c r="AE136" i="1"/>
  <c r="AD136" i="1" s="1"/>
  <c r="AF136" i="1"/>
  <c r="CT136" i="1" s="1"/>
  <c r="AG136" i="1"/>
  <c r="AH136" i="1"/>
  <c r="AI136" i="1"/>
  <c r="CW136" i="1" s="1"/>
  <c r="AJ136" i="1"/>
  <c r="CX136" i="1" s="1"/>
  <c r="CQ136" i="1"/>
  <c r="CS136" i="1"/>
  <c r="CU136" i="1"/>
  <c r="CV136" i="1"/>
  <c r="FR136" i="1"/>
  <c r="GL136" i="1"/>
  <c r="GN136" i="1"/>
  <c r="GP136" i="1"/>
  <c r="GV136" i="1"/>
  <c r="HC136" i="1"/>
  <c r="I137" i="1"/>
  <c r="T137" i="1"/>
  <c r="AC137" i="1"/>
  <c r="AB137" i="1" s="1"/>
  <c r="AD137" i="1"/>
  <c r="AE137" i="1"/>
  <c r="CS137" i="1" s="1"/>
  <c r="R137" i="1" s="1"/>
  <c r="AF137" i="1"/>
  <c r="AG137" i="1"/>
  <c r="AH137" i="1"/>
  <c r="AI137" i="1"/>
  <c r="CW137" i="1" s="1"/>
  <c r="V137" i="1" s="1"/>
  <c r="AJ137" i="1"/>
  <c r="CQ137" i="1"/>
  <c r="P137" i="1" s="1"/>
  <c r="CP137" i="1" s="1"/>
  <c r="O137" i="1" s="1"/>
  <c r="CR137" i="1"/>
  <c r="Q137" i="1" s="1"/>
  <c r="CT137" i="1"/>
  <c r="S137" i="1" s="1"/>
  <c r="CZ137" i="1" s="1"/>
  <c r="Y137" i="1" s="1"/>
  <c r="CU137" i="1"/>
  <c r="CV137" i="1"/>
  <c r="U137" i="1" s="1"/>
  <c r="CX137" i="1"/>
  <c r="W137" i="1" s="1"/>
  <c r="CY137" i="1"/>
  <c r="X137" i="1" s="1"/>
  <c r="FR137" i="1"/>
  <c r="GL137" i="1"/>
  <c r="GN137" i="1"/>
  <c r="GP137" i="1"/>
  <c r="GV137" i="1"/>
  <c r="HC137" i="1" s="1"/>
  <c r="GX137" i="1" s="1"/>
  <c r="C138" i="1"/>
  <c r="D138" i="1"/>
  <c r="I138" i="1"/>
  <c r="U138" i="1" s="1"/>
  <c r="V138" i="1"/>
  <c r="AC138" i="1"/>
  <c r="AE138" i="1"/>
  <c r="AD138" i="1" s="1"/>
  <c r="AB138" i="1" s="1"/>
  <c r="AF138" i="1"/>
  <c r="CT138" i="1" s="1"/>
  <c r="AG138" i="1"/>
  <c r="AH138" i="1"/>
  <c r="AI138" i="1"/>
  <c r="CW138" i="1" s="1"/>
  <c r="AJ138" i="1"/>
  <c r="CX138" i="1" s="1"/>
  <c r="CQ138" i="1"/>
  <c r="CS138" i="1"/>
  <c r="R138" i="1" s="1"/>
  <c r="CU138" i="1"/>
  <c r="CV138" i="1"/>
  <c r="FR138" i="1"/>
  <c r="GL138" i="1"/>
  <c r="GN138" i="1"/>
  <c r="GP138" i="1"/>
  <c r="GV138" i="1"/>
  <c r="HC138" i="1"/>
  <c r="GX138" i="1" s="1"/>
  <c r="AC139" i="1"/>
  <c r="AD139" i="1"/>
  <c r="AE139" i="1"/>
  <c r="CS139" i="1" s="1"/>
  <c r="AF139" i="1"/>
  <c r="AG139" i="1"/>
  <c r="AH139" i="1"/>
  <c r="CV139" i="1" s="1"/>
  <c r="AI139" i="1"/>
  <c r="CW139" i="1" s="1"/>
  <c r="AJ139" i="1"/>
  <c r="CQ139" i="1"/>
  <c r="CR139" i="1"/>
  <c r="CT139" i="1"/>
  <c r="CU139" i="1"/>
  <c r="CX139" i="1"/>
  <c r="FR139" i="1"/>
  <c r="GL139" i="1"/>
  <c r="GN139" i="1"/>
  <c r="GP139" i="1"/>
  <c r="GV139" i="1"/>
  <c r="HC139" i="1" s="1"/>
  <c r="C140" i="1"/>
  <c r="D140" i="1"/>
  <c r="I140" i="1"/>
  <c r="T140" i="1"/>
  <c r="AC140" i="1"/>
  <c r="AD140" i="1"/>
  <c r="AB140" i="1" s="1"/>
  <c r="AE140" i="1"/>
  <c r="AF140" i="1"/>
  <c r="CT140" i="1" s="1"/>
  <c r="AG140" i="1"/>
  <c r="AH140" i="1"/>
  <c r="CV140" i="1" s="1"/>
  <c r="U140" i="1" s="1"/>
  <c r="AI140" i="1"/>
  <c r="CW140" i="1" s="1"/>
  <c r="V140" i="1" s="1"/>
  <c r="AJ140" i="1"/>
  <c r="CX140" i="1" s="1"/>
  <c r="CQ140" i="1"/>
  <c r="CR140" i="1"/>
  <c r="Q140" i="1" s="1"/>
  <c r="CS140" i="1"/>
  <c r="R140" i="1" s="1"/>
  <c r="CU140" i="1"/>
  <c r="FR140" i="1"/>
  <c r="GL140" i="1"/>
  <c r="GN140" i="1"/>
  <c r="GP140" i="1"/>
  <c r="GV140" i="1"/>
  <c r="HC140" i="1" s="1"/>
  <c r="GX140" i="1" s="1"/>
  <c r="AC141" i="1"/>
  <c r="AD141" i="1"/>
  <c r="CR141" i="1" s="1"/>
  <c r="AE141" i="1"/>
  <c r="CS141" i="1" s="1"/>
  <c r="AF141" i="1"/>
  <c r="AG141" i="1"/>
  <c r="CU141" i="1" s="1"/>
  <c r="AH141" i="1"/>
  <c r="AI141" i="1"/>
  <c r="CW141" i="1" s="1"/>
  <c r="AJ141" i="1"/>
  <c r="CT141" i="1"/>
  <c r="CV141" i="1"/>
  <c r="CX141" i="1"/>
  <c r="FR141" i="1"/>
  <c r="GL141" i="1"/>
  <c r="GO141" i="1"/>
  <c r="GP141" i="1"/>
  <c r="GV141" i="1"/>
  <c r="HC141" i="1" s="1"/>
  <c r="AC142" i="1"/>
  <c r="AD142" i="1"/>
  <c r="CR142" i="1" s="1"/>
  <c r="AE142" i="1"/>
  <c r="AF142" i="1"/>
  <c r="AG142" i="1"/>
  <c r="AH142" i="1"/>
  <c r="CV142" i="1" s="1"/>
  <c r="AI142" i="1"/>
  <c r="AJ142" i="1"/>
  <c r="CQ142" i="1"/>
  <c r="CS142" i="1"/>
  <c r="CT142" i="1"/>
  <c r="CU142" i="1"/>
  <c r="CW142" i="1"/>
  <c r="CX142" i="1"/>
  <c r="FR142" i="1"/>
  <c r="GL142" i="1"/>
  <c r="GO142" i="1"/>
  <c r="GP142" i="1"/>
  <c r="GV142" i="1"/>
  <c r="HC142" i="1" s="1"/>
  <c r="C143" i="1"/>
  <c r="D143" i="1"/>
  <c r="I143" i="1"/>
  <c r="S143" i="1"/>
  <c r="W143" i="1"/>
  <c r="AC143" i="1"/>
  <c r="AE143" i="1"/>
  <c r="AF143" i="1"/>
  <c r="AG143" i="1"/>
  <c r="AH143" i="1"/>
  <c r="AI143" i="1"/>
  <c r="CW143" i="1" s="1"/>
  <c r="V143" i="1" s="1"/>
  <c r="AJ143" i="1"/>
  <c r="CQ143" i="1"/>
  <c r="P143" i="1" s="1"/>
  <c r="CT143" i="1"/>
  <c r="CU143" i="1"/>
  <c r="T143" i="1" s="1"/>
  <c r="CV143" i="1"/>
  <c r="U143" i="1" s="1"/>
  <c r="CX143" i="1"/>
  <c r="FR143" i="1"/>
  <c r="GL143" i="1"/>
  <c r="GN143" i="1"/>
  <c r="GP143" i="1"/>
  <c r="GV143" i="1"/>
  <c r="HC143" i="1" s="1"/>
  <c r="GX143" i="1" s="1"/>
  <c r="C144" i="1"/>
  <c r="D144" i="1"/>
  <c r="I144" i="1"/>
  <c r="R144" i="1"/>
  <c r="T144" i="1"/>
  <c r="AC144" i="1"/>
  <c r="AE144" i="1"/>
  <c r="AD144" i="1" s="1"/>
  <c r="AF144" i="1"/>
  <c r="CT144" i="1" s="1"/>
  <c r="AG144" i="1"/>
  <c r="AH144" i="1"/>
  <c r="CV144" i="1" s="1"/>
  <c r="U144" i="1" s="1"/>
  <c r="AI144" i="1"/>
  <c r="AJ144" i="1"/>
  <c r="CX144" i="1" s="1"/>
  <c r="CQ144" i="1"/>
  <c r="P144" i="1" s="1"/>
  <c r="CS144" i="1"/>
  <c r="CU144" i="1"/>
  <c r="CW144" i="1"/>
  <c r="V144" i="1" s="1"/>
  <c r="FR144" i="1"/>
  <c r="GL144" i="1"/>
  <c r="GN144" i="1"/>
  <c r="GP144" i="1"/>
  <c r="GV144" i="1"/>
  <c r="HC144" i="1" s="1"/>
  <c r="GX144" i="1" s="1"/>
  <c r="I145" i="1"/>
  <c r="T145" i="1"/>
  <c r="AC145" i="1"/>
  <c r="CQ145" i="1" s="1"/>
  <c r="P145" i="1" s="1"/>
  <c r="AE145" i="1"/>
  <c r="AF145" i="1"/>
  <c r="AG145" i="1"/>
  <c r="AH145" i="1"/>
  <c r="AI145" i="1"/>
  <c r="CW145" i="1" s="1"/>
  <c r="V145" i="1" s="1"/>
  <c r="AJ145" i="1"/>
  <c r="CT145" i="1"/>
  <c r="S145" i="1" s="1"/>
  <c r="CU145" i="1"/>
  <c r="CV145" i="1"/>
  <c r="U145" i="1" s="1"/>
  <c r="CX145" i="1"/>
  <c r="W145" i="1" s="1"/>
  <c r="FR145" i="1"/>
  <c r="GL145" i="1"/>
  <c r="GN145" i="1"/>
  <c r="GP145" i="1"/>
  <c r="GV145" i="1"/>
  <c r="HC145" i="1" s="1"/>
  <c r="GX145" i="1" s="1"/>
  <c r="C146" i="1"/>
  <c r="D146" i="1"/>
  <c r="I146" i="1"/>
  <c r="AC146" i="1"/>
  <c r="AE146" i="1"/>
  <c r="AD146" i="1" s="1"/>
  <c r="CR146" i="1" s="1"/>
  <c r="AF146" i="1"/>
  <c r="AG146" i="1"/>
  <c r="AH146" i="1"/>
  <c r="AI146" i="1"/>
  <c r="CW146" i="1" s="1"/>
  <c r="AJ146" i="1"/>
  <c r="CX146" i="1" s="1"/>
  <c r="W146" i="1" s="1"/>
  <c r="CQ146" i="1"/>
  <c r="CS146" i="1"/>
  <c r="CU146" i="1"/>
  <c r="CV146" i="1"/>
  <c r="FR146" i="1"/>
  <c r="GL146" i="1"/>
  <c r="GN146" i="1"/>
  <c r="GP146" i="1"/>
  <c r="GV146" i="1"/>
  <c r="HC146" i="1" s="1"/>
  <c r="AC147" i="1"/>
  <c r="AB147" i="1" s="1"/>
  <c r="AD147" i="1"/>
  <c r="CR147" i="1" s="1"/>
  <c r="AE147" i="1"/>
  <c r="CS147" i="1" s="1"/>
  <c r="AF147" i="1"/>
  <c r="AG147" i="1"/>
  <c r="CU147" i="1" s="1"/>
  <c r="AH147" i="1"/>
  <c r="AI147" i="1"/>
  <c r="CW147" i="1" s="1"/>
  <c r="AJ147" i="1"/>
  <c r="CT147" i="1"/>
  <c r="CV147" i="1"/>
  <c r="CX147" i="1"/>
  <c r="FR147" i="1"/>
  <c r="GL147" i="1"/>
  <c r="GN147" i="1"/>
  <c r="GP147" i="1"/>
  <c r="GV147" i="1"/>
  <c r="HC147" i="1" s="1"/>
  <c r="C148" i="1"/>
  <c r="D148" i="1"/>
  <c r="I148" i="1"/>
  <c r="R148" i="1"/>
  <c r="T148" i="1"/>
  <c r="V148" i="1"/>
  <c r="AC148" i="1"/>
  <c r="AD148" i="1"/>
  <c r="AB148" i="1" s="1"/>
  <c r="AE148" i="1"/>
  <c r="AF148" i="1"/>
  <c r="CT148" i="1" s="1"/>
  <c r="AG148" i="1"/>
  <c r="AH148" i="1"/>
  <c r="AI148" i="1"/>
  <c r="AJ148" i="1"/>
  <c r="CX148" i="1" s="1"/>
  <c r="CQ148" i="1"/>
  <c r="P148" i="1" s="1"/>
  <c r="CR148" i="1"/>
  <c r="Q148" i="1" s="1"/>
  <c r="CS148" i="1"/>
  <c r="CU148" i="1"/>
  <c r="CV148" i="1"/>
  <c r="U148" i="1" s="1"/>
  <c r="CW148" i="1"/>
  <c r="FR148" i="1"/>
  <c r="GL148" i="1"/>
  <c r="GN148" i="1"/>
  <c r="GP148" i="1"/>
  <c r="GV148" i="1"/>
  <c r="HC148" i="1"/>
  <c r="GX148" i="1" s="1"/>
  <c r="AC149" i="1"/>
  <c r="CQ149" i="1" s="1"/>
  <c r="AE149" i="1"/>
  <c r="AF149" i="1"/>
  <c r="AG149" i="1"/>
  <c r="AH149" i="1"/>
  <c r="AI149" i="1"/>
  <c r="CW149" i="1" s="1"/>
  <c r="AJ149" i="1"/>
  <c r="CT149" i="1"/>
  <c r="CU149" i="1"/>
  <c r="CV149" i="1"/>
  <c r="CX149" i="1"/>
  <c r="FR149" i="1"/>
  <c r="GL149" i="1"/>
  <c r="GN149" i="1"/>
  <c r="GP149" i="1"/>
  <c r="GV149" i="1"/>
  <c r="HC149" i="1" s="1"/>
  <c r="C150" i="1"/>
  <c r="D150" i="1"/>
  <c r="I150" i="1"/>
  <c r="P150" i="1" s="1"/>
  <c r="T150" i="1"/>
  <c r="AC150" i="1"/>
  <c r="AE150" i="1"/>
  <c r="AD150" i="1" s="1"/>
  <c r="CR150" i="1" s="1"/>
  <c r="AF150" i="1"/>
  <c r="CT150" i="1" s="1"/>
  <c r="S150" i="1" s="1"/>
  <c r="CY150" i="1" s="1"/>
  <c r="X150" i="1" s="1"/>
  <c r="AG150" i="1"/>
  <c r="AH150" i="1"/>
  <c r="AI150" i="1"/>
  <c r="CW150" i="1" s="1"/>
  <c r="AJ150" i="1"/>
  <c r="CX150" i="1" s="1"/>
  <c r="W150" i="1" s="1"/>
  <c r="CQ150" i="1"/>
  <c r="CS150" i="1"/>
  <c r="R150" i="1" s="1"/>
  <c r="CU150" i="1"/>
  <c r="CV150" i="1"/>
  <c r="CZ150" i="1"/>
  <c r="Y150" i="1" s="1"/>
  <c r="FR150" i="1"/>
  <c r="GL150" i="1"/>
  <c r="GN150" i="1"/>
  <c r="GP150" i="1"/>
  <c r="GV150" i="1"/>
  <c r="HC150" i="1" s="1"/>
  <c r="GX150" i="1" s="1"/>
  <c r="AC151" i="1"/>
  <c r="AD151" i="1"/>
  <c r="CR151" i="1" s="1"/>
  <c r="AE151" i="1"/>
  <c r="CS151" i="1" s="1"/>
  <c r="AF151" i="1"/>
  <c r="AG151" i="1"/>
  <c r="CU151" i="1" s="1"/>
  <c r="AH151" i="1"/>
  <c r="AI151" i="1"/>
  <c r="CW151" i="1" s="1"/>
  <c r="AJ151" i="1"/>
  <c r="CT151" i="1"/>
  <c r="CV151" i="1"/>
  <c r="CX151" i="1"/>
  <c r="FR151" i="1"/>
  <c r="GL151" i="1"/>
  <c r="GN151" i="1"/>
  <c r="GP151" i="1"/>
  <c r="GV151" i="1"/>
  <c r="HC151" i="1" s="1"/>
  <c r="C152" i="1"/>
  <c r="D152" i="1"/>
  <c r="I152" i="1"/>
  <c r="R152" i="1"/>
  <c r="T152" i="1"/>
  <c r="V152" i="1"/>
  <c r="AC152" i="1"/>
  <c r="AD152" i="1"/>
  <c r="AB152" i="1" s="1"/>
  <c r="AE152" i="1"/>
  <c r="AF152" i="1"/>
  <c r="CT152" i="1" s="1"/>
  <c r="AG152" i="1"/>
  <c r="AH152" i="1"/>
  <c r="AI152" i="1"/>
  <c r="AJ152" i="1"/>
  <c r="CX152" i="1" s="1"/>
  <c r="CQ152" i="1"/>
  <c r="P152" i="1" s="1"/>
  <c r="CR152" i="1"/>
  <c r="Q152" i="1" s="1"/>
  <c r="CS152" i="1"/>
  <c r="CU152" i="1"/>
  <c r="CV152" i="1"/>
  <c r="U152" i="1" s="1"/>
  <c r="CW152" i="1"/>
  <c r="FR152" i="1"/>
  <c r="GL152" i="1"/>
  <c r="GN152" i="1"/>
  <c r="GP152" i="1"/>
  <c r="GV152" i="1"/>
  <c r="HC152" i="1"/>
  <c r="GX152" i="1" s="1"/>
  <c r="AC153" i="1"/>
  <c r="CQ153" i="1" s="1"/>
  <c r="AE153" i="1"/>
  <c r="AF153" i="1"/>
  <c r="AG153" i="1"/>
  <c r="AH153" i="1"/>
  <c r="AI153" i="1"/>
  <c r="CW153" i="1" s="1"/>
  <c r="AJ153" i="1"/>
  <c r="CT153" i="1"/>
  <c r="CU153" i="1"/>
  <c r="CV153" i="1"/>
  <c r="CX153" i="1"/>
  <c r="FR153" i="1"/>
  <c r="GL153" i="1"/>
  <c r="GN153" i="1"/>
  <c r="GP153" i="1"/>
  <c r="GV153" i="1"/>
  <c r="HC153" i="1" s="1"/>
  <c r="C154" i="1"/>
  <c r="D154" i="1"/>
  <c r="I154" i="1"/>
  <c r="AC154" i="1"/>
  <c r="AE154" i="1"/>
  <c r="AD154" i="1" s="1"/>
  <c r="CR154" i="1" s="1"/>
  <c r="AF154" i="1"/>
  <c r="AG154" i="1"/>
  <c r="AH154" i="1"/>
  <c r="AI154" i="1"/>
  <c r="CW154" i="1" s="1"/>
  <c r="AJ154" i="1"/>
  <c r="CX154" i="1" s="1"/>
  <c r="W154" i="1" s="1"/>
  <c r="CQ154" i="1"/>
  <c r="CS154" i="1"/>
  <c r="CU154" i="1"/>
  <c r="CV154" i="1"/>
  <c r="FR154" i="1"/>
  <c r="GL154" i="1"/>
  <c r="GN154" i="1"/>
  <c r="GP154" i="1"/>
  <c r="GV154" i="1"/>
  <c r="HC154" i="1" s="1"/>
  <c r="C155" i="1"/>
  <c r="D155" i="1"/>
  <c r="I155" i="1"/>
  <c r="AC155" i="1"/>
  <c r="CQ155" i="1" s="1"/>
  <c r="AE155" i="1"/>
  <c r="AD155" i="1" s="1"/>
  <c r="AF155" i="1"/>
  <c r="CT155" i="1" s="1"/>
  <c r="S155" i="1" s="1"/>
  <c r="AG155" i="1"/>
  <c r="CU155" i="1" s="1"/>
  <c r="AH155" i="1"/>
  <c r="AI155" i="1"/>
  <c r="CW155" i="1" s="1"/>
  <c r="AJ155" i="1"/>
  <c r="CS155" i="1"/>
  <c r="CV155" i="1"/>
  <c r="CX155" i="1"/>
  <c r="W155" i="1" s="1"/>
  <c r="FR155" i="1"/>
  <c r="GL155" i="1"/>
  <c r="GN155" i="1"/>
  <c r="GP155" i="1"/>
  <c r="GV155" i="1"/>
  <c r="HC155" i="1"/>
  <c r="GX155" i="1" s="1"/>
  <c r="AC156" i="1"/>
  <c r="AD156" i="1"/>
  <c r="AB156" i="1" s="1"/>
  <c r="AE156" i="1"/>
  <c r="AF156" i="1"/>
  <c r="CT156" i="1" s="1"/>
  <c r="AG156" i="1"/>
  <c r="AH156" i="1"/>
  <c r="CV156" i="1" s="1"/>
  <c r="AI156" i="1"/>
  <c r="AJ156" i="1"/>
  <c r="CX156" i="1" s="1"/>
  <c r="CQ156" i="1"/>
  <c r="CR156" i="1"/>
  <c r="CS156" i="1"/>
  <c r="CU156" i="1"/>
  <c r="CW156" i="1"/>
  <c r="FR156" i="1"/>
  <c r="GL156" i="1"/>
  <c r="GN156" i="1"/>
  <c r="GP156" i="1"/>
  <c r="GV156" i="1"/>
  <c r="HC156" i="1"/>
  <c r="B158" i="1"/>
  <c r="C158" i="1"/>
  <c r="C131" i="1" s="1"/>
  <c r="D158" i="1"/>
  <c r="D131" i="1" s="1"/>
  <c r="F158" i="1"/>
  <c r="F131" i="1" s="1"/>
  <c r="G158" i="1"/>
  <c r="BC158" i="1"/>
  <c r="BX158" i="1"/>
  <c r="BX131" i="1" s="1"/>
  <c r="CK158" i="1"/>
  <c r="BB158" i="1" s="1"/>
  <c r="F171" i="1" s="1"/>
  <c r="CL158" i="1"/>
  <c r="D187" i="1"/>
  <c r="E189" i="1"/>
  <c r="Z189" i="1"/>
  <c r="AA189" i="1"/>
  <c r="AM189" i="1"/>
  <c r="AN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DB189" i="1"/>
  <c r="DC189" i="1"/>
  <c r="DD189" i="1"/>
  <c r="DE189" i="1"/>
  <c r="DF189" i="1"/>
  <c r="DG189" i="1"/>
  <c r="DH189" i="1"/>
  <c r="DI189" i="1"/>
  <c r="DJ189" i="1"/>
  <c r="DK189" i="1"/>
  <c r="DL189" i="1"/>
  <c r="DM189" i="1"/>
  <c r="DN189" i="1"/>
  <c r="DO189" i="1"/>
  <c r="DP189" i="1"/>
  <c r="DQ189" i="1"/>
  <c r="DR189" i="1"/>
  <c r="DS189" i="1"/>
  <c r="DT189" i="1"/>
  <c r="DU189" i="1"/>
  <c r="DV189" i="1"/>
  <c r="DW189" i="1"/>
  <c r="DX189" i="1"/>
  <c r="DY189" i="1"/>
  <c r="DZ189" i="1"/>
  <c r="EA189" i="1"/>
  <c r="EB189" i="1"/>
  <c r="EC189" i="1"/>
  <c r="ED189" i="1"/>
  <c r="EE189" i="1"/>
  <c r="EF189" i="1"/>
  <c r="EG189" i="1"/>
  <c r="EH189" i="1"/>
  <c r="EI189" i="1"/>
  <c r="EJ189" i="1"/>
  <c r="EK189" i="1"/>
  <c r="EL189" i="1"/>
  <c r="EM189" i="1"/>
  <c r="EN189" i="1"/>
  <c r="EO189" i="1"/>
  <c r="EP189" i="1"/>
  <c r="EQ189" i="1"/>
  <c r="ER189" i="1"/>
  <c r="ES189" i="1"/>
  <c r="ET189" i="1"/>
  <c r="EU189" i="1"/>
  <c r="EV189" i="1"/>
  <c r="EW189" i="1"/>
  <c r="EX189" i="1"/>
  <c r="EY189" i="1"/>
  <c r="EZ189" i="1"/>
  <c r="FA189" i="1"/>
  <c r="FB189" i="1"/>
  <c r="FC189" i="1"/>
  <c r="FD189" i="1"/>
  <c r="FE189" i="1"/>
  <c r="FF189" i="1"/>
  <c r="FG189" i="1"/>
  <c r="FH189" i="1"/>
  <c r="FI189" i="1"/>
  <c r="FJ189" i="1"/>
  <c r="FK189" i="1"/>
  <c r="FL189" i="1"/>
  <c r="FM189" i="1"/>
  <c r="FN189" i="1"/>
  <c r="FO189" i="1"/>
  <c r="FP189" i="1"/>
  <c r="FQ189" i="1"/>
  <c r="FR189" i="1"/>
  <c r="FS189" i="1"/>
  <c r="FT189" i="1"/>
  <c r="FU189" i="1"/>
  <c r="FV189" i="1"/>
  <c r="FW189" i="1"/>
  <c r="FX189" i="1"/>
  <c r="FY189" i="1"/>
  <c r="FZ189" i="1"/>
  <c r="GA189" i="1"/>
  <c r="GB189" i="1"/>
  <c r="GC189" i="1"/>
  <c r="GD189" i="1"/>
  <c r="GE189" i="1"/>
  <c r="GF189" i="1"/>
  <c r="GG189" i="1"/>
  <c r="GH189" i="1"/>
  <c r="GI189" i="1"/>
  <c r="GJ189" i="1"/>
  <c r="GK189" i="1"/>
  <c r="GL189" i="1"/>
  <c r="GM189" i="1"/>
  <c r="GN189" i="1"/>
  <c r="GO189" i="1"/>
  <c r="GP189" i="1"/>
  <c r="GQ189" i="1"/>
  <c r="GR189" i="1"/>
  <c r="GS189" i="1"/>
  <c r="GT189" i="1"/>
  <c r="GU189" i="1"/>
  <c r="GV189" i="1"/>
  <c r="GW189" i="1"/>
  <c r="GX189" i="1"/>
  <c r="C191" i="1"/>
  <c r="D191" i="1"/>
  <c r="I191" i="1"/>
  <c r="U191" i="1"/>
  <c r="W191" i="1"/>
  <c r="Y191" i="1"/>
  <c r="AC191" i="1"/>
  <c r="AD191" i="1"/>
  <c r="CR191" i="1" s="1"/>
  <c r="Q191" i="1" s="1"/>
  <c r="AE191" i="1"/>
  <c r="CS191" i="1" s="1"/>
  <c r="R191" i="1" s="1"/>
  <c r="AF191" i="1"/>
  <c r="AG191" i="1"/>
  <c r="AH191" i="1"/>
  <c r="AI191" i="1"/>
  <c r="CW191" i="1" s="1"/>
  <c r="V191" i="1" s="1"/>
  <c r="AJ191" i="1"/>
  <c r="CT191" i="1"/>
  <c r="S191" i="1" s="1"/>
  <c r="CZ191" i="1" s="1"/>
  <c r="CU191" i="1"/>
  <c r="T191" i="1" s="1"/>
  <c r="CV191" i="1"/>
  <c r="CX191" i="1"/>
  <c r="CY191" i="1"/>
  <c r="X191" i="1" s="1"/>
  <c r="FR191" i="1"/>
  <c r="GL191" i="1"/>
  <c r="GO191" i="1"/>
  <c r="GP191" i="1"/>
  <c r="GV191" i="1"/>
  <c r="HC191" i="1" s="1"/>
  <c r="GX191" i="1" s="1"/>
  <c r="I192" i="1"/>
  <c r="R192" i="1"/>
  <c r="S192" i="1"/>
  <c r="V192" i="1"/>
  <c r="W192" i="1"/>
  <c r="AC192" i="1"/>
  <c r="AD192" i="1"/>
  <c r="CR192" i="1" s="1"/>
  <c r="Q192" i="1" s="1"/>
  <c r="AE192" i="1"/>
  <c r="AF192" i="1"/>
  <c r="AG192" i="1"/>
  <c r="AH192" i="1"/>
  <c r="CV192" i="1" s="1"/>
  <c r="U192" i="1" s="1"/>
  <c r="AI192" i="1"/>
  <c r="AJ192" i="1"/>
  <c r="CS192" i="1"/>
  <c r="CT192" i="1"/>
  <c r="CU192" i="1"/>
  <c r="T192" i="1" s="1"/>
  <c r="CW192" i="1"/>
  <c r="CX192" i="1"/>
  <c r="FR192" i="1"/>
  <c r="GL192" i="1"/>
  <c r="GN192" i="1"/>
  <c r="GP192" i="1"/>
  <c r="GV192" i="1"/>
  <c r="HC192" i="1" s="1"/>
  <c r="GX192" i="1" s="1"/>
  <c r="C193" i="1"/>
  <c r="D193" i="1"/>
  <c r="I193" i="1"/>
  <c r="S193" i="1"/>
  <c r="CY193" i="1" s="1"/>
  <c r="X193" i="1" s="1"/>
  <c r="W193" i="1"/>
  <c r="AC193" i="1"/>
  <c r="AD193" i="1"/>
  <c r="CR193" i="1" s="1"/>
  <c r="Q193" i="1" s="1"/>
  <c r="AE193" i="1"/>
  <c r="CS193" i="1" s="1"/>
  <c r="R193" i="1" s="1"/>
  <c r="AF193" i="1"/>
  <c r="AG193" i="1"/>
  <c r="AH193" i="1"/>
  <c r="CV193" i="1" s="1"/>
  <c r="U193" i="1" s="1"/>
  <c r="AI193" i="1"/>
  <c r="CW193" i="1" s="1"/>
  <c r="V193" i="1" s="1"/>
  <c r="AJ193" i="1"/>
  <c r="CQ193" i="1"/>
  <c r="P193" i="1" s="1"/>
  <c r="CP193" i="1" s="1"/>
  <c r="O193" i="1" s="1"/>
  <c r="CT193" i="1"/>
  <c r="CU193" i="1"/>
  <c r="T193" i="1" s="1"/>
  <c r="CX193" i="1"/>
  <c r="CZ193" i="1"/>
  <c r="Y193" i="1" s="1"/>
  <c r="FR193" i="1"/>
  <c r="GL193" i="1"/>
  <c r="GO193" i="1"/>
  <c r="GP193" i="1"/>
  <c r="GV193" i="1"/>
  <c r="HC193" i="1" s="1"/>
  <c r="GX193" i="1"/>
  <c r="I194" i="1"/>
  <c r="T194" i="1" s="1"/>
  <c r="R194" i="1"/>
  <c r="S194" i="1"/>
  <c r="W194" i="1"/>
  <c r="AC194" i="1"/>
  <c r="AD194" i="1"/>
  <c r="AE194" i="1"/>
  <c r="AF194" i="1"/>
  <c r="AG194" i="1"/>
  <c r="AH194" i="1"/>
  <c r="CV194" i="1" s="1"/>
  <c r="U194" i="1" s="1"/>
  <c r="AI194" i="1"/>
  <c r="AJ194" i="1"/>
  <c r="CQ194" i="1"/>
  <c r="P194" i="1" s="1"/>
  <c r="CS194" i="1"/>
  <c r="CT194" i="1"/>
  <c r="CU194" i="1"/>
  <c r="CW194" i="1"/>
  <c r="V194" i="1" s="1"/>
  <c r="CX194" i="1"/>
  <c r="FR194" i="1"/>
  <c r="GL194" i="1"/>
  <c r="GO194" i="1"/>
  <c r="GP194" i="1"/>
  <c r="GV194" i="1"/>
  <c r="HC194" i="1"/>
  <c r="GX194" i="1" s="1"/>
  <c r="C195" i="1"/>
  <c r="D195" i="1"/>
  <c r="I195" i="1"/>
  <c r="T195" i="1"/>
  <c r="U195" i="1"/>
  <c r="AC195" i="1"/>
  <c r="CQ195" i="1" s="1"/>
  <c r="P195" i="1" s="1"/>
  <c r="AE195" i="1"/>
  <c r="AF195" i="1"/>
  <c r="AG195" i="1"/>
  <c r="AH195" i="1"/>
  <c r="AI195" i="1"/>
  <c r="CW195" i="1" s="1"/>
  <c r="V195" i="1" s="1"/>
  <c r="AJ195" i="1"/>
  <c r="CT195" i="1"/>
  <c r="S195" i="1" s="1"/>
  <c r="CU195" i="1"/>
  <c r="CV195" i="1"/>
  <c r="CX195" i="1"/>
  <c r="W195" i="1" s="1"/>
  <c r="FR195" i="1"/>
  <c r="GL195" i="1"/>
  <c r="GO195" i="1"/>
  <c r="GP195" i="1"/>
  <c r="GV195" i="1"/>
  <c r="HC195" i="1" s="1"/>
  <c r="GX195" i="1" s="1"/>
  <c r="C196" i="1"/>
  <c r="D196" i="1"/>
  <c r="I196" i="1"/>
  <c r="T196" i="1"/>
  <c r="AC196" i="1"/>
  <c r="AE196" i="1"/>
  <c r="AD196" i="1" s="1"/>
  <c r="AF196" i="1"/>
  <c r="CT196" i="1" s="1"/>
  <c r="AG196" i="1"/>
  <c r="AH196" i="1"/>
  <c r="CV196" i="1" s="1"/>
  <c r="U196" i="1" s="1"/>
  <c r="AI196" i="1"/>
  <c r="CW196" i="1" s="1"/>
  <c r="V196" i="1" s="1"/>
  <c r="AJ196" i="1"/>
  <c r="CX196" i="1" s="1"/>
  <c r="CQ196" i="1"/>
  <c r="CU196" i="1"/>
  <c r="FR196" i="1"/>
  <c r="GL196" i="1"/>
  <c r="GO196" i="1"/>
  <c r="GP196" i="1"/>
  <c r="GV196" i="1"/>
  <c r="HC196" i="1" s="1"/>
  <c r="GX196" i="1" s="1"/>
  <c r="C197" i="1"/>
  <c r="D197" i="1"/>
  <c r="I197" i="1"/>
  <c r="W197" i="1"/>
  <c r="AC197" i="1"/>
  <c r="AE197" i="1"/>
  <c r="AF197" i="1"/>
  <c r="AG197" i="1"/>
  <c r="CU197" i="1" s="1"/>
  <c r="AH197" i="1"/>
  <c r="AI197" i="1"/>
  <c r="CW197" i="1" s="1"/>
  <c r="V197" i="1" s="1"/>
  <c r="AJ197" i="1"/>
  <c r="CT197" i="1"/>
  <c r="S197" i="1" s="1"/>
  <c r="CV197" i="1"/>
  <c r="U197" i="1" s="1"/>
  <c r="CX197" i="1"/>
  <c r="FR197" i="1"/>
  <c r="GL197" i="1"/>
  <c r="GO197" i="1"/>
  <c r="GP197" i="1"/>
  <c r="GV197" i="1"/>
  <c r="GX197" i="1"/>
  <c r="HC197" i="1"/>
  <c r="C198" i="1"/>
  <c r="D198" i="1"/>
  <c r="I198" i="1"/>
  <c r="W198" i="1"/>
  <c r="AC198" i="1"/>
  <c r="AD198" i="1"/>
  <c r="CR198" i="1" s="1"/>
  <c r="AE198" i="1"/>
  <c r="AF198" i="1"/>
  <c r="AG198" i="1"/>
  <c r="CU198" i="1" s="1"/>
  <c r="T198" i="1" s="1"/>
  <c r="AH198" i="1"/>
  <c r="CV198" i="1" s="1"/>
  <c r="AI198" i="1"/>
  <c r="AJ198" i="1"/>
  <c r="CS198" i="1"/>
  <c r="R198" i="1" s="1"/>
  <c r="CT198" i="1"/>
  <c r="S198" i="1" s="1"/>
  <c r="CW198" i="1"/>
  <c r="V198" i="1" s="1"/>
  <c r="CX198" i="1"/>
  <c r="FR198" i="1"/>
  <c r="GL198" i="1"/>
  <c r="GO198" i="1"/>
  <c r="GP198" i="1"/>
  <c r="GV198" i="1"/>
  <c r="HC198" i="1"/>
  <c r="GX198" i="1" s="1"/>
  <c r="C199" i="1"/>
  <c r="D199" i="1"/>
  <c r="I199" i="1"/>
  <c r="AC199" i="1"/>
  <c r="AD199" i="1"/>
  <c r="CR199" i="1" s="1"/>
  <c r="Q199" i="1" s="1"/>
  <c r="AE199" i="1"/>
  <c r="CS199" i="1" s="1"/>
  <c r="R199" i="1" s="1"/>
  <c r="AF199" i="1"/>
  <c r="AG199" i="1"/>
  <c r="CU199" i="1" s="1"/>
  <c r="T199" i="1" s="1"/>
  <c r="AH199" i="1"/>
  <c r="CV199" i="1" s="1"/>
  <c r="U199" i="1" s="1"/>
  <c r="AI199" i="1"/>
  <c r="CW199" i="1" s="1"/>
  <c r="V199" i="1" s="1"/>
  <c r="AJ199" i="1"/>
  <c r="CT199" i="1"/>
  <c r="S199" i="1" s="1"/>
  <c r="CX199" i="1"/>
  <c r="W199" i="1" s="1"/>
  <c r="FR199" i="1"/>
  <c r="GL199" i="1"/>
  <c r="GO199" i="1"/>
  <c r="GP199" i="1"/>
  <c r="GV199" i="1"/>
  <c r="HC199" i="1" s="1"/>
  <c r="GX199" i="1" s="1"/>
  <c r="C200" i="1"/>
  <c r="D200" i="1"/>
  <c r="I200" i="1"/>
  <c r="I201" i="1" s="1"/>
  <c r="U200" i="1"/>
  <c r="AC200" i="1"/>
  <c r="AD200" i="1"/>
  <c r="AB200" i="1" s="1"/>
  <c r="AE200" i="1"/>
  <c r="CS200" i="1" s="1"/>
  <c r="R200" i="1" s="1"/>
  <c r="AF200" i="1"/>
  <c r="CT200" i="1" s="1"/>
  <c r="S200" i="1" s="1"/>
  <c r="CY200" i="1" s="1"/>
  <c r="X200" i="1" s="1"/>
  <c r="AG200" i="1"/>
  <c r="AH200" i="1"/>
  <c r="AI200" i="1"/>
  <c r="CW200" i="1" s="1"/>
  <c r="V200" i="1" s="1"/>
  <c r="AJ200" i="1"/>
  <c r="CX200" i="1" s="1"/>
  <c r="W200" i="1" s="1"/>
  <c r="CQ200" i="1"/>
  <c r="P200" i="1" s="1"/>
  <c r="CR200" i="1"/>
  <c r="Q200" i="1" s="1"/>
  <c r="CU200" i="1"/>
  <c r="T200" i="1" s="1"/>
  <c r="CV200" i="1"/>
  <c r="FR200" i="1"/>
  <c r="GL200" i="1"/>
  <c r="GO200" i="1"/>
  <c r="GP200" i="1"/>
  <c r="GV200" i="1"/>
  <c r="HC200" i="1" s="1"/>
  <c r="GX200" i="1"/>
  <c r="AC201" i="1"/>
  <c r="AD201" i="1"/>
  <c r="CR201" i="1" s="1"/>
  <c r="Q201" i="1" s="1"/>
  <c r="AE201" i="1"/>
  <c r="CS201" i="1" s="1"/>
  <c r="AF201" i="1"/>
  <c r="AG201" i="1"/>
  <c r="AH201" i="1"/>
  <c r="CV201" i="1" s="1"/>
  <c r="U201" i="1" s="1"/>
  <c r="AI201" i="1"/>
  <c r="CW201" i="1" s="1"/>
  <c r="AJ201" i="1"/>
  <c r="CQ201" i="1"/>
  <c r="P201" i="1" s="1"/>
  <c r="CP201" i="1" s="1"/>
  <c r="O201" i="1" s="1"/>
  <c r="CT201" i="1"/>
  <c r="S201" i="1" s="1"/>
  <c r="CU201" i="1"/>
  <c r="T201" i="1" s="1"/>
  <c r="CX201" i="1"/>
  <c r="W201" i="1" s="1"/>
  <c r="FR201" i="1"/>
  <c r="GL201" i="1"/>
  <c r="GO201" i="1"/>
  <c r="GP201" i="1"/>
  <c r="GV201" i="1"/>
  <c r="HC201" i="1" s="1"/>
  <c r="GX201" i="1" s="1"/>
  <c r="I202" i="1"/>
  <c r="AC202" i="1"/>
  <c r="AD202" i="1"/>
  <c r="CR202" i="1" s="1"/>
  <c r="Q202" i="1" s="1"/>
  <c r="AE202" i="1"/>
  <c r="AF202" i="1"/>
  <c r="AG202" i="1"/>
  <c r="CU202" i="1" s="1"/>
  <c r="T202" i="1" s="1"/>
  <c r="AH202" i="1"/>
  <c r="CV202" i="1" s="1"/>
  <c r="U202" i="1" s="1"/>
  <c r="AI202" i="1"/>
  <c r="AJ202" i="1"/>
  <c r="CS202" i="1"/>
  <c r="R202" i="1" s="1"/>
  <c r="CT202" i="1"/>
  <c r="S202" i="1" s="1"/>
  <c r="CW202" i="1"/>
  <c r="V202" i="1" s="1"/>
  <c r="CX202" i="1"/>
  <c r="W202" i="1" s="1"/>
  <c r="FR202" i="1"/>
  <c r="GL202" i="1"/>
  <c r="GN202" i="1"/>
  <c r="GO202" i="1"/>
  <c r="GV202" i="1"/>
  <c r="HC202" i="1"/>
  <c r="GX202" i="1" s="1"/>
  <c r="C203" i="1"/>
  <c r="D203" i="1"/>
  <c r="I203" i="1"/>
  <c r="AC203" i="1"/>
  <c r="AD203" i="1"/>
  <c r="CR203" i="1" s="1"/>
  <c r="Q203" i="1" s="1"/>
  <c r="AE203" i="1"/>
  <c r="CS203" i="1" s="1"/>
  <c r="R203" i="1" s="1"/>
  <c r="AF203" i="1"/>
  <c r="AG203" i="1"/>
  <c r="AH203" i="1"/>
  <c r="CV203" i="1" s="1"/>
  <c r="U203" i="1" s="1"/>
  <c r="AI203" i="1"/>
  <c r="CW203" i="1" s="1"/>
  <c r="V203" i="1" s="1"/>
  <c r="AJ203" i="1"/>
  <c r="CQ203" i="1"/>
  <c r="P203" i="1" s="1"/>
  <c r="CP203" i="1" s="1"/>
  <c r="O203" i="1" s="1"/>
  <c r="CT203" i="1"/>
  <c r="S203" i="1" s="1"/>
  <c r="CZ203" i="1" s="1"/>
  <c r="Y203" i="1" s="1"/>
  <c r="CU203" i="1"/>
  <c r="T203" i="1" s="1"/>
  <c r="CX203" i="1"/>
  <c r="W203" i="1" s="1"/>
  <c r="FR203" i="1"/>
  <c r="GL203" i="1"/>
  <c r="GO203" i="1"/>
  <c r="GP203" i="1"/>
  <c r="GV203" i="1"/>
  <c r="HC203" i="1" s="1"/>
  <c r="GX203" i="1" s="1"/>
  <c r="I204" i="1"/>
  <c r="W204" i="1"/>
  <c r="AC204" i="1"/>
  <c r="AD204" i="1"/>
  <c r="CR204" i="1" s="1"/>
  <c r="Q204" i="1" s="1"/>
  <c r="AE204" i="1"/>
  <c r="AF204" i="1"/>
  <c r="AG204" i="1"/>
  <c r="CU204" i="1" s="1"/>
  <c r="T204" i="1" s="1"/>
  <c r="AH204" i="1"/>
  <c r="CV204" i="1" s="1"/>
  <c r="U204" i="1" s="1"/>
  <c r="AI204" i="1"/>
  <c r="AJ204" i="1"/>
  <c r="CS204" i="1"/>
  <c r="R204" i="1" s="1"/>
  <c r="CT204" i="1"/>
  <c r="S204" i="1" s="1"/>
  <c r="CW204" i="1"/>
  <c r="V204" i="1" s="1"/>
  <c r="CX204" i="1"/>
  <c r="FR204" i="1"/>
  <c r="GL204" i="1"/>
  <c r="GN204" i="1"/>
  <c r="GO204" i="1"/>
  <c r="GV204" i="1"/>
  <c r="HC204" i="1"/>
  <c r="GX204" i="1" s="1"/>
  <c r="C205" i="1"/>
  <c r="D205" i="1"/>
  <c r="I205" i="1"/>
  <c r="P205" i="1"/>
  <c r="AC205" i="1"/>
  <c r="AD205" i="1"/>
  <c r="CR205" i="1" s="1"/>
  <c r="Q205" i="1" s="1"/>
  <c r="AE205" i="1"/>
  <c r="CS205" i="1" s="1"/>
  <c r="R205" i="1" s="1"/>
  <c r="AF205" i="1"/>
  <c r="AG205" i="1"/>
  <c r="AH205" i="1"/>
  <c r="CV205" i="1" s="1"/>
  <c r="U205" i="1" s="1"/>
  <c r="AI205" i="1"/>
  <c r="CW205" i="1" s="1"/>
  <c r="V205" i="1" s="1"/>
  <c r="AJ205" i="1"/>
  <c r="CQ205" i="1"/>
  <c r="CT205" i="1"/>
  <c r="S205" i="1" s="1"/>
  <c r="CZ205" i="1" s="1"/>
  <c r="Y205" i="1" s="1"/>
  <c r="CU205" i="1"/>
  <c r="T205" i="1" s="1"/>
  <c r="CX205" i="1"/>
  <c r="W205" i="1" s="1"/>
  <c r="FR205" i="1"/>
  <c r="GL205" i="1"/>
  <c r="GO205" i="1"/>
  <c r="GP205" i="1"/>
  <c r="GV205" i="1"/>
  <c r="HC205" i="1" s="1"/>
  <c r="GX205" i="1" s="1"/>
  <c r="I206" i="1"/>
  <c r="AC206" i="1"/>
  <c r="AD206" i="1"/>
  <c r="CR206" i="1" s="1"/>
  <c r="Q206" i="1" s="1"/>
  <c r="AE206" i="1"/>
  <c r="AF206" i="1"/>
  <c r="AG206" i="1"/>
  <c r="CU206" i="1" s="1"/>
  <c r="T206" i="1" s="1"/>
  <c r="AH206" i="1"/>
  <c r="CV206" i="1" s="1"/>
  <c r="U206" i="1" s="1"/>
  <c r="AI206" i="1"/>
  <c r="AJ206" i="1"/>
  <c r="CS206" i="1"/>
  <c r="R206" i="1" s="1"/>
  <c r="CT206" i="1"/>
  <c r="S206" i="1" s="1"/>
  <c r="CW206" i="1"/>
  <c r="V206" i="1" s="1"/>
  <c r="CX206" i="1"/>
  <c r="W206" i="1" s="1"/>
  <c r="FR206" i="1"/>
  <c r="GL206" i="1"/>
  <c r="GO206" i="1"/>
  <c r="GP206" i="1"/>
  <c r="GV206" i="1"/>
  <c r="HC206" i="1"/>
  <c r="GX206" i="1" s="1"/>
  <c r="I207" i="1"/>
  <c r="U207" i="1"/>
  <c r="AC207" i="1"/>
  <c r="CQ207" i="1" s="1"/>
  <c r="P207" i="1" s="1"/>
  <c r="AE207" i="1"/>
  <c r="AD207" i="1" s="1"/>
  <c r="AB207" i="1" s="1"/>
  <c r="AF207" i="1"/>
  <c r="CT207" i="1" s="1"/>
  <c r="S207" i="1" s="1"/>
  <c r="AG207" i="1"/>
  <c r="CU207" i="1" s="1"/>
  <c r="T207" i="1" s="1"/>
  <c r="AH207" i="1"/>
  <c r="AI207" i="1"/>
  <c r="AJ207" i="1"/>
  <c r="CX207" i="1" s="1"/>
  <c r="W207" i="1" s="1"/>
  <c r="CS207" i="1"/>
  <c r="R207" i="1" s="1"/>
  <c r="CV207" i="1"/>
  <c r="CW207" i="1"/>
  <c r="V207" i="1" s="1"/>
  <c r="FR207" i="1"/>
  <c r="GL207" i="1"/>
  <c r="GN207" i="1"/>
  <c r="GO207" i="1"/>
  <c r="GV207" i="1"/>
  <c r="HC207" i="1"/>
  <c r="GX207" i="1" s="1"/>
  <c r="I208" i="1"/>
  <c r="P208" i="1"/>
  <c r="AC208" i="1"/>
  <c r="AE208" i="1"/>
  <c r="AF208" i="1"/>
  <c r="CT208" i="1" s="1"/>
  <c r="S208" i="1" s="1"/>
  <c r="AG208" i="1"/>
  <c r="AH208" i="1"/>
  <c r="AI208" i="1"/>
  <c r="CW208" i="1" s="1"/>
  <c r="V208" i="1" s="1"/>
  <c r="AJ208" i="1"/>
  <c r="CX208" i="1" s="1"/>
  <c r="W208" i="1" s="1"/>
  <c r="CQ208" i="1"/>
  <c r="CU208" i="1"/>
  <c r="T208" i="1" s="1"/>
  <c r="CV208" i="1"/>
  <c r="U208" i="1" s="1"/>
  <c r="FR208" i="1"/>
  <c r="GL208" i="1"/>
  <c r="GO208" i="1"/>
  <c r="GP208" i="1"/>
  <c r="GV208" i="1"/>
  <c r="HC208" i="1" s="1"/>
  <c r="GX208" i="1" s="1"/>
  <c r="C209" i="1"/>
  <c r="D209" i="1"/>
  <c r="I209" i="1"/>
  <c r="AC209" i="1"/>
  <c r="CQ209" i="1" s="1"/>
  <c r="AE209" i="1"/>
  <c r="AF209" i="1"/>
  <c r="CT209" i="1" s="1"/>
  <c r="AG209" i="1"/>
  <c r="CU209" i="1" s="1"/>
  <c r="T209" i="1" s="1"/>
  <c r="AH209" i="1"/>
  <c r="AI209" i="1"/>
  <c r="CW209" i="1" s="1"/>
  <c r="V209" i="1" s="1"/>
  <c r="AJ209" i="1"/>
  <c r="CX209" i="1" s="1"/>
  <c r="CV209" i="1"/>
  <c r="U209" i="1" s="1"/>
  <c r="FR209" i="1"/>
  <c r="GL209" i="1"/>
  <c r="GO209" i="1"/>
  <c r="GP209" i="1"/>
  <c r="GV209" i="1"/>
  <c r="HC209" i="1"/>
  <c r="GX209" i="1" s="1"/>
  <c r="AC210" i="1"/>
  <c r="AD210" i="1"/>
  <c r="AB210" i="1" s="1"/>
  <c r="AE210" i="1"/>
  <c r="CS210" i="1" s="1"/>
  <c r="AF210" i="1"/>
  <c r="CT210" i="1" s="1"/>
  <c r="AG210" i="1"/>
  <c r="AH210" i="1"/>
  <c r="AI210" i="1"/>
  <c r="CW210" i="1" s="1"/>
  <c r="AJ210" i="1"/>
  <c r="CX210" i="1" s="1"/>
  <c r="CQ210" i="1"/>
  <c r="CR210" i="1"/>
  <c r="CU210" i="1"/>
  <c r="CV210" i="1"/>
  <c r="FR210" i="1"/>
  <c r="GL210" i="1"/>
  <c r="GO210" i="1"/>
  <c r="GP210" i="1"/>
  <c r="GV210" i="1"/>
  <c r="HC210" i="1" s="1"/>
  <c r="AC211" i="1"/>
  <c r="AD211" i="1"/>
  <c r="CR211" i="1" s="1"/>
  <c r="AE211" i="1"/>
  <c r="CS211" i="1" s="1"/>
  <c r="AF211" i="1"/>
  <c r="AG211" i="1"/>
  <c r="AH211" i="1"/>
  <c r="CV211" i="1" s="1"/>
  <c r="AI211" i="1"/>
  <c r="CW211" i="1" s="1"/>
  <c r="AJ211" i="1"/>
  <c r="CQ211" i="1"/>
  <c r="CT211" i="1"/>
  <c r="CU211" i="1"/>
  <c r="CX211" i="1"/>
  <c r="FR211" i="1"/>
  <c r="GL211" i="1"/>
  <c r="GN211" i="1"/>
  <c r="GO211" i="1"/>
  <c r="GV211" i="1"/>
  <c r="HC211" i="1" s="1"/>
  <c r="C212" i="1"/>
  <c r="D212" i="1"/>
  <c r="I212" i="1"/>
  <c r="I213" i="1" s="1"/>
  <c r="AC212" i="1"/>
  <c r="AD212" i="1"/>
  <c r="AB212" i="1" s="1"/>
  <c r="AE212" i="1"/>
  <c r="CS212" i="1" s="1"/>
  <c r="R212" i="1" s="1"/>
  <c r="AF212" i="1"/>
  <c r="CT212" i="1" s="1"/>
  <c r="S212" i="1" s="1"/>
  <c r="CY212" i="1" s="1"/>
  <c r="X212" i="1" s="1"/>
  <c r="AG212" i="1"/>
  <c r="AH212" i="1"/>
  <c r="AI212" i="1"/>
  <c r="CW212" i="1" s="1"/>
  <c r="V212" i="1" s="1"/>
  <c r="AJ212" i="1"/>
  <c r="CX212" i="1" s="1"/>
  <c r="W212" i="1" s="1"/>
  <c r="CQ212" i="1"/>
  <c r="P212" i="1" s="1"/>
  <c r="CR212" i="1"/>
  <c r="Q212" i="1" s="1"/>
  <c r="CU212" i="1"/>
  <c r="T212" i="1" s="1"/>
  <c r="CV212" i="1"/>
  <c r="U212" i="1" s="1"/>
  <c r="FR212" i="1"/>
  <c r="GL212" i="1"/>
  <c r="GO212" i="1"/>
  <c r="GP212" i="1"/>
  <c r="GV212" i="1"/>
  <c r="HC212" i="1" s="1"/>
  <c r="GX212" i="1"/>
  <c r="AC213" i="1"/>
  <c r="AD213" i="1"/>
  <c r="CR213" i="1" s="1"/>
  <c r="Q213" i="1" s="1"/>
  <c r="AE213" i="1"/>
  <c r="CS213" i="1" s="1"/>
  <c r="AF213" i="1"/>
  <c r="AG213" i="1"/>
  <c r="AH213" i="1"/>
  <c r="CV213" i="1" s="1"/>
  <c r="U213" i="1" s="1"/>
  <c r="AI213" i="1"/>
  <c r="CW213" i="1" s="1"/>
  <c r="AJ213" i="1"/>
  <c r="CQ213" i="1"/>
  <c r="P213" i="1" s="1"/>
  <c r="CP213" i="1" s="1"/>
  <c r="O213" i="1" s="1"/>
  <c r="CT213" i="1"/>
  <c r="S213" i="1" s="1"/>
  <c r="CU213" i="1"/>
  <c r="T213" i="1" s="1"/>
  <c r="CX213" i="1"/>
  <c r="W213" i="1" s="1"/>
  <c r="FR213" i="1"/>
  <c r="GL213" i="1"/>
  <c r="GO213" i="1"/>
  <c r="GP213" i="1"/>
  <c r="GV213" i="1"/>
  <c r="HC213" i="1" s="1"/>
  <c r="GX213" i="1"/>
  <c r="I214" i="1"/>
  <c r="R214" i="1"/>
  <c r="T214" i="1"/>
  <c r="W214" i="1"/>
  <c r="AC214" i="1"/>
  <c r="AD214" i="1"/>
  <c r="CR214" i="1" s="1"/>
  <c r="Q214" i="1" s="1"/>
  <c r="AE214" i="1"/>
  <c r="AF214" i="1"/>
  <c r="AG214" i="1"/>
  <c r="AH214" i="1"/>
  <c r="CV214" i="1" s="1"/>
  <c r="U214" i="1" s="1"/>
  <c r="AI214" i="1"/>
  <c r="AJ214" i="1"/>
  <c r="CX214" i="1" s="1"/>
  <c r="CQ214" i="1"/>
  <c r="P214" i="1" s="1"/>
  <c r="CS214" i="1"/>
  <c r="CT214" i="1"/>
  <c r="S214" i="1" s="1"/>
  <c r="CZ214" i="1" s="1"/>
  <c r="Y214" i="1" s="1"/>
  <c r="CU214" i="1"/>
  <c r="CW214" i="1"/>
  <c r="V214" i="1" s="1"/>
  <c r="FR214" i="1"/>
  <c r="GL214" i="1"/>
  <c r="GN214" i="1"/>
  <c r="GO214" i="1"/>
  <c r="GV214" i="1"/>
  <c r="HC214" i="1"/>
  <c r="GX214" i="1" s="1"/>
  <c r="I215" i="1"/>
  <c r="AB215" i="1"/>
  <c r="AC215" i="1"/>
  <c r="CQ215" i="1" s="1"/>
  <c r="AE215" i="1"/>
  <c r="AD215" i="1" s="1"/>
  <c r="CR215" i="1" s="1"/>
  <c r="Q215" i="1" s="1"/>
  <c r="AF215" i="1"/>
  <c r="AG215" i="1"/>
  <c r="CU215" i="1" s="1"/>
  <c r="T215" i="1" s="1"/>
  <c r="AH215" i="1"/>
  <c r="AI215" i="1"/>
  <c r="CW215" i="1" s="1"/>
  <c r="V215" i="1" s="1"/>
  <c r="AJ215" i="1"/>
  <c r="CT215" i="1"/>
  <c r="S215" i="1" s="1"/>
  <c r="CV215" i="1"/>
  <c r="U215" i="1" s="1"/>
  <c r="CX215" i="1"/>
  <c r="W215" i="1" s="1"/>
  <c r="FR215" i="1"/>
  <c r="GL215" i="1"/>
  <c r="GO215" i="1"/>
  <c r="GP215" i="1"/>
  <c r="GV215" i="1"/>
  <c r="GX215" i="1"/>
  <c r="HC215" i="1"/>
  <c r="C216" i="1"/>
  <c r="D216" i="1"/>
  <c r="I216" i="1"/>
  <c r="P216" i="1"/>
  <c r="AC216" i="1"/>
  <c r="AD216" i="1"/>
  <c r="CR216" i="1" s="1"/>
  <c r="AE216" i="1"/>
  <c r="AF216" i="1"/>
  <c r="CT216" i="1" s="1"/>
  <c r="S216" i="1" s="1"/>
  <c r="AG216" i="1"/>
  <c r="AH216" i="1"/>
  <c r="AI216" i="1"/>
  <c r="AJ216" i="1"/>
  <c r="CX216" i="1" s="1"/>
  <c r="W216" i="1" s="1"/>
  <c r="CQ216" i="1"/>
  <c r="CS216" i="1"/>
  <c r="CU216" i="1"/>
  <c r="T216" i="1" s="1"/>
  <c r="CV216" i="1"/>
  <c r="U216" i="1" s="1"/>
  <c r="CW216" i="1"/>
  <c r="V216" i="1" s="1"/>
  <c r="FR216" i="1"/>
  <c r="GL216" i="1"/>
  <c r="GO216" i="1"/>
  <c r="GP216" i="1"/>
  <c r="GV216" i="1"/>
  <c r="HC216" i="1"/>
  <c r="GX216" i="1" s="1"/>
  <c r="AC217" i="1"/>
  <c r="AE217" i="1"/>
  <c r="CS217" i="1" s="1"/>
  <c r="AF217" i="1"/>
  <c r="AG217" i="1"/>
  <c r="AH217" i="1"/>
  <c r="AI217" i="1"/>
  <c r="CW217" i="1" s="1"/>
  <c r="AJ217" i="1"/>
  <c r="CQ217" i="1"/>
  <c r="CT217" i="1"/>
  <c r="CU217" i="1"/>
  <c r="CV217" i="1"/>
  <c r="CX217" i="1"/>
  <c r="FR217" i="1"/>
  <c r="GL217" i="1"/>
  <c r="GO217" i="1"/>
  <c r="GP217" i="1"/>
  <c r="GV217" i="1"/>
  <c r="HC217" i="1" s="1"/>
  <c r="AC218" i="1"/>
  <c r="AB218" i="1" s="1"/>
  <c r="AD218" i="1"/>
  <c r="CR218" i="1" s="1"/>
  <c r="AE218" i="1"/>
  <c r="AF218" i="1"/>
  <c r="AG218" i="1"/>
  <c r="AH218" i="1"/>
  <c r="CV218" i="1" s="1"/>
  <c r="AI218" i="1"/>
  <c r="AJ218" i="1"/>
  <c r="CQ218" i="1"/>
  <c r="CS218" i="1"/>
  <c r="CT218" i="1"/>
  <c r="CU218" i="1"/>
  <c r="CW218" i="1"/>
  <c r="CX218" i="1"/>
  <c r="FR218" i="1"/>
  <c r="GL218" i="1"/>
  <c r="GO218" i="1"/>
  <c r="GP218" i="1"/>
  <c r="GV218" i="1"/>
  <c r="HC218" i="1" s="1"/>
  <c r="B220" i="1"/>
  <c r="B189" i="1" s="1"/>
  <c r="C220" i="1"/>
  <c r="C189" i="1" s="1"/>
  <c r="D220" i="1"/>
  <c r="D189" i="1" s="1"/>
  <c r="F220" i="1"/>
  <c r="F189" i="1" s="1"/>
  <c r="G220" i="1"/>
  <c r="G189" i="1" s="1"/>
  <c r="AP220" i="1"/>
  <c r="AP189" i="1" s="1"/>
  <c r="BB220" i="1"/>
  <c r="BB189" i="1" s="1"/>
  <c r="BX220" i="1"/>
  <c r="BX189" i="1" s="1"/>
  <c r="BY220" i="1"/>
  <c r="BY189" i="1" s="1"/>
  <c r="BZ220" i="1"/>
  <c r="BZ189" i="1" s="1"/>
  <c r="CK220" i="1"/>
  <c r="CK189" i="1" s="1"/>
  <c r="CL220" i="1"/>
  <c r="CL189" i="1" s="1"/>
  <c r="F229" i="1"/>
  <c r="F233" i="1"/>
  <c r="D249" i="1"/>
  <c r="E251" i="1"/>
  <c r="Z251" i="1"/>
  <c r="AA251" i="1"/>
  <c r="AM251" i="1"/>
  <c r="AN251" i="1"/>
  <c r="BD251" i="1"/>
  <c r="BE251" i="1"/>
  <c r="BF251" i="1"/>
  <c r="BG251" i="1"/>
  <c r="BH251" i="1"/>
  <c r="BI251" i="1"/>
  <c r="BJ251" i="1"/>
  <c r="BK251" i="1"/>
  <c r="BL251" i="1"/>
  <c r="BM251" i="1"/>
  <c r="BN251" i="1"/>
  <c r="BO251" i="1"/>
  <c r="BP251" i="1"/>
  <c r="BQ251" i="1"/>
  <c r="BR251" i="1"/>
  <c r="BS251" i="1"/>
  <c r="BT251" i="1"/>
  <c r="BU251" i="1"/>
  <c r="BV251" i="1"/>
  <c r="BW251" i="1"/>
  <c r="CM251" i="1"/>
  <c r="CN251" i="1"/>
  <c r="CO251" i="1"/>
  <c r="CP251" i="1"/>
  <c r="CQ251" i="1"/>
  <c r="CR251" i="1"/>
  <c r="CS251" i="1"/>
  <c r="CT251" i="1"/>
  <c r="CU251" i="1"/>
  <c r="CV251" i="1"/>
  <c r="CW251" i="1"/>
  <c r="CX251" i="1"/>
  <c r="CY251" i="1"/>
  <c r="CZ251" i="1"/>
  <c r="DA251" i="1"/>
  <c r="DB251" i="1"/>
  <c r="DC251" i="1"/>
  <c r="DD251" i="1"/>
  <c r="DE251" i="1"/>
  <c r="DF251" i="1"/>
  <c r="DG251" i="1"/>
  <c r="DH251" i="1"/>
  <c r="DI251" i="1"/>
  <c r="DJ251" i="1"/>
  <c r="DK251" i="1"/>
  <c r="DL251" i="1"/>
  <c r="DM251" i="1"/>
  <c r="DN251" i="1"/>
  <c r="DO251" i="1"/>
  <c r="DP251" i="1"/>
  <c r="DQ251" i="1"/>
  <c r="DR251" i="1"/>
  <c r="DS251" i="1"/>
  <c r="DT251" i="1"/>
  <c r="DU251" i="1"/>
  <c r="DV251" i="1"/>
  <c r="DW251" i="1"/>
  <c r="DX251" i="1"/>
  <c r="DY251" i="1"/>
  <c r="DZ251" i="1"/>
  <c r="EA251" i="1"/>
  <c r="EB251" i="1"/>
  <c r="EC251" i="1"/>
  <c r="ED251" i="1"/>
  <c r="EE251" i="1"/>
  <c r="EF251" i="1"/>
  <c r="EG251" i="1"/>
  <c r="EH251" i="1"/>
  <c r="EI251" i="1"/>
  <c r="EJ251" i="1"/>
  <c r="EK251" i="1"/>
  <c r="EL251" i="1"/>
  <c r="EM251" i="1"/>
  <c r="EN251" i="1"/>
  <c r="EO251" i="1"/>
  <c r="EP251" i="1"/>
  <c r="EQ251" i="1"/>
  <c r="ER251" i="1"/>
  <c r="ES251" i="1"/>
  <c r="ET251" i="1"/>
  <c r="EU251" i="1"/>
  <c r="EV251" i="1"/>
  <c r="EW251" i="1"/>
  <c r="EX251" i="1"/>
  <c r="EY251" i="1"/>
  <c r="EZ251" i="1"/>
  <c r="FA251" i="1"/>
  <c r="FB251" i="1"/>
  <c r="FC251" i="1"/>
  <c r="FD251" i="1"/>
  <c r="FE251" i="1"/>
  <c r="FF251" i="1"/>
  <c r="FG251" i="1"/>
  <c r="FH251" i="1"/>
  <c r="FI251" i="1"/>
  <c r="FJ251" i="1"/>
  <c r="FK251" i="1"/>
  <c r="FL251" i="1"/>
  <c r="FM251" i="1"/>
  <c r="FN251" i="1"/>
  <c r="FO251" i="1"/>
  <c r="FP251" i="1"/>
  <c r="FQ251" i="1"/>
  <c r="FR251" i="1"/>
  <c r="FS251" i="1"/>
  <c r="FT251" i="1"/>
  <c r="FU251" i="1"/>
  <c r="FV251" i="1"/>
  <c r="FW251" i="1"/>
  <c r="FX251" i="1"/>
  <c r="FY251" i="1"/>
  <c r="FZ251" i="1"/>
  <c r="GA251" i="1"/>
  <c r="GB251" i="1"/>
  <c r="GC251" i="1"/>
  <c r="GD251" i="1"/>
  <c r="GE251" i="1"/>
  <c r="GF251" i="1"/>
  <c r="GG251" i="1"/>
  <c r="GH251" i="1"/>
  <c r="GI251" i="1"/>
  <c r="GJ251" i="1"/>
  <c r="GK251" i="1"/>
  <c r="GL251" i="1"/>
  <c r="GM251" i="1"/>
  <c r="GN251" i="1"/>
  <c r="GO251" i="1"/>
  <c r="GP251" i="1"/>
  <c r="GQ251" i="1"/>
  <c r="GR251" i="1"/>
  <c r="GS251" i="1"/>
  <c r="GT251" i="1"/>
  <c r="GU251" i="1"/>
  <c r="GV251" i="1"/>
  <c r="GW251" i="1"/>
  <c r="GX251" i="1"/>
  <c r="C253" i="1"/>
  <c r="D253" i="1"/>
  <c r="I253" i="1"/>
  <c r="I254" i="1" s="1"/>
  <c r="GX254" i="1" s="1"/>
  <c r="AC253" i="1"/>
  <c r="CQ253" i="1" s="1"/>
  <c r="P253" i="1" s="1"/>
  <c r="AE253" i="1"/>
  <c r="AD253" i="1" s="1"/>
  <c r="AF253" i="1"/>
  <c r="CT253" i="1" s="1"/>
  <c r="S253" i="1" s="1"/>
  <c r="AG253" i="1"/>
  <c r="CU253" i="1" s="1"/>
  <c r="T253" i="1" s="1"/>
  <c r="AH253" i="1"/>
  <c r="AI253" i="1"/>
  <c r="AJ253" i="1"/>
  <c r="CX253" i="1" s="1"/>
  <c r="W253" i="1" s="1"/>
  <c r="CS253" i="1"/>
  <c r="R253" i="1" s="1"/>
  <c r="CV253" i="1"/>
  <c r="U253" i="1" s="1"/>
  <c r="CW253" i="1"/>
  <c r="V253" i="1" s="1"/>
  <c r="FR253" i="1"/>
  <c r="GL253" i="1"/>
  <c r="GO253" i="1"/>
  <c r="GP253" i="1"/>
  <c r="GV253" i="1"/>
  <c r="HC253" i="1"/>
  <c r="GX253" i="1" s="1"/>
  <c r="AC254" i="1"/>
  <c r="AE254" i="1"/>
  <c r="AD254" i="1" s="1"/>
  <c r="AF254" i="1"/>
  <c r="CT254" i="1" s="1"/>
  <c r="AG254" i="1"/>
  <c r="AH254" i="1"/>
  <c r="AI254" i="1"/>
  <c r="CW254" i="1" s="1"/>
  <c r="V254" i="1" s="1"/>
  <c r="AJ254" i="1"/>
  <c r="CX254" i="1" s="1"/>
  <c r="CQ254" i="1"/>
  <c r="P254" i="1" s="1"/>
  <c r="CU254" i="1"/>
  <c r="CV254" i="1"/>
  <c r="U254" i="1" s="1"/>
  <c r="FR254" i="1"/>
  <c r="GL254" i="1"/>
  <c r="GO254" i="1"/>
  <c r="GP254" i="1"/>
  <c r="GV254" i="1"/>
  <c r="HC254" i="1"/>
  <c r="AC255" i="1"/>
  <c r="AB255" i="1" s="1"/>
  <c r="AD255" i="1"/>
  <c r="CR255" i="1" s="1"/>
  <c r="AE255" i="1"/>
  <c r="CS255" i="1" s="1"/>
  <c r="AF255" i="1"/>
  <c r="AG255" i="1"/>
  <c r="AH255" i="1"/>
  <c r="CV255" i="1" s="1"/>
  <c r="AI255" i="1"/>
  <c r="CW255" i="1" s="1"/>
  <c r="AJ255" i="1"/>
  <c r="CQ255" i="1"/>
  <c r="CT255" i="1"/>
  <c r="CU255" i="1"/>
  <c r="CX255" i="1"/>
  <c r="FR255" i="1"/>
  <c r="GL255" i="1"/>
  <c r="GO255" i="1"/>
  <c r="GP255" i="1"/>
  <c r="GV255" i="1"/>
  <c r="HC255" i="1" s="1"/>
  <c r="C256" i="1"/>
  <c r="D256" i="1"/>
  <c r="I256" i="1"/>
  <c r="AC256" i="1"/>
  <c r="AE256" i="1"/>
  <c r="AD256" i="1" s="1"/>
  <c r="AF256" i="1"/>
  <c r="CT256" i="1" s="1"/>
  <c r="S256" i="1" s="1"/>
  <c r="AG256" i="1"/>
  <c r="AH256" i="1"/>
  <c r="AI256" i="1"/>
  <c r="CW256" i="1" s="1"/>
  <c r="V256" i="1" s="1"/>
  <c r="AJ256" i="1"/>
  <c r="CX256" i="1" s="1"/>
  <c r="W256" i="1" s="1"/>
  <c r="CQ256" i="1"/>
  <c r="P256" i="1" s="1"/>
  <c r="CU256" i="1"/>
  <c r="T256" i="1" s="1"/>
  <c r="CV256" i="1"/>
  <c r="U256" i="1" s="1"/>
  <c r="FR256" i="1"/>
  <c r="GL256" i="1"/>
  <c r="GO256" i="1"/>
  <c r="GP256" i="1"/>
  <c r="GV256" i="1"/>
  <c r="GX256" i="1"/>
  <c r="HC256" i="1"/>
  <c r="AC257" i="1"/>
  <c r="AB257" i="1" s="1"/>
  <c r="AD257" i="1"/>
  <c r="CR257" i="1" s="1"/>
  <c r="AE257" i="1"/>
  <c r="CS257" i="1" s="1"/>
  <c r="AF257" i="1"/>
  <c r="AG257" i="1"/>
  <c r="AH257" i="1"/>
  <c r="CV257" i="1" s="1"/>
  <c r="AI257" i="1"/>
  <c r="CW257" i="1" s="1"/>
  <c r="AJ257" i="1"/>
  <c r="CQ257" i="1"/>
  <c r="CT257" i="1"/>
  <c r="CU257" i="1"/>
  <c r="CX257" i="1"/>
  <c r="FR257" i="1"/>
  <c r="GL257" i="1"/>
  <c r="GO257" i="1"/>
  <c r="GP257" i="1"/>
  <c r="GV257" i="1"/>
  <c r="HC257" i="1" s="1"/>
  <c r="I258" i="1"/>
  <c r="AC258" i="1"/>
  <c r="AB258" i="1" s="1"/>
  <c r="AD258" i="1"/>
  <c r="CR258" i="1" s="1"/>
  <c r="Q258" i="1" s="1"/>
  <c r="AE258" i="1"/>
  <c r="AF258" i="1"/>
  <c r="AG258" i="1"/>
  <c r="CU258" i="1" s="1"/>
  <c r="T258" i="1" s="1"/>
  <c r="AH258" i="1"/>
  <c r="CV258" i="1" s="1"/>
  <c r="U258" i="1" s="1"/>
  <c r="AI258" i="1"/>
  <c r="AJ258" i="1"/>
  <c r="CS258" i="1"/>
  <c r="R258" i="1" s="1"/>
  <c r="CT258" i="1"/>
  <c r="S258" i="1" s="1"/>
  <c r="CW258" i="1"/>
  <c r="V258" i="1" s="1"/>
  <c r="CX258" i="1"/>
  <c r="W258" i="1" s="1"/>
  <c r="FR258" i="1"/>
  <c r="GL258" i="1"/>
  <c r="GO258" i="1"/>
  <c r="GP258" i="1"/>
  <c r="GV258" i="1"/>
  <c r="HC258" i="1" s="1"/>
  <c r="GX258" i="1" s="1"/>
  <c r="C259" i="1"/>
  <c r="D259" i="1"/>
  <c r="I259" i="1"/>
  <c r="AC259" i="1"/>
  <c r="AB259" i="1" s="1"/>
  <c r="AD259" i="1"/>
  <c r="CR259" i="1" s="1"/>
  <c r="Q259" i="1" s="1"/>
  <c r="AE259" i="1"/>
  <c r="CS259" i="1" s="1"/>
  <c r="R259" i="1" s="1"/>
  <c r="AF259" i="1"/>
  <c r="CT259" i="1" s="1"/>
  <c r="S259" i="1" s="1"/>
  <c r="AG259" i="1"/>
  <c r="AH259" i="1"/>
  <c r="CV259" i="1" s="1"/>
  <c r="U259" i="1" s="1"/>
  <c r="AI259" i="1"/>
  <c r="CW259" i="1" s="1"/>
  <c r="V259" i="1" s="1"/>
  <c r="AJ259" i="1"/>
  <c r="CX259" i="1" s="1"/>
  <c r="W259" i="1" s="1"/>
  <c r="CQ259" i="1"/>
  <c r="P259" i="1" s="1"/>
  <c r="CP259" i="1" s="1"/>
  <c r="O259" i="1" s="1"/>
  <c r="CU259" i="1"/>
  <c r="T259" i="1" s="1"/>
  <c r="FR259" i="1"/>
  <c r="GL259" i="1"/>
  <c r="GO259" i="1"/>
  <c r="GP259" i="1"/>
  <c r="GV259" i="1"/>
  <c r="HC259" i="1" s="1"/>
  <c r="GX259" i="1" s="1"/>
  <c r="C260" i="1"/>
  <c r="D260" i="1"/>
  <c r="I260" i="1"/>
  <c r="AC260" i="1"/>
  <c r="CQ260" i="1" s="1"/>
  <c r="P260" i="1" s="1"/>
  <c r="AE260" i="1"/>
  <c r="AD260" i="1" s="1"/>
  <c r="AF260" i="1"/>
  <c r="CT260" i="1" s="1"/>
  <c r="S260" i="1" s="1"/>
  <c r="AG260" i="1"/>
  <c r="CU260" i="1" s="1"/>
  <c r="T260" i="1" s="1"/>
  <c r="AH260" i="1"/>
  <c r="AI260" i="1"/>
  <c r="CW260" i="1" s="1"/>
  <c r="V260" i="1" s="1"/>
  <c r="AJ260" i="1"/>
  <c r="CX260" i="1" s="1"/>
  <c r="W260" i="1" s="1"/>
  <c r="CV260" i="1"/>
  <c r="U260" i="1" s="1"/>
  <c r="FR260" i="1"/>
  <c r="GL260" i="1"/>
  <c r="GO260" i="1"/>
  <c r="GP260" i="1"/>
  <c r="GV260" i="1"/>
  <c r="GX260" i="1"/>
  <c r="HC260" i="1"/>
  <c r="B262" i="1"/>
  <c r="B251" i="1" s="1"/>
  <c r="C262" i="1"/>
  <c r="C251" i="1" s="1"/>
  <c r="D262" i="1"/>
  <c r="D251" i="1" s="1"/>
  <c r="F262" i="1"/>
  <c r="F251" i="1" s="1"/>
  <c r="G262" i="1"/>
  <c r="G251" i="1" s="1"/>
  <c r="BX262" i="1"/>
  <c r="BX251" i="1" s="1"/>
  <c r="BY262" i="1"/>
  <c r="AP262" i="1" s="1"/>
  <c r="BZ262" i="1"/>
  <c r="AQ262" i="1" s="1"/>
  <c r="CC262" i="1"/>
  <c r="AT262" i="1" s="1"/>
  <c r="CD262" i="1"/>
  <c r="AU262" i="1" s="1"/>
  <c r="CK262" i="1"/>
  <c r="BB262" i="1" s="1"/>
  <c r="CL262" i="1"/>
  <c r="BC262" i="1" s="1"/>
  <c r="B291" i="1"/>
  <c r="B26" i="1" s="1"/>
  <c r="C291" i="1"/>
  <c r="C26" i="1" s="1"/>
  <c r="D291" i="1"/>
  <c r="D26" i="1" s="1"/>
  <c r="F291" i="1"/>
  <c r="F26" i="1" s="1"/>
  <c r="G291" i="1"/>
  <c r="G26" i="1" s="1"/>
  <c r="D320" i="1"/>
  <c r="E322" i="1"/>
  <c r="Z322" i="1"/>
  <c r="AA322" i="1"/>
  <c r="AB322" i="1"/>
  <c r="AC322" i="1"/>
  <c r="AD322" i="1"/>
  <c r="AE322" i="1"/>
  <c r="AF322" i="1"/>
  <c r="AG322" i="1"/>
  <c r="AH322" i="1"/>
  <c r="AI322" i="1"/>
  <c r="AJ322" i="1"/>
  <c r="AK322" i="1"/>
  <c r="AL322" i="1"/>
  <c r="AM322" i="1"/>
  <c r="AN322" i="1"/>
  <c r="BD322" i="1"/>
  <c r="BE322" i="1"/>
  <c r="BF322" i="1"/>
  <c r="BG322" i="1"/>
  <c r="BH322" i="1"/>
  <c r="BI322" i="1"/>
  <c r="BJ322" i="1"/>
  <c r="BK322" i="1"/>
  <c r="BL322" i="1"/>
  <c r="BM322" i="1"/>
  <c r="BN322" i="1"/>
  <c r="BO322" i="1"/>
  <c r="BP322" i="1"/>
  <c r="BQ322" i="1"/>
  <c r="BR322" i="1"/>
  <c r="BS322" i="1"/>
  <c r="BT322" i="1"/>
  <c r="BU322" i="1"/>
  <c r="BV322" i="1"/>
  <c r="BW322" i="1"/>
  <c r="BX322" i="1"/>
  <c r="BY322" i="1"/>
  <c r="BZ322" i="1"/>
  <c r="CA322" i="1"/>
  <c r="CB322" i="1"/>
  <c r="CC322" i="1"/>
  <c r="CD322" i="1"/>
  <c r="CE322" i="1"/>
  <c r="CF322" i="1"/>
  <c r="CG322" i="1"/>
  <c r="CH322" i="1"/>
  <c r="CI322" i="1"/>
  <c r="CJ322" i="1"/>
  <c r="CK322" i="1"/>
  <c r="CL322" i="1"/>
  <c r="CM322" i="1"/>
  <c r="CN322" i="1"/>
  <c r="CO322" i="1"/>
  <c r="CP322" i="1"/>
  <c r="CQ322" i="1"/>
  <c r="CR322" i="1"/>
  <c r="CS322" i="1"/>
  <c r="CT322" i="1"/>
  <c r="CU322" i="1"/>
  <c r="CV322" i="1"/>
  <c r="CW322" i="1"/>
  <c r="CX322" i="1"/>
  <c r="CY322" i="1"/>
  <c r="CZ322" i="1"/>
  <c r="DA322" i="1"/>
  <c r="DB322" i="1"/>
  <c r="DC322" i="1"/>
  <c r="DD322" i="1"/>
  <c r="DE322" i="1"/>
  <c r="DF322" i="1"/>
  <c r="DG322" i="1"/>
  <c r="DH322" i="1"/>
  <c r="DI322" i="1"/>
  <c r="DJ322" i="1"/>
  <c r="DK322" i="1"/>
  <c r="DL322" i="1"/>
  <c r="DM322" i="1"/>
  <c r="DN322" i="1"/>
  <c r="DO322" i="1"/>
  <c r="DP322" i="1"/>
  <c r="DQ322" i="1"/>
  <c r="DR322" i="1"/>
  <c r="DS322" i="1"/>
  <c r="DT322" i="1"/>
  <c r="DU322" i="1"/>
  <c r="DV322" i="1"/>
  <c r="DW322" i="1"/>
  <c r="DX322" i="1"/>
  <c r="DY322" i="1"/>
  <c r="DZ322" i="1"/>
  <c r="EA322" i="1"/>
  <c r="EB322" i="1"/>
  <c r="EC322" i="1"/>
  <c r="ED322" i="1"/>
  <c r="EE322" i="1"/>
  <c r="EF322" i="1"/>
  <c r="EG322" i="1"/>
  <c r="EH322" i="1"/>
  <c r="EI322" i="1"/>
  <c r="EJ322" i="1"/>
  <c r="EK322" i="1"/>
  <c r="EL322" i="1"/>
  <c r="EM322" i="1"/>
  <c r="EN322" i="1"/>
  <c r="EO322" i="1"/>
  <c r="EP322" i="1"/>
  <c r="EQ322" i="1"/>
  <c r="ER322" i="1"/>
  <c r="ES322" i="1"/>
  <c r="ET322" i="1"/>
  <c r="EU322" i="1"/>
  <c r="EV322" i="1"/>
  <c r="EW322" i="1"/>
  <c r="EX322" i="1"/>
  <c r="EY322" i="1"/>
  <c r="EZ322" i="1"/>
  <c r="FA322" i="1"/>
  <c r="FB322" i="1"/>
  <c r="FC322" i="1"/>
  <c r="FD322" i="1"/>
  <c r="FE322" i="1"/>
  <c r="FF322" i="1"/>
  <c r="FG322" i="1"/>
  <c r="FH322" i="1"/>
  <c r="FI322" i="1"/>
  <c r="FJ322" i="1"/>
  <c r="FK322" i="1"/>
  <c r="FL322" i="1"/>
  <c r="FM322" i="1"/>
  <c r="FN322" i="1"/>
  <c r="FO322" i="1"/>
  <c r="FP322" i="1"/>
  <c r="FQ322" i="1"/>
  <c r="FR322" i="1"/>
  <c r="FS322" i="1"/>
  <c r="FT322" i="1"/>
  <c r="FU322" i="1"/>
  <c r="FV322" i="1"/>
  <c r="FW322" i="1"/>
  <c r="FX322" i="1"/>
  <c r="FY322" i="1"/>
  <c r="FZ322" i="1"/>
  <c r="GA322" i="1"/>
  <c r="GB322" i="1"/>
  <c r="GC322" i="1"/>
  <c r="GD322" i="1"/>
  <c r="GE322" i="1"/>
  <c r="GF322" i="1"/>
  <c r="GG322" i="1"/>
  <c r="GH322" i="1"/>
  <c r="GI322" i="1"/>
  <c r="GJ322" i="1"/>
  <c r="GK322" i="1"/>
  <c r="GL322" i="1"/>
  <c r="GM322" i="1"/>
  <c r="GN322" i="1"/>
  <c r="GO322" i="1"/>
  <c r="GP322" i="1"/>
  <c r="GQ322" i="1"/>
  <c r="GR322" i="1"/>
  <c r="GS322" i="1"/>
  <c r="GT322" i="1"/>
  <c r="GU322" i="1"/>
  <c r="GV322" i="1"/>
  <c r="GW322" i="1"/>
  <c r="GX322" i="1"/>
  <c r="D324" i="1"/>
  <c r="E326" i="1"/>
  <c r="Z326" i="1"/>
  <c r="AA326" i="1"/>
  <c r="AM326" i="1"/>
  <c r="AN326" i="1"/>
  <c r="BD326" i="1"/>
  <c r="BE326" i="1"/>
  <c r="BF326" i="1"/>
  <c r="BG326" i="1"/>
  <c r="BH326" i="1"/>
  <c r="BI326" i="1"/>
  <c r="BJ326" i="1"/>
  <c r="BK326" i="1"/>
  <c r="BL326" i="1"/>
  <c r="BM326" i="1"/>
  <c r="BN326" i="1"/>
  <c r="BO326" i="1"/>
  <c r="BP326" i="1"/>
  <c r="BQ326" i="1"/>
  <c r="BR326" i="1"/>
  <c r="BS326" i="1"/>
  <c r="BT326" i="1"/>
  <c r="BU326" i="1"/>
  <c r="BV326" i="1"/>
  <c r="BW326" i="1"/>
  <c r="CM326" i="1"/>
  <c r="CN326" i="1"/>
  <c r="CO326" i="1"/>
  <c r="CP326" i="1"/>
  <c r="CQ326" i="1"/>
  <c r="CR326" i="1"/>
  <c r="CS326" i="1"/>
  <c r="CT326" i="1"/>
  <c r="CU326" i="1"/>
  <c r="CV326" i="1"/>
  <c r="CW326" i="1"/>
  <c r="CX326" i="1"/>
  <c r="CY326" i="1"/>
  <c r="CZ326" i="1"/>
  <c r="DA326" i="1"/>
  <c r="DB326" i="1"/>
  <c r="DC326" i="1"/>
  <c r="DD326" i="1"/>
  <c r="DE326" i="1"/>
  <c r="DF326" i="1"/>
  <c r="DG326" i="1"/>
  <c r="DH326" i="1"/>
  <c r="DI326" i="1"/>
  <c r="DJ326" i="1"/>
  <c r="DK326" i="1"/>
  <c r="DL326" i="1"/>
  <c r="DM326" i="1"/>
  <c r="DN326" i="1"/>
  <c r="DO326" i="1"/>
  <c r="DP326" i="1"/>
  <c r="DQ326" i="1"/>
  <c r="DR326" i="1"/>
  <c r="DS326" i="1"/>
  <c r="DT326" i="1"/>
  <c r="DU326" i="1"/>
  <c r="DV326" i="1"/>
  <c r="DW326" i="1"/>
  <c r="DX326" i="1"/>
  <c r="DY326" i="1"/>
  <c r="DZ326" i="1"/>
  <c r="EA326" i="1"/>
  <c r="EB326" i="1"/>
  <c r="EC326" i="1"/>
  <c r="ED326" i="1"/>
  <c r="EE326" i="1"/>
  <c r="EF326" i="1"/>
  <c r="EG326" i="1"/>
  <c r="EH326" i="1"/>
  <c r="EI326" i="1"/>
  <c r="EJ326" i="1"/>
  <c r="EK326" i="1"/>
  <c r="EL326" i="1"/>
  <c r="EM326" i="1"/>
  <c r="EN326" i="1"/>
  <c r="EO326" i="1"/>
  <c r="EP326" i="1"/>
  <c r="EQ326" i="1"/>
  <c r="ER326" i="1"/>
  <c r="ES326" i="1"/>
  <c r="ET326" i="1"/>
  <c r="EU326" i="1"/>
  <c r="EV326" i="1"/>
  <c r="EW326" i="1"/>
  <c r="EX326" i="1"/>
  <c r="EY326" i="1"/>
  <c r="EZ326" i="1"/>
  <c r="FA326" i="1"/>
  <c r="FB326" i="1"/>
  <c r="FC326" i="1"/>
  <c r="FD326" i="1"/>
  <c r="FE326" i="1"/>
  <c r="FF326" i="1"/>
  <c r="FG326" i="1"/>
  <c r="FH326" i="1"/>
  <c r="FI326" i="1"/>
  <c r="FJ326" i="1"/>
  <c r="FK326" i="1"/>
  <c r="FL326" i="1"/>
  <c r="FM326" i="1"/>
  <c r="FN326" i="1"/>
  <c r="FO326" i="1"/>
  <c r="FP326" i="1"/>
  <c r="FQ326" i="1"/>
  <c r="FR326" i="1"/>
  <c r="FS326" i="1"/>
  <c r="FT326" i="1"/>
  <c r="FU326" i="1"/>
  <c r="FV326" i="1"/>
  <c r="FW326" i="1"/>
  <c r="FX326" i="1"/>
  <c r="FY326" i="1"/>
  <c r="FZ326" i="1"/>
  <c r="GA326" i="1"/>
  <c r="GB326" i="1"/>
  <c r="GC326" i="1"/>
  <c r="GD326" i="1"/>
  <c r="GE326" i="1"/>
  <c r="GF326" i="1"/>
  <c r="GG326" i="1"/>
  <c r="GH326" i="1"/>
  <c r="GI326" i="1"/>
  <c r="GJ326" i="1"/>
  <c r="GK326" i="1"/>
  <c r="GL326" i="1"/>
  <c r="GM326" i="1"/>
  <c r="GN326" i="1"/>
  <c r="GO326" i="1"/>
  <c r="GP326" i="1"/>
  <c r="GQ326" i="1"/>
  <c r="GR326" i="1"/>
  <c r="GS326" i="1"/>
  <c r="GT326" i="1"/>
  <c r="GU326" i="1"/>
  <c r="GV326" i="1"/>
  <c r="GW326" i="1"/>
  <c r="GX326" i="1"/>
  <c r="C328" i="1"/>
  <c r="D328" i="1"/>
  <c r="I328" i="1"/>
  <c r="AC328" i="1"/>
  <c r="AE328" i="1"/>
  <c r="CS328" i="1" s="1"/>
  <c r="R328" i="1" s="1"/>
  <c r="AF328" i="1"/>
  <c r="AG328" i="1"/>
  <c r="AH328" i="1"/>
  <c r="AI328" i="1"/>
  <c r="CW328" i="1" s="1"/>
  <c r="V328" i="1" s="1"/>
  <c r="AJ328" i="1"/>
  <c r="CQ328" i="1"/>
  <c r="P328" i="1" s="1"/>
  <c r="CT328" i="1"/>
  <c r="S328" i="1" s="1"/>
  <c r="CU328" i="1"/>
  <c r="T328" i="1" s="1"/>
  <c r="CV328" i="1"/>
  <c r="U328" i="1" s="1"/>
  <c r="CX328" i="1"/>
  <c r="W328" i="1" s="1"/>
  <c r="FR328" i="1"/>
  <c r="GL328" i="1"/>
  <c r="GO328" i="1"/>
  <c r="GP328" i="1"/>
  <c r="GV328" i="1"/>
  <c r="HC328" i="1" s="1"/>
  <c r="GX328" i="1" s="1"/>
  <c r="I329" i="1"/>
  <c r="AC329" i="1"/>
  <c r="AB329" i="1" s="1"/>
  <c r="AD329" i="1"/>
  <c r="CR329" i="1" s="1"/>
  <c r="Q329" i="1" s="1"/>
  <c r="AE329" i="1"/>
  <c r="AF329" i="1"/>
  <c r="AG329" i="1"/>
  <c r="AH329" i="1"/>
  <c r="CV329" i="1" s="1"/>
  <c r="U329" i="1" s="1"/>
  <c r="AI329" i="1"/>
  <c r="AJ329" i="1"/>
  <c r="CQ329" i="1"/>
  <c r="P329" i="1" s="1"/>
  <c r="CS329" i="1"/>
  <c r="R329" i="1" s="1"/>
  <c r="CT329" i="1"/>
  <c r="S329" i="1" s="1"/>
  <c r="CU329" i="1"/>
  <c r="T329" i="1" s="1"/>
  <c r="CW329" i="1"/>
  <c r="V329" i="1" s="1"/>
  <c r="CX329" i="1"/>
  <c r="W329" i="1" s="1"/>
  <c r="FR329" i="1"/>
  <c r="GL329" i="1"/>
  <c r="GO329" i="1"/>
  <c r="GP329" i="1"/>
  <c r="GV329" i="1"/>
  <c r="HC329" i="1" s="1"/>
  <c r="GX329" i="1" s="1"/>
  <c r="I330" i="1"/>
  <c r="AC330" i="1"/>
  <c r="CQ330" i="1" s="1"/>
  <c r="P330" i="1" s="1"/>
  <c r="AE330" i="1"/>
  <c r="AD330" i="1" s="1"/>
  <c r="AF330" i="1"/>
  <c r="CT330" i="1" s="1"/>
  <c r="S330" i="1" s="1"/>
  <c r="AG330" i="1"/>
  <c r="CU330" i="1" s="1"/>
  <c r="T330" i="1" s="1"/>
  <c r="AH330" i="1"/>
  <c r="AI330" i="1"/>
  <c r="AJ330" i="1"/>
  <c r="CX330" i="1" s="1"/>
  <c r="W330" i="1" s="1"/>
  <c r="CS330" i="1"/>
  <c r="R330" i="1" s="1"/>
  <c r="CV330" i="1"/>
  <c r="U330" i="1" s="1"/>
  <c r="CW330" i="1"/>
  <c r="V330" i="1" s="1"/>
  <c r="FR330" i="1"/>
  <c r="GL330" i="1"/>
  <c r="GO330" i="1"/>
  <c r="GP330" i="1"/>
  <c r="GV330" i="1"/>
  <c r="HC330" i="1"/>
  <c r="GX330" i="1" s="1"/>
  <c r="I331" i="1"/>
  <c r="AC331" i="1"/>
  <c r="CQ331" i="1" s="1"/>
  <c r="P331" i="1" s="1"/>
  <c r="AE331" i="1"/>
  <c r="AD331" i="1" s="1"/>
  <c r="AF331" i="1"/>
  <c r="CT331" i="1" s="1"/>
  <c r="S331" i="1" s="1"/>
  <c r="AG331" i="1"/>
  <c r="CU331" i="1" s="1"/>
  <c r="T331" i="1" s="1"/>
  <c r="AH331" i="1"/>
  <c r="AI331" i="1"/>
  <c r="AJ331" i="1"/>
  <c r="CX331" i="1" s="1"/>
  <c r="W331" i="1" s="1"/>
  <c r="CS331" i="1"/>
  <c r="R331" i="1" s="1"/>
  <c r="CV331" i="1"/>
  <c r="U331" i="1" s="1"/>
  <c r="CW331" i="1"/>
  <c r="V331" i="1" s="1"/>
  <c r="FR331" i="1"/>
  <c r="GL331" i="1"/>
  <c r="GO331" i="1"/>
  <c r="GP331" i="1"/>
  <c r="GV331" i="1"/>
  <c r="HC331" i="1"/>
  <c r="GX331" i="1" s="1"/>
  <c r="C332" i="1"/>
  <c r="D332" i="1"/>
  <c r="I332" i="1"/>
  <c r="AC332" i="1"/>
  <c r="CQ332" i="1" s="1"/>
  <c r="P332" i="1" s="1"/>
  <c r="AD332" i="1"/>
  <c r="CR332" i="1" s="1"/>
  <c r="Q332" i="1" s="1"/>
  <c r="AE332" i="1"/>
  <c r="AF332" i="1"/>
  <c r="AG332" i="1"/>
  <c r="CU332" i="1" s="1"/>
  <c r="T332" i="1" s="1"/>
  <c r="AH332" i="1"/>
  <c r="CV332" i="1" s="1"/>
  <c r="U332" i="1" s="1"/>
  <c r="AI332" i="1"/>
  <c r="AJ332" i="1"/>
  <c r="CS332" i="1"/>
  <c r="R332" i="1" s="1"/>
  <c r="CT332" i="1"/>
  <c r="S332" i="1" s="1"/>
  <c r="CW332" i="1"/>
  <c r="V332" i="1" s="1"/>
  <c r="CX332" i="1"/>
  <c r="W332" i="1" s="1"/>
  <c r="FR332" i="1"/>
  <c r="GL332" i="1"/>
  <c r="GO332" i="1"/>
  <c r="GP332" i="1"/>
  <c r="GV332" i="1"/>
  <c r="HC332" i="1"/>
  <c r="GX332" i="1" s="1"/>
  <c r="C333" i="1"/>
  <c r="D333" i="1"/>
  <c r="I333" i="1"/>
  <c r="AC333" i="1"/>
  <c r="AB333" i="1" s="1"/>
  <c r="AD333" i="1"/>
  <c r="CR333" i="1" s="1"/>
  <c r="Q333" i="1" s="1"/>
  <c r="AE333" i="1"/>
  <c r="CS333" i="1" s="1"/>
  <c r="R333" i="1" s="1"/>
  <c r="AF333" i="1"/>
  <c r="AG333" i="1"/>
  <c r="AH333" i="1"/>
  <c r="CV333" i="1" s="1"/>
  <c r="U333" i="1" s="1"/>
  <c r="AI333" i="1"/>
  <c r="CW333" i="1" s="1"/>
  <c r="V333" i="1" s="1"/>
  <c r="AJ333" i="1"/>
  <c r="CQ333" i="1"/>
  <c r="P333" i="1" s="1"/>
  <c r="CP333" i="1" s="1"/>
  <c r="O333" i="1" s="1"/>
  <c r="CT333" i="1"/>
  <c r="S333" i="1" s="1"/>
  <c r="CU333" i="1"/>
  <c r="T333" i="1" s="1"/>
  <c r="CX333" i="1"/>
  <c r="W333" i="1" s="1"/>
  <c r="FR333" i="1"/>
  <c r="GL333" i="1"/>
  <c r="GO333" i="1"/>
  <c r="GP333" i="1"/>
  <c r="GV333" i="1"/>
  <c r="HC333" i="1" s="1"/>
  <c r="GX333" i="1" s="1"/>
  <c r="I334" i="1"/>
  <c r="AC334" i="1"/>
  <c r="CQ334" i="1" s="1"/>
  <c r="P334" i="1" s="1"/>
  <c r="AE334" i="1"/>
  <c r="AD334" i="1" s="1"/>
  <c r="CR334" i="1" s="1"/>
  <c r="Q334" i="1" s="1"/>
  <c r="AF334" i="1"/>
  <c r="AG334" i="1"/>
  <c r="CU334" i="1" s="1"/>
  <c r="T334" i="1" s="1"/>
  <c r="AH334" i="1"/>
  <c r="AI334" i="1"/>
  <c r="AJ334" i="1"/>
  <c r="CS334" i="1"/>
  <c r="R334" i="1" s="1"/>
  <c r="CT334" i="1"/>
  <c r="S334" i="1" s="1"/>
  <c r="CV334" i="1"/>
  <c r="U334" i="1" s="1"/>
  <c r="CW334" i="1"/>
  <c r="V334" i="1" s="1"/>
  <c r="CX334" i="1"/>
  <c r="W334" i="1" s="1"/>
  <c r="FR334" i="1"/>
  <c r="GL334" i="1"/>
  <c r="GO334" i="1"/>
  <c r="GP334" i="1"/>
  <c r="GV334" i="1"/>
  <c r="HC334" i="1"/>
  <c r="GX334" i="1" s="1"/>
  <c r="C335" i="1"/>
  <c r="D335" i="1"/>
  <c r="I335" i="1"/>
  <c r="AC335" i="1"/>
  <c r="AB335" i="1" s="1"/>
  <c r="AD335" i="1"/>
  <c r="CR335" i="1" s="1"/>
  <c r="Q335" i="1" s="1"/>
  <c r="AE335" i="1"/>
  <c r="AF335" i="1"/>
  <c r="AG335" i="1"/>
  <c r="AH335" i="1"/>
  <c r="CV335" i="1" s="1"/>
  <c r="U335" i="1" s="1"/>
  <c r="AI335" i="1"/>
  <c r="AJ335" i="1"/>
  <c r="CQ335" i="1"/>
  <c r="P335" i="1" s="1"/>
  <c r="CS335" i="1"/>
  <c r="R335" i="1" s="1"/>
  <c r="CT335" i="1"/>
  <c r="S335" i="1" s="1"/>
  <c r="CU335" i="1"/>
  <c r="T335" i="1" s="1"/>
  <c r="CW335" i="1"/>
  <c r="V335" i="1" s="1"/>
  <c r="CX335" i="1"/>
  <c r="W335" i="1" s="1"/>
  <c r="FR335" i="1"/>
  <c r="GL335" i="1"/>
  <c r="GO335" i="1"/>
  <c r="GP335" i="1"/>
  <c r="GV335" i="1"/>
  <c r="HC335" i="1" s="1"/>
  <c r="GX335" i="1" s="1"/>
  <c r="I336" i="1"/>
  <c r="AC336" i="1"/>
  <c r="CQ336" i="1" s="1"/>
  <c r="P336" i="1" s="1"/>
  <c r="AE336" i="1"/>
  <c r="AD336" i="1" s="1"/>
  <c r="CR336" i="1" s="1"/>
  <c r="Q336" i="1" s="1"/>
  <c r="AF336" i="1"/>
  <c r="AG336" i="1"/>
  <c r="CU336" i="1" s="1"/>
  <c r="T336" i="1" s="1"/>
  <c r="AH336" i="1"/>
  <c r="AI336" i="1"/>
  <c r="AJ336" i="1"/>
  <c r="CS336" i="1"/>
  <c r="R336" i="1" s="1"/>
  <c r="CT336" i="1"/>
  <c r="S336" i="1" s="1"/>
  <c r="CV336" i="1"/>
  <c r="U336" i="1" s="1"/>
  <c r="CW336" i="1"/>
  <c r="V336" i="1" s="1"/>
  <c r="CX336" i="1"/>
  <c r="W336" i="1" s="1"/>
  <c r="FR336" i="1"/>
  <c r="GL336" i="1"/>
  <c r="GO336" i="1"/>
  <c r="GP336" i="1"/>
  <c r="GV336" i="1"/>
  <c r="HC336" i="1"/>
  <c r="GX336" i="1" s="1"/>
  <c r="I337" i="1"/>
  <c r="AC337" i="1"/>
  <c r="AE337" i="1"/>
  <c r="AD337" i="1" s="1"/>
  <c r="AF337" i="1"/>
  <c r="CT337" i="1" s="1"/>
  <c r="S337" i="1" s="1"/>
  <c r="AG337" i="1"/>
  <c r="AH337" i="1"/>
  <c r="AI337" i="1"/>
  <c r="AJ337" i="1"/>
  <c r="CX337" i="1" s="1"/>
  <c r="W337" i="1" s="1"/>
  <c r="CQ337" i="1"/>
  <c r="P337" i="1" s="1"/>
  <c r="CS337" i="1"/>
  <c r="R337" i="1" s="1"/>
  <c r="CU337" i="1"/>
  <c r="T337" i="1" s="1"/>
  <c r="CV337" i="1"/>
  <c r="U337" i="1" s="1"/>
  <c r="CW337" i="1"/>
  <c r="V337" i="1" s="1"/>
  <c r="FR337" i="1"/>
  <c r="GL337" i="1"/>
  <c r="GN337" i="1"/>
  <c r="GO337" i="1"/>
  <c r="GV337" i="1"/>
  <c r="HC337" i="1"/>
  <c r="GX337" i="1" s="1"/>
  <c r="I338" i="1"/>
  <c r="AC338" i="1"/>
  <c r="AE338" i="1"/>
  <c r="CS338" i="1" s="1"/>
  <c r="R338" i="1" s="1"/>
  <c r="AF338" i="1"/>
  <c r="AG338" i="1"/>
  <c r="AH338" i="1"/>
  <c r="AI338" i="1"/>
  <c r="CW338" i="1" s="1"/>
  <c r="V338" i="1" s="1"/>
  <c r="AJ338" i="1"/>
  <c r="CQ338" i="1"/>
  <c r="P338" i="1" s="1"/>
  <c r="CT338" i="1"/>
  <c r="S338" i="1" s="1"/>
  <c r="CU338" i="1"/>
  <c r="T338" i="1" s="1"/>
  <c r="CV338" i="1"/>
  <c r="U338" i="1" s="1"/>
  <c r="CX338" i="1"/>
  <c r="W338" i="1" s="1"/>
  <c r="FR338" i="1"/>
  <c r="GL338" i="1"/>
  <c r="GO338" i="1"/>
  <c r="GP338" i="1"/>
  <c r="GV338" i="1"/>
  <c r="HC338" i="1" s="1"/>
  <c r="GX338" i="1" s="1"/>
  <c r="C339" i="1"/>
  <c r="D339" i="1"/>
  <c r="I339" i="1"/>
  <c r="AC339" i="1"/>
  <c r="AE339" i="1"/>
  <c r="AD339" i="1" s="1"/>
  <c r="AF339" i="1"/>
  <c r="CT339" i="1" s="1"/>
  <c r="S339" i="1" s="1"/>
  <c r="AG339" i="1"/>
  <c r="AH339" i="1"/>
  <c r="AI339" i="1"/>
  <c r="AJ339" i="1"/>
  <c r="CX339" i="1" s="1"/>
  <c r="W339" i="1" s="1"/>
  <c r="CQ339" i="1"/>
  <c r="P339" i="1" s="1"/>
  <c r="CS339" i="1"/>
  <c r="R339" i="1" s="1"/>
  <c r="CU339" i="1"/>
  <c r="T339" i="1" s="1"/>
  <c r="CV339" i="1"/>
  <c r="U339" i="1" s="1"/>
  <c r="CW339" i="1"/>
  <c r="V339" i="1" s="1"/>
  <c r="FR339" i="1"/>
  <c r="GL339" i="1"/>
  <c r="GO339" i="1"/>
  <c r="GP339" i="1"/>
  <c r="GV339" i="1"/>
  <c r="HC339" i="1"/>
  <c r="GX339" i="1" s="1"/>
  <c r="AC340" i="1"/>
  <c r="AE340" i="1"/>
  <c r="CS340" i="1" s="1"/>
  <c r="AF340" i="1"/>
  <c r="AG340" i="1"/>
  <c r="AH340" i="1"/>
  <c r="AI340" i="1"/>
  <c r="CW340" i="1" s="1"/>
  <c r="AJ340" i="1"/>
  <c r="CQ340" i="1"/>
  <c r="CT340" i="1"/>
  <c r="CU340" i="1"/>
  <c r="CV340" i="1"/>
  <c r="CX340" i="1"/>
  <c r="FR340" i="1"/>
  <c r="GL340" i="1"/>
  <c r="GO340" i="1"/>
  <c r="GP340" i="1"/>
  <c r="GV340" i="1"/>
  <c r="HC340" i="1" s="1"/>
  <c r="AC341" i="1"/>
  <c r="AB341" i="1" s="1"/>
  <c r="AD341" i="1"/>
  <c r="CR341" i="1" s="1"/>
  <c r="AE341" i="1"/>
  <c r="AF341" i="1"/>
  <c r="AG341" i="1"/>
  <c r="AH341" i="1"/>
  <c r="CV341" i="1" s="1"/>
  <c r="AI341" i="1"/>
  <c r="AJ341" i="1"/>
  <c r="CQ341" i="1"/>
  <c r="CS341" i="1"/>
  <c r="CT341" i="1"/>
  <c r="CU341" i="1"/>
  <c r="CW341" i="1"/>
  <c r="CX341" i="1"/>
  <c r="FR341" i="1"/>
  <c r="GL341" i="1"/>
  <c r="GO341" i="1"/>
  <c r="GP341" i="1"/>
  <c r="GV341" i="1"/>
  <c r="HC341" i="1" s="1"/>
  <c r="I342" i="1"/>
  <c r="AC342" i="1"/>
  <c r="CQ342" i="1" s="1"/>
  <c r="P342" i="1" s="1"/>
  <c r="AE342" i="1"/>
  <c r="AD342" i="1" s="1"/>
  <c r="CR342" i="1" s="1"/>
  <c r="Q342" i="1" s="1"/>
  <c r="AF342" i="1"/>
  <c r="AG342" i="1"/>
  <c r="CU342" i="1" s="1"/>
  <c r="T342" i="1" s="1"/>
  <c r="AH342" i="1"/>
  <c r="AI342" i="1"/>
  <c r="AJ342" i="1"/>
  <c r="CS342" i="1"/>
  <c r="R342" i="1" s="1"/>
  <c r="CT342" i="1"/>
  <c r="S342" i="1" s="1"/>
  <c r="CV342" i="1"/>
  <c r="U342" i="1" s="1"/>
  <c r="CW342" i="1"/>
  <c r="V342" i="1" s="1"/>
  <c r="CX342" i="1"/>
  <c r="W342" i="1" s="1"/>
  <c r="FR342" i="1"/>
  <c r="GL342" i="1"/>
  <c r="GO342" i="1"/>
  <c r="GP342" i="1"/>
  <c r="GV342" i="1"/>
  <c r="HC342" i="1"/>
  <c r="GX342" i="1" s="1"/>
  <c r="C343" i="1"/>
  <c r="D343" i="1"/>
  <c r="I343" i="1"/>
  <c r="AC343" i="1"/>
  <c r="AB343" i="1" s="1"/>
  <c r="AD343" i="1"/>
  <c r="CR343" i="1" s="1"/>
  <c r="Q343" i="1" s="1"/>
  <c r="AE343" i="1"/>
  <c r="AF343" i="1"/>
  <c r="AG343" i="1"/>
  <c r="AH343" i="1"/>
  <c r="CV343" i="1" s="1"/>
  <c r="U343" i="1" s="1"/>
  <c r="AI343" i="1"/>
  <c r="AJ343" i="1"/>
  <c r="CQ343" i="1"/>
  <c r="P343" i="1" s="1"/>
  <c r="CS343" i="1"/>
  <c r="R343" i="1" s="1"/>
  <c r="CT343" i="1"/>
  <c r="S343" i="1" s="1"/>
  <c r="CU343" i="1"/>
  <c r="T343" i="1" s="1"/>
  <c r="CW343" i="1"/>
  <c r="V343" i="1" s="1"/>
  <c r="CX343" i="1"/>
  <c r="W343" i="1" s="1"/>
  <c r="FR343" i="1"/>
  <c r="GL343" i="1"/>
  <c r="GO343" i="1"/>
  <c r="GP343" i="1"/>
  <c r="GV343" i="1"/>
  <c r="HC343" i="1" s="1"/>
  <c r="GX343" i="1" s="1"/>
  <c r="C344" i="1"/>
  <c r="D344" i="1"/>
  <c r="I344" i="1"/>
  <c r="AC344" i="1"/>
  <c r="AE344" i="1"/>
  <c r="CS344" i="1" s="1"/>
  <c r="R344" i="1" s="1"/>
  <c r="AF344" i="1"/>
  <c r="AG344" i="1"/>
  <c r="AH344" i="1"/>
  <c r="AI344" i="1"/>
  <c r="CW344" i="1" s="1"/>
  <c r="V344" i="1" s="1"/>
  <c r="AJ344" i="1"/>
  <c r="CQ344" i="1"/>
  <c r="P344" i="1" s="1"/>
  <c r="CT344" i="1"/>
  <c r="S344" i="1" s="1"/>
  <c r="CU344" i="1"/>
  <c r="T344" i="1" s="1"/>
  <c r="CV344" i="1"/>
  <c r="U344" i="1" s="1"/>
  <c r="CX344" i="1"/>
  <c r="W344" i="1" s="1"/>
  <c r="FR344" i="1"/>
  <c r="GL344" i="1"/>
  <c r="GO344" i="1"/>
  <c r="GP344" i="1"/>
  <c r="GV344" i="1"/>
  <c r="HC344" i="1" s="1"/>
  <c r="GX344" i="1" s="1"/>
  <c r="I345" i="1"/>
  <c r="AC345" i="1"/>
  <c r="AB345" i="1" s="1"/>
  <c r="AD345" i="1"/>
  <c r="CR345" i="1" s="1"/>
  <c r="Q345" i="1" s="1"/>
  <c r="AE345" i="1"/>
  <c r="CS345" i="1" s="1"/>
  <c r="R345" i="1" s="1"/>
  <c r="AF345" i="1"/>
  <c r="AG345" i="1"/>
  <c r="AH345" i="1"/>
  <c r="CV345" i="1" s="1"/>
  <c r="U345" i="1" s="1"/>
  <c r="AI345" i="1"/>
  <c r="CW345" i="1" s="1"/>
  <c r="V345" i="1" s="1"/>
  <c r="AJ345" i="1"/>
  <c r="CQ345" i="1"/>
  <c r="P345" i="1" s="1"/>
  <c r="CT345" i="1"/>
  <c r="S345" i="1" s="1"/>
  <c r="CU345" i="1"/>
  <c r="T345" i="1" s="1"/>
  <c r="CX345" i="1"/>
  <c r="W345" i="1" s="1"/>
  <c r="FR345" i="1"/>
  <c r="GL345" i="1"/>
  <c r="GO345" i="1"/>
  <c r="GP345" i="1"/>
  <c r="GV345" i="1"/>
  <c r="HC345" i="1" s="1"/>
  <c r="GX345" i="1" s="1"/>
  <c r="C346" i="1"/>
  <c r="D346" i="1"/>
  <c r="I346" i="1"/>
  <c r="AC346" i="1"/>
  <c r="AE346" i="1"/>
  <c r="CS346" i="1" s="1"/>
  <c r="R346" i="1" s="1"/>
  <c r="AF346" i="1"/>
  <c r="CT346" i="1" s="1"/>
  <c r="S346" i="1" s="1"/>
  <c r="AG346" i="1"/>
  <c r="AH346" i="1"/>
  <c r="AI346" i="1"/>
  <c r="CW346" i="1" s="1"/>
  <c r="V346" i="1" s="1"/>
  <c r="AJ346" i="1"/>
  <c r="CX346" i="1" s="1"/>
  <c r="W346" i="1" s="1"/>
  <c r="CQ346" i="1"/>
  <c r="P346" i="1" s="1"/>
  <c r="CU346" i="1"/>
  <c r="T346" i="1" s="1"/>
  <c r="CV346" i="1"/>
  <c r="U346" i="1" s="1"/>
  <c r="FR346" i="1"/>
  <c r="GL346" i="1"/>
  <c r="GO346" i="1"/>
  <c r="GP346" i="1"/>
  <c r="GV346" i="1"/>
  <c r="HC346" i="1" s="1"/>
  <c r="GX346" i="1" s="1"/>
  <c r="I347" i="1"/>
  <c r="AC347" i="1"/>
  <c r="AB347" i="1" s="1"/>
  <c r="AD347" i="1"/>
  <c r="CR347" i="1" s="1"/>
  <c r="Q347" i="1" s="1"/>
  <c r="AE347" i="1"/>
  <c r="CS347" i="1" s="1"/>
  <c r="R347" i="1" s="1"/>
  <c r="AF347" i="1"/>
  <c r="AG347" i="1"/>
  <c r="AH347" i="1"/>
  <c r="CV347" i="1" s="1"/>
  <c r="U347" i="1" s="1"/>
  <c r="AI347" i="1"/>
  <c r="CW347" i="1" s="1"/>
  <c r="V347" i="1" s="1"/>
  <c r="AJ347" i="1"/>
  <c r="CQ347" i="1"/>
  <c r="P347" i="1" s="1"/>
  <c r="CT347" i="1"/>
  <c r="S347" i="1" s="1"/>
  <c r="CU347" i="1"/>
  <c r="T347" i="1" s="1"/>
  <c r="CX347" i="1"/>
  <c r="W347" i="1" s="1"/>
  <c r="FR347" i="1"/>
  <c r="GL347" i="1"/>
  <c r="GO347" i="1"/>
  <c r="GP347" i="1"/>
  <c r="GV347" i="1"/>
  <c r="HC347" i="1" s="1"/>
  <c r="GX347" i="1" s="1"/>
  <c r="C348" i="1"/>
  <c r="D348" i="1"/>
  <c r="I348" i="1"/>
  <c r="AC348" i="1"/>
  <c r="AD348" i="1"/>
  <c r="AB348" i="1" s="1"/>
  <c r="AE348" i="1"/>
  <c r="CS348" i="1" s="1"/>
  <c r="R348" i="1" s="1"/>
  <c r="AF348" i="1"/>
  <c r="CT348" i="1" s="1"/>
  <c r="S348" i="1" s="1"/>
  <c r="AG348" i="1"/>
  <c r="AH348" i="1"/>
  <c r="CV348" i="1" s="1"/>
  <c r="U348" i="1" s="1"/>
  <c r="AI348" i="1"/>
  <c r="CW348" i="1" s="1"/>
  <c r="V348" i="1" s="1"/>
  <c r="AJ348" i="1"/>
  <c r="CX348" i="1" s="1"/>
  <c r="W348" i="1" s="1"/>
  <c r="CQ348" i="1"/>
  <c r="P348" i="1" s="1"/>
  <c r="CU348" i="1"/>
  <c r="T348" i="1" s="1"/>
  <c r="FR348" i="1"/>
  <c r="GL348" i="1"/>
  <c r="GO348" i="1"/>
  <c r="GP348" i="1"/>
  <c r="GV348" i="1"/>
  <c r="HC348" i="1" s="1"/>
  <c r="GX348" i="1" s="1"/>
  <c r="C349" i="1"/>
  <c r="D349" i="1"/>
  <c r="I349" i="1"/>
  <c r="AC349" i="1"/>
  <c r="AE349" i="1"/>
  <c r="AD349" i="1" s="1"/>
  <c r="AF349" i="1"/>
  <c r="CT349" i="1" s="1"/>
  <c r="S349" i="1" s="1"/>
  <c r="AG349" i="1"/>
  <c r="CU349" i="1" s="1"/>
  <c r="T349" i="1" s="1"/>
  <c r="AH349" i="1"/>
  <c r="AI349" i="1"/>
  <c r="AJ349" i="1"/>
  <c r="CX349" i="1" s="1"/>
  <c r="W349" i="1" s="1"/>
  <c r="CQ349" i="1"/>
  <c r="P349" i="1" s="1"/>
  <c r="CS349" i="1"/>
  <c r="R349" i="1" s="1"/>
  <c r="CV349" i="1"/>
  <c r="U349" i="1" s="1"/>
  <c r="CW349" i="1"/>
  <c r="V349" i="1" s="1"/>
  <c r="FR349" i="1"/>
  <c r="GL349" i="1"/>
  <c r="GO349" i="1"/>
  <c r="GP349" i="1"/>
  <c r="GV349" i="1"/>
  <c r="HC349" i="1"/>
  <c r="GX349" i="1" s="1"/>
  <c r="C350" i="1"/>
  <c r="D350" i="1"/>
  <c r="I350" i="1"/>
  <c r="AC350" i="1"/>
  <c r="CQ350" i="1" s="1"/>
  <c r="P350" i="1" s="1"/>
  <c r="AD350" i="1"/>
  <c r="CR350" i="1" s="1"/>
  <c r="Q350" i="1" s="1"/>
  <c r="AE350" i="1"/>
  <c r="AF350" i="1"/>
  <c r="AG350" i="1"/>
  <c r="CU350" i="1" s="1"/>
  <c r="T350" i="1" s="1"/>
  <c r="AH350" i="1"/>
  <c r="CV350" i="1" s="1"/>
  <c r="U350" i="1" s="1"/>
  <c r="AI350" i="1"/>
  <c r="AJ350" i="1"/>
  <c r="CS350" i="1"/>
  <c r="R350" i="1" s="1"/>
  <c r="CT350" i="1"/>
  <c r="S350" i="1" s="1"/>
  <c r="CW350" i="1"/>
  <c r="V350" i="1" s="1"/>
  <c r="CX350" i="1"/>
  <c r="W350" i="1" s="1"/>
  <c r="FR350" i="1"/>
  <c r="GL350" i="1"/>
  <c r="GO350" i="1"/>
  <c r="GP350" i="1"/>
  <c r="GV350" i="1"/>
  <c r="HC350" i="1"/>
  <c r="GX350" i="1" s="1"/>
  <c r="B352" i="1"/>
  <c r="B326" i="1" s="1"/>
  <c r="C352" i="1"/>
  <c r="C326" i="1" s="1"/>
  <c r="D352" i="1"/>
  <c r="D326" i="1" s="1"/>
  <c r="F352" i="1"/>
  <c r="F326" i="1" s="1"/>
  <c r="G352" i="1"/>
  <c r="G326" i="1" s="1"/>
  <c r="AO352" i="1"/>
  <c r="AO326" i="1" s="1"/>
  <c r="BX352" i="1"/>
  <c r="BX326" i="1" s="1"/>
  <c r="BY352" i="1"/>
  <c r="BY326" i="1" s="1"/>
  <c r="BZ352" i="1"/>
  <c r="AQ352" i="1" s="1"/>
  <c r="CC352" i="1"/>
  <c r="CC326" i="1" s="1"/>
  <c r="CG352" i="1"/>
  <c r="CG326" i="1" s="1"/>
  <c r="CK352" i="1"/>
  <c r="CK326" i="1" s="1"/>
  <c r="CL352" i="1"/>
  <c r="BC352" i="1" s="1"/>
  <c r="F356" i="1"/>
  <c r="D381" i="1"/>
  <c r="E383" i="1"/>
  <c r="Z383" i="1"/>
  <c r="AA383" i="1"/>
  <c r="AM383" i="1"/>
  <c r="AN383" i="1"/>
  <c r="BD383" i="1"/>
  <c r="BE383" i="1"/>
  <c r="BF383" i="1"/>
  <c r="BG383" i="1"/>
  <c r="BH383" i="1"/>
  <c r="BI383" i="1"/>
  <c r="BJ383" i="1"/>
  <c r="BK383" i="1"/>
  <c r="BL383" i="1"/>
  <c r="BM383" i="1"/>
  <c r="BN383" i="1"/>
  <c r="BO383" i="1"/>
  <c r="BP383" i="1"/>
  <c r="BQ383" i="1"/>
  <c r="BR383" i="1"/>
  <c r="BS383" i="1"/>
  <c r="BT383" i="1"/>
  <c r="BU383" i="1"/>
  <c r="BV383" i="1"/>
  <c r="BW383" i="1"/>
  <c r="CM383" i="1"/>
  <c r="CN383" i="1"/>
  <c r="CO383" i="1"/>
  <c r="CP383" i="1"/>
  <c r="CQ383" i="1"/>
  <c r="CR383" i="1"/>
  <c r="CS383" i="1"/>
  <c r="CT383" i="1"/>
  <c r="CU383" i="1"/>
  <c r="CV383" i="1"/>
  <c r="CW383" i="1"/>
  <c r="CX383" i="1"/>
  <c r="CY383" i="1"/>
  <c r="CZ383" i="1"/>
  <c r="DA383" i="1"/>
  <c r="DB383" i="1"/>
  <c r="DC383" i="1"/>
  <c r="DD383" i="1"/>
  <c r="DE383" i="1"/>
  <c r="DF383" i="1"/>
  <c r="DG383" i="1"/>
  <c r="DH383" i="1"/>
  <c r="DI383" i="1"/>
  <c r="DJ383" i="1"/>
  <c r="DK383" i="1"/>
  <c r="DL383" i="1"/>
  <c r="DM383" i="1"/>
  <c r="DN383" i="1"/>
  <c r="DO383" i="1"/>
  <c r="DP383" i="1"/>
  <c r="DQ383" i="1"/>
  <c r="DR383" i="1"/>
  <c r="DS383" i="1"/>
  <c r="DT383" i="1"/>
  <c r="DU383" i="1"/>
  <c r="DV383" i="1"/>
  <c r="DW383" i="1"/>
  <c r="DX383" i="1"/>
  <c r="DY383" i="1"/>
  <c r="DZ383" i="1"/>
  <c r="EA383" i="1"/>
  <c r="EB383" i="1"/>
  <c r="EC383" i="1"/>
  <c r="ED383" i="1"/>
  <c r="EE383" i="1"/>
  <c r="EF383" i="1"/>
  <c r="EG383" i="1"/>
  <c r="EH383" i="1"/>
  <c r="EI383" i="1"/>
  <c r="EJ383" i="1"/>
  <c r="EK383" i="1"/>
  <c r="EL383" i="1"/>
  <c r="EM383" i="1"/>
  <c r="EN383" i="1"/>
  <c r="EO383" i="1"/>
  <c r="EP383" i="1"/>
  <c r="EQ383" i="1"/>
  <c r="ER383" i="1"/>
  <c r="ES383" i="1"/>
  <c r="ET383" i="1"/>
  <c r="EU383" i="1"/>
  <c r="EV383" i="1"/>
  <c r="EW383" i="1"/>
  <c r="EX383" i="1"/>
  <c r="EY383" i="1"/>
  <c r="EZ383" i="1"/>
  <c r="FA383" i="1"/>
  <c r="FB383" i="1"/>
  <c r="FC383" i="1"/>
  <c r="FD383" i="1"/>
  <c r="FE383" i="1"/>
  <c r="FF383" i="1"/>
  <c r="FG383" i="1"/>
  <c r="FH383" i="1"/>
  <c r="FI383" i="1"/>
  <c r="FJ383" i="1"/>
  <c r="FK383" i="1"/>
  <c r="FL383" i="1"/>
  <c r="FM383" i="1"/>
  <c r="FN383" i="1"/>
  <c r="FO383" i="1"/>
  <c r="FP383" i="1"/>
  <c r="FQ383" i="1"/>
  <c r="FR383" i="1"/>
  <c r="FS383" i="1"/>
  <c r="FT383" i="1"/>
  <c r="FU383" i="1"/>
  <c r="FV383" i="1"/>
  <c r="FW383" i="1"/>
  <c r="FX383" i="1"/>
  <c r="FY383" i="1"/>
  <c r="FZ383" i="1"/>
  <c r="GA383" i="1"/>
  <c r="GB383" i="1"/>
  <c r="GC383" i="1"/>
  <c r="GD383" i="1"/>
  <c r="GE383" i="1"/>
  <c r="GF383" i="1"/>
  <c r="GG383" i="1"/>
  <c r="GH383" i="1"/>
  <c r="GI383" i="1"/>
  <c r="GJ383" i="1"/>
  <c r="GK383" i="1"/>
  <c r="GL383" i="1"/>
  <c r="GM383" i="1"/>
  <c r="GN383" i="1"/>
  <c r="GO383" i="1"/>
  <c r="GP383" i="1"/>
  <c r="GQ383" i="1"/>
  <c r="GR383" i="1"/>
  <c r="GS383" i="1"/>
  <c r="GT383" i="1"/>
  <c r="GU383" i="1"/>
  <c r="GV383" i="1"/>
  <c r="GW383" i="1"/>
  <c r="GX383" i="1"/>
  <c r="C385" i="1"/>
  <c r="D385" i="1"/>
  <c r="I385" i="1"/>
  <c r="R385" i="1"/>
  <c r="AC385" i="1"/>
  <c r="AD385" i="1"/>
  <c r="AB385" i="1" s="1"/>
  <c r="AE385" i="1"/>
  <c r="AF385" i="1"/>
  <c r="CT385" i="1" s="1"/>
  <c r="S385" i="1" s="1"/>
  <c r="AG385" i="1"/>
  <c r="AH385" i="1"/>
  <c r="CV385" i="1" s="1"/>
  <c r="U385" i="1" s="1"/>
  <c r="AI385" i="1"/>
  <c r="AJ385" i="1"/>
  <c r="CX385" i="1" s="1"/>
  <c r="W385" i="1" s="1"/>
  <c r="CQ385" i="1"/>
  <c r="P385" i="1" s="1"/>
  <c r="CS385" i="1"/>
  <c r="CU385" i="1"/>
  <c r="T385" i="1" s="1"/>
  <c r="CW385" i="1"/>
  <c r="V385" i="1" s="1"/>
  <c r="FR385" i="1"/>
  <c r="GL385" i="1"/>
  <c r="GO385" i="1"/>
  <c r="GP385" i="1"/>
  <c r="GV385" i="1"/>
  <c r="HC385" i="1" s="1"/>
  <c r="GX385" i="1" s="1"/>
  <c r="I386" i="1"/>
  <c r="AC386" i="1"/>
  <c r="AE386" i="1"/>
  <c r="CS386" i="1" s="1"/>
  <c r="R386" i="1" s="1"/>
  <c r="AF386" i="1"/>
  <c r="AG386" i="1"/>
  <c r="CU386" i="1" s="1"/>
  <c r="T386" i="1" s="1"/>
  <c r="AH386" i="1"/>
  <c r="AI386" i="1"/>
  <c r="CW386" i="1" s="1"/>
  <c r="V386" i="1" s="1"/>
  <c r="AJ386" i="1"/>
  <c r="CT386" i="1"/>
  <c r="S386" i="1" s="1"/>
  <c r="CV386" i="1"/>
  <c r="U386" i="1" s="1"/>
  <c r="CX386" i="1"/>
  <c r="W386" i="1" s="1"/>
  <c r="FR386" i="1"/>
  <c r="GL386" i="1"/>
  <c r="GO386" i="1"/>
  <c r="GP386" i="1"/>
  <c r="GV386" i="1"/>
  <c r="GX386" i="1"/>
  <c r="HC386" i="1"/>
  <c r="C387" i="1"/>
  <c r="D387" i="1"/>
  <c r="I387" i="1"/>
  <c r="AC387" i="1"/>
  <c r="AD387" i="1"/>
  <c r="AB387" i="1" s="1"/>
  <c r="AE387" i="1"/>
  <c r="AF387" i="1"/>
  <c r="CT387" i="1" s="1"/>
  <c r="S387" i="1" s="1"/>
  <c r="AG387" i="1"/>
  <c r="AH387" i="1"/>
  <c r="CV387" i="1" s="1"/>
  <c r="U387" i="1" s="1"/>
  <c r="AI387" i="1"/>
  <c r="AJ387" i="1"/>
  <c r="CX387" i="1" s="1"/>
  <c r="W387" i="1" s="1"/>
  <c r="CQ387" i="1"/>
  <c r="P387" i="1" s="1"/>
  <c r="CS387" i="1"/>
  <c r="R387" i="1" s="1"/>
  <c r="CU387" i="1"/>
  <c r="T387" i="1" s="1"/>
  <c r="CW387" i="1"/>
  <c r="V387" i="1" s="1"/>
  <c r="FR387" i="1"/>
  <c r="BY392" i="1" s="1"/>
  <c r="GL387" i="1"/>
  <c r="GO387" i="1"/>
  <c r="CC392" i="1" s="1"/>
  <c r="GP387" i="1"/>
  <c r="GV387" i="1"/>
  <c r="HC387" i="1" s="1"/>
  <c r="GX387" i="1" s="1"/>
  <c r="C388" i="1"/>
  <c r="D388" i="1"/>
  <c r="I388" i="1"/>
  <c r="AC388" i="1"/>
  <c r="CQ388" i="1" s="1"/>
  <c r="P388" i="1" s="1"/>
  <c r="AE388" i="1"/>
  <c r="AD388" i="1" s="1"/>
  <c r="CR388" i="1" s="1"/>
  <c r="Q388" i="1" s="1"/>
  <c r="AF388" i="1"/>
  <c r="AG388" i="1"/>
  <c r="CU388" i="1" s="1"/>
  <c r="T388" i="1" s="1"/>
  <c r="AH388" i="1"/>
  <c r="AI388" i="1"/>
  <c r="CW388" i="1" s="1"/>
  <c r="V388" i="1" s="1"/>
  <c r="AJ388" i="1"/>
  <c r="CT388" i="1"/>
  <c r="S388" i="1" s="1"/>
  <c r="CV388" i="1"/>
  <c r="U388" i="1" s="1"/>
  <c r="CX388" i="1"/>
  <c r="W388" i="1" s="1"/>
  <c r="FR388" i="1"/>
  <c r="GL388" i="1"/>
  <c r="GO388" i="1"/>
  <c r="GP388" i="1"/>
  <c r="GV388" i="1"/>
  <c r="GX388" i="1"/>
  <c r="HC388" i="1"/>
  <c r="I389" i="1"/>
  <c r="AC389" i="1"/>
  <c r="AD389" i="1"/>
  <c r="AB389" i="1" s="1"/>
  <c r="AE389" i="1"/>
  <c r="AF389" i="1"/>
  <c r="CT389" i="1" s="1"/>
  <c r="S389" i="1" s="1"/>
  <c r="AG389" i="1"/>
  <c r="AH389" i="1"/>
  <c r="CV389" i="1" s="1"/>
  <c r="U389" i="1" s="1"/>
  <c r="AI389" i="1"/>
  <c r="AJ389" i="1"/>
  <c r="CX389" i="1" s="1"/>
  <c r="W389" i="1" s="1"/>
  <c r="CQ389" i="1"/>
  <c r="P389" i="1" s="1"/>
  <c r="CS389" i="1"/>
  <c r="R389" i="1" s="1"/>
  <c r="CU389" i="1"/>
  <c r="T389" i="1" s="1"/>
  <c r="CW389" i="1"/>
  <c r="V389" i="1" s="1"/>
  <c r="FR389" i="1"/>
  <c r="GL389" i="1"/>
  <c r="GO389" i="1"/>
  <c r="GP389" i="1"/>
  <c r="GV389" i="1"/>
  <c r="HC389" i="1"/>
  <c r="GX389" i="1" s="1"/>
  <c r="I390" i="1"/>
  <c r="AC390" i="1"/>
  <c r="AE390" i="1"/>
  <c r="CS390" i="1" s="1"/>
  <c r="R390" i="1" s="1"/>
  <c r="AF390" i="1"/>
  <c r="AG390" i="1"/>
  <c r="CU390" i="1" s="1"/>
  <c r="T390" i="1" s="1"/>
  <c r="AH390" i="1"/>
  <c r="AI390" i="1"/>
  <c r="CW390" i="1" s="1"/>
  <c r="V390" i="1" s="1"/>
  <c r="AJ390" i="1"/>
  <c r="CT390" i="1"/>
  <c r="S390" i="1" s="1"/>
  <c r="CV390" i="1"/>
  <c r="U390" i="1" s="1"/>
  <c r="CX390" i="1"/>
  <c r="W390" i="1" s="1"/>
  <c r="FR390" i="1"/>
  <c r="GL390" i="1"/>
  <c r="GN390" i="1"/>
  <c r="GO390" i="1"/>
  <c r="GV390" i="1"/>
  <c r="GX390" i="1"/>
  <c r="HC390" i="1"/>
  <c r="B392" i="1"/>
  <c r="B383" i="1" s="1"/>
  <c r="C392" i="1"/>
  <c r="C383" i="1" s="1"/>
  <c r="D392" i="1"/>
  <c r="D383" i="1" s="1"/>
  <c r="F392" i="1"/>
  <c r="F383" i="1" s="1"/>
  <c r="G392" i="1"/>
  <c r="G383" i="1" s="1"/>
  <c r="BB392" i="1"/>
  <c r="BB383" i="1" s="1"/>
  <c r="BX392" i="1"/>
  <c r="BX383" i="1" s="1"/>
  <c r="BZ392" i="1"/>
  <c r="BZ383" i="1" s="1"/>
  <c r="CK392" i="1"/>
  <c r="CK383" i="1" s="1"/>
  <c r="CL392" i="1"/>
  <c r="CL383" i="1" s="1"/>
  <c r="F405" i="1"/>
  <c r="D421" i="1"/>
  <c r="E423" i="1"/>
  <c r="Z423" i="1"/>
  <c r="AA423" i="1"/>
  <c r="AM423" i="1"/>
  <c r="AN423" i="1"/>
  <c r="BD423" i="1"/>
  <c r="BE423" i="1"/>
  <c r="BF423" i="1"/>
  <c r="BG423" i="1"/>
  <c r="BH423" i="1"/>
  <c r="BI423" i="1"/>
  <c r="BJ423" i="1"/>
  <c r="BK423" i="1"/>
  <c r="BL423" i="1"/>
  <c r="BM423" i="1"/>
  <c r="BN423" i="1"/>
  <c r="BO423" i="1"/>
  <c r="BP423" i="1"/>
  <c r="BQ423" i="1"/>
  <c r="BR423" i="1"/>
  <c r="BS423" i="1"/>
  <c r="BT423" i="1"/>
  <c r="BU423" i="1"/>
  <c r="BV423" i="1"/>
  <c r="BW423" i="1"/>
  <c r="CM423" i="1"/>
  <c r="CN423" i="1"/>
  <c r="CO423" i="1"/>
  <c r="CP423" i="1"/>
  <c r="CQ423" i="1"/>
  <c r="CR423" i="1"/>
  <c r="CS423" i="1"/>
  <c r="CT423" i="1"/>
  <c r="CU423" i="1"/>
  <c r="CV423" i="1"/>
  <c r="CW423" i="1"/>
  <c r="CX423" i="1"/>
  <c r="CY423" i="1"/>
  <c r="CZ423" i="1"/>
  <c r="DA423" i="1"/>
  <c r="DB423" i="1"/>
  <c r="DC423" i="1"/>
  <c r="DD423" i="1"/>
  <c r="DE423" i="1"/>
  <c r="DF423" i="1"/>
  <c r="DG423" i="1"/>
  <c r="DH423" i="1"/>
  <c r="DI423" i="1"/>
  <c r="DJ423" i="1"/>
  <c r="DK423" i="1"/>
  <c r="DL423" i="1"/>
  <c r="DM423" i="1"/>
  <c r="DN423" i="1"/>
  <c r="DO423" i="1"/>
  <c r="DP423" i="1"/>
  <c r="DQ423" i="1"/>
  <c r="DR423" i="1"/>
  <c r="DS423" i="1"/>
  <c r="DT423" i="1"/>
  <c r="DU423" i="1"/>
  <c r="DV423" i="1"/>
  <c r="DW423" i="1"/>
  <c r="DX423" i="1"/>
  <c r="DY423" i="1"/>
  <c r="DZ423" i="1"/>
  <c r="EA423" i="1"/>
  <c r="EB423" i="1"/>
  <c r="EC423" i="1"/>
  <c r="ED423" i="1"/>
  <c r="EE423" i="1"/>
  <c r="EF423" i="1"/>
  <c r="EG423" i="1"/>
  <c r="EH423" i="1"/>
  <c r="EI423" i="1"/>
  <c r="EJ423" i="1"/>
  <c r="EK423" i="1"/>
  <c r="EL423" i="1"/>
  <c r="EM423" i="1"/>
  <c r="EN423" i="1"/>
  <c r="EO423" i="1"/>
  <c r="EP423" i="1"/>
  <c r="EQ423" i="1"/>
  <c r="ER423" i="1"/>
  <c r="ES423" i="1"/>
  <c r="ET423" i="1"/>
  <c r="EU423" i="1"/>
  <c r="EV423" i="1"/>
  <c r="EW423" i="1"/>
  <c r="EX423" i="1"/>
  <c r="EY423" i="1"/>
  <c r="EZ423" i="1"/>
  <c r="FA423" i="1"/>
  <c r="FB423" i="1"/>
  <c r="FC423" i="1"/>
  <c r="FD423" i="1"/>
  <c r="FE423" i="1"/>
  <c r="FF423" i="1"/>
  <c r="FG423" i="1"/>
  <c r="FH423" i="1"/>
  <c r="FI423" i="1"/>
  <c r="FJ423" i="1"/>
  <c r="FK423" i="1"/>
  <c r="FL423" i="1"/>
  <c r="FM423" i="1"/>
  <c r="FN423" i="1"/>
  <c r="FO423" i="1"/>
  <c r="FP423" i="1"/>
  <c r="FQ423" i="1"/>
  <c r="FR423" i="1"/>
  <c r="FS423" i="1"/>
  <c r="FT423" i="1"/>
  <c r="FU423" i="1"/>
  <c r="FV423" i="1"/>
  <c r="FW423" i="1"/>
  <c r="FX423" i="1"/>
  <c r="FY423" i="1"/>
  <c r="FZ423" i="1"/>
  <c r="GA423" i="1"/>
  <c r="GB423" i="1"/>
  <c r="GC423" i="1"/>
  <c r="GD423" i="1"/>
  <c r="GE423" i="1"/>
  <c r="GF423" i="1"/>
  <c r="GG423" i="1"/>
  <c r="GH423" i="1"/>
  <c r="GI423" i="1"/>
  <c r="GJ423" i="1"/>
  <c r="GK423" i="1"/>
  <c r="GL423" i="1"/>
  <c r="GM423" i="1"/>
  <c r="GN423" i="1"/>
  <c r="GO423" i="1"/>
  <c r="GP423" i="1"/>
  <c r="GQ423" i="1"/>
  <c r="GR423" i="1"/>
  <c r="GS423" i="1"/>
  <c r="GT423" i="1"/>
  <c r="GU423" i="1"/>
  <c r="GV423" i="1"/>
  <c r="GW423" i="1"/>
  <c r="GX423" i="1"/>
  <c r="C425" i="1"/>
  <c r="D425" i="1"/>
  <c r="I425" i="1"/>
  <c r="I426" i="1" s="1"/>
  <c r="AC425" i="1"/>
  <c r="AD425" i="1"/>
  <c r="CR425" i="1" s="1"/>
  <c r="Q425" i="1" s="1"/>
  <c r="AE425" i="1"/>
  <c r="AF425" i="1"/>
  <c r="CT425" i="1" s="1"/>
  <c r="S425" i="1" s="1"/>
  <c r="AG425" i="1"/>
  <c r="AH425" i="1"/>
  <c r="CV425" i="1" s="1"/>
  <c r="U425" i="1" s="1"/>
  <c r="AI425" i="1"/>
  <c r="AJ425" i="1"/>
  <c r="CX425" i="1" s="1"/>
  <c r="W425" i="1" s="1"/>
  <c r="CQ425" i="1"/>
  <c r="P425" i="1" s="1"/>
  <c r="CS425" i="1"/>
  <c r="R425" i="1" s="1"/>
  <c r="CU425" i="1"/>
  <c r="T425" i="1" s="1"/>
  <c r="CW425" i="1"/>
  <c r="V425" i="1" s="1"/>
  <c r="FR425" i="1"/>
  <c r="GL425" i="1"/>
  <c r="GO425" i="1"/>
  <c r="GP425" i="1"/>
  <c r="GV425" i="1"/>
  <c r="HC425" i="1"/>
  <c r="GX425" i="1" s="1"/>
  <c r="AC426" i="1"/>
  <c r="CQ426" i="1" s="1"/>
  <c r="AE426" i="1"/>
  <c r="AD426" i="1" s="1"/>
  <c r="CR426" i="1" s="1"/>
  <c r="Q426" i="1" s="1"/>
  <c r="AF426" i="1"/>
  <c r="AG426" i="1"/>
  <c r="CU426" i="1" s="1"/>
  <c r="T426" i="1" s="1"/>
  <c r="AH426" i="1"/>
  <c r="AI426" i="1"/>
  <c r="CW426" i="1" s="1"/>
  <c r="V426" i="1" s="1"/>
  <c r="AJ426" i="1"/>
  <c r="CT426" i="1"/>
  <c r="S426" i="1" s="1"/>
  <c r="CV426" i="1"/>
  <c r="CX426" i="1"/>
  <c r="W426" i="1" s="1"/>
  <c r="FR426" i="1"/>
  <c r="GL426" i="1"/>
  <c r="GN426" i="1"/>
  <c r="GP426" i="1"/>
  <c r="GV426" i="1"/>
  <c r="HC426" i="1" s="1"/>
  <c r="C427" i="1"/>
  <c r="D427" i="1"/>
  <c r="I427" i="1"/>
  <c r="I428" i="1" s="1"/>
  <c r="AC427" i="1"/>
  <c r="AD427" i="1"/>
  <c r="CR427" i="1" s="1"/>
  <c r="Q427" i="1" s="1"/>
  <c r="AE427" i="1"/>
  <c r="AF427" i="1"/>
  <c r="CT427" i="1" s="1"/>
  <c r="S427" i="1" s="1"/>
  <c r="AG427" i="1"/>
  <c r="AH427" i="1"/>
  <c r="CV427" i="1" s="1"/>
  <c r="U427" i="1" s="1"/>
  <c r="AI427" i="1"/>
  <c r="AJ427" i="1"/>
  <c r="CX427" i="1" s="1"/>
  <c r="W427" i="1" s="1"/>
  <c r="CQ427" i="1"/>
  <c r="P427" i="1" s="1"/>
  <c r="CS427" i="1"/>
  <c r="R427" i="1" s="1"/>
  <c r="CU427" i="1"/>
  <c r="T427" i="1" s="1"/>
  <c r="CW427" i="1"/>
  <c r="V427" i="1" s="1"/>
  <c r="FR427" i="1"/>
  <c r="GL427" i="1"/>
  <c r="GN427" i="1"/>
  <c r="GP427" i="1"/>
  <c r="GV427" i="1"/>
  <c r="HC427" i="1" s="1"/>
  <c r="GX427" i="1" s="1"/>
  <c r="AC428" i="1"/>
  <c r="CQ428" i="1" s="1"/>
  <c r="P428" i="1" s="1"/>
  <c r="AE428" i="1"/>
  <c r="AD428" i="1" s="1"/>
  <c r="CR428" i="1" s="1"/>
  <c r="AF428" i="1"/>
  <c r="AG428" i="1"/>
  <c r="CU428" i="1" s="1"/>
  <c r="AH428" i="1"/>
  <c r="AI428" i="1"/>
  <c r="CW428" i="1" s="1"/>
  <c r="AJ428" i="1"/>
  <c r="CT428" i="1"/>
  <c r="CV428" i="1"/>
  <c r="U428" i="1" s="1"/>
  <c r="CX428" i="1"/>
  <c r="FR428" i="1"/>
  <c r="GL428" i="1"/>
  <c r="GN428" i="1"/>
  <c r="GP428" i="1"/>
  <c r="GV428" i="1"/>
  <c r="HC428" i="1" s="1"/>
  <c r="GX428" i="1" s="1"/>
  <c r="I429" i="1"/>
  <c r="AC429" i="1"/>
  <c r="AD429" i="1"/>
  <c r="CR429" i="1" s="1"/>
  <c r="Q429" i="1" s="1"/>
  <c r="AE429" i="1"/>
  <c r="AF429" i="1"/>
  <c r="AB429" i="1" s="1"/>
  <c r="AG429" i="1"/>
  <c r="AH429" i="1"/>
  <c r="CV429" i="1" s="1"/>
  <c r="U429" i="1" s="1"/>
  <c r="AI429" i="1"/>
  <c r="AJ429" i="1"/>
  <c r="CX429" i="1" s="1"/>
  <c r="W429" i="1" s="1"/>
  <c r="CQ429" i="1"/>
  <c r="P429" i="1" s="1"/>
  <c r="CS429" i="1"/>
  <c r="R429" i="1" s="1"/>
  <c r="CU429" i="1"/>
  <c r="T429" i="1" s="1"/>
  <c r="CW429" i="1"/>
  <c r="V429" i="1" s="1"/>
  <c r="FR429" i="1"/>
  <c r="GL429" i="1"/>
  <c r="GN429" i="1"/>
  <c r="GP429" i="1"/>
  <c r="GV429" i="1"/>
  <c r="HC429" i="1"/>
  <c r="GX429" i="1" s="1"/>
  <c r="C430" i="1"/>
  <c r="D430" i="1"/>
  <c r="I430" i="1"/>
  <c r="AC430" i="1"/>
  <c r="CQ430" i="1" s="1"/>
  <c r="P430" i="1" s="1"/>
  <c r="AE430" i="1"/>
  <c r="AD430" i="1" s="1"/>
  <c r="CR430" i="1" s="1"/>
  <c r="Q430" i="1" s="1"/>
  <c r="AF430" i="1"/>
  <c r="AG430" i="1"/>
  <c r="CU430" i="1" s="1"/>
  <c r="T430" i="1" s="1"/>
  <c r="AH430" i="1"/>
  <c r="AI430" i="1"/>
  <c r="CW430" i="1" s="1"/>
  <c r="V430" i="1" s="1"/>
  <c r="AJ430" i="1"/>
  <c r="CT430" i="1"/>
  <c r="S430" i="1" s="1"/>
  <c r="CV430" i="1"/>
  <c r="U430" i="1" s="1"/>
  <c r="CX430" i="1"/>
  <c r="W430" i="1" s="1"/>
  <c r="FR430" i="1"/>
  <c r="GL430" i="1"/>
  <c r="GN430" i="1"/>
  <c r="GP430" i="1"/>
  <c r="GV430" i="1"/>
  <c r="HC430" i="1" s="1"/>
  <c r="GX430" i="1" s="1"/>
  <c r="I431" i="1"/>
  <c r="AC431" i="1"/>
  <c r="AD431" i="1"/>
  <c r="CR431" i="1" s="1"/>
  <c r="Q431" i="1" s="1"/>
  <c r="AE431" i="1"/>
  <c r="AF431" i="1"/>
  <c r="AB431" i="1" s="1"/>
  <c r="AG431" i="1"/>
  <c r="AH431" i="1"/>
  <c r="CV431" i="1" s="1"/>
  <c r="U431" i="1" s="1"/>
  <c r="AI431" i="1"/>
  <c r="AJ431" i="1"/>
  <c r="CX431" i="1" s="1"/>
  <c r="W431" i="1" s="1"/>
  <c r="CQ431" i="1"/>
  <c r="P431" i="1" s="1"/>
  <c r="CS431" i="1"/>
  <c r="R431" i="1" s="1"/>
  <c r="CU431" i="1"/>
  <c r="T431" i="1" s="1"/>
  <c r="CW431" i="1"/>
  <c r="V431" i="1" s="1"/>
  <c r="FR431" i="1"/>
  <c r="GL431" i="1"/>
  <c r="GN431" i="1"/>
  <c r="GP431" i="1"/>
  <c r="GV431" i="1"/>
  <c r="HC431" i="1"/>
  <c r="GX431" i="1" s="1"/>
  <c r="C432" i="1"/>
  <c r="D432" i="1"/>
  <c r="I432" i="1"/>
  <c r="AC432" i="1"/>
  <c r="CQ432" i="1" s="1"/>
  <c r="P432" i="1" s="1"/>
  <c r="CP432" i="1" s="1"/>
  <c r="O432" i="1" s="1"/>
  <c r="AE432" i="1"/>
  <c r="AD432" i="1" s="1"/>
  <c r="CR432" i="1" s="1"/>
  <c r="Q432" i="1" s="1"/>
  <c r="AF432" i="1"/>
  <c r="AG432" i="1"/>
  <c r="CU432" i="1" s="1"/>
  <c r="T432" i="1" s="1"/>
  <c r="AH432" i="1"/>
  <c r="AI432" i="1"/>
  <c r="CW432" i="1" s="1"/>
  <c r="V432" i="1" s="1"/>
  <c r="AJ432" i="1"/>
  <c r="CT432" i="1"/>
  <c r="S432" i="1" s="1"/>
  <c r="CV432" i="1"/>
  <c r="U432" i="1" s="1"/>
  <c r="CX432" i="1"/>
  <c r="W432" i="1" s="1"/>
  <c r="FR432" i="1"/>
  <c r="GL432" i="1"/>
  <c r="GN432" i="1"/>
  <c r="GP432" i="1"/>
  <c r="GV432" i="1"/>
  <c r="GX432" i="1"/>
  <c r="HC432" i="1"/>
  <c r="I433" i="1"/>
  <c r="AC433" i="1"/>
  <c r="AD433" i="1"/>
  <c r="CR433" i="1" s="1"/>
  <c r="Q433" i="1" s="1"/>
  <c r="AE433" i="1"/>
  <c r="AF433" i="1"/>
  <c r="AB433" i="1" s="1"/>
  <c r="AG433" i="1"/>
  <c r="AH433" i="1"/>
  <c r="CV433" i="1" s="1"/>
  <c r="U433" i="1" s="1"/>
  <c r="AI433" i="1"/>
  <c r="AJ433" i="1"/>
  <c r="CX433" i="1" s="1"/>
  <c r="W433" i="1" s="1"/>
  <c r="CQ433" i="1"/>
  <c r="P433" i="1" s="1"/>
  <c r="CS433" i="1"/>
  <c r="R433" i="1" s="1"/>
  <c r="CU433" i="1"/>
  <c r="T433" i="1" s="1"/>
  <c r="CW433" i="1"/>
  <c r="V433" i="1" s="1"/>
  <c r="FR433" i="1"/>
  <c r="GL433" i="1"/>
  <c r="GO433" i="1"/>
  <c r="GP433" i="1"/>
  <c r="GV433" i="1"/>
  <c r="HC433" i="1"/>
  <c r="GX433" i="1" s="1"/>
  <c r="I434" i="1"/>
  <c r="AC434" i="1"/>
  <c r="AE434" i="1"/>
  <c r="CS434" i="1" s="1"/>
  <c r="R434" i="1" s="1"/>
  <c r="AF434" i="1"/>
  <c r="AG434" i="1"/>
  <c r="CU434" i="1" s="1"/>
  <c r="T434" i="1" s="1"/>
  <c r="AH434" i="1"/>
  <c r="AI434" i="1"/>
  <c r="CW434" i="1" s="1"/>
  <c r="V434" i="1" s="1"/>
  <c r="AJ434" i="1"/>
  <c r="CT434" i="1"/>
  <c r="S434" i="1" s="1"/>
  <c r="CV434" i="1"/>
  <c r="U434" i="1" s="1"/>
  <c r="CX434" i="1"/>
  <c r="W434" i="1" s="1"/>
  <c r="FR434" i="1"/>
  <c r="GL434" i="1"/>
  <c r="GO434" i="1"/>
  <c r="GP434" i="1"/>
  <c r="GV434" i="1"/>
  <c r="GX434" i="1"/>
  <c r="HC434" i="1"/>
  <c r="C435" i="1"/>
  <c r="D435" i="1"/>
  <c r="I435" i="1"/>
  <c r="AC435" i="1"/>
  <c r="AD435" i="1"/>
  <c r="CR435" i="1" s="1"/>
  <c r="Q435" i="1" s="1"/>
  <c r="AE435" i="1"/>
  <c r="AF435" i="1"/>
  <c r="AB435" i="1" s="1"/>
  <c r="AG435" i="1"/>
  <c r="AH435" i="1"/>
  <c r="CV435" i="1" s="1"/>
  <c r="U435" i="1" s="1"/>
  <c r="AI435" i="1"/>
  <c r="AJ435" i="1"/>
  <c r="CX435" i="1" s="1"/>
  <c r="W435" i="1" s="1"/>
  <c r="CQ435" i="1"/>
  <c r="P435" i="1" s="1"/>
  <c r="CS435" i="1"/>
  <c r="R435" i="1" s="1"/>
  <c r="CU435" i="1"/>
  <c r="T435" i="1" s="1"/>
  <c r="CW435" i="1"/>
  <c r="V435" i="1" s="1"/>
  <c r="FR435" i="1"/>
  <c r="GL435" i="1"/>
  <c r="GN435" i="1"/>
  <c r="GP435" i="1"/>
  <c r="GV435" i="1"/>
  <c r="HC435" i="1"/>
  <c r="GX435" i="1" s="1"/>
  <c r="C436" i="1"/>
  <c r="D436" i="1"/>
  <c r="I436" i="1"/>
  <c r="AC436" i="1"/>
  <c r="CQ436" i="1" s="1"/>
  <c r="P436" i="1" s="1"/>
  <c r="CP436" i="1" s="1"/>
  <c r="O436" i="1" s="1"/>
  <c r="AE436" i="1"/>
  <c r="AD436" i="1" s="1"/>
  <c r="CR436" i="1" s="1"/>
  <c r="Q436" i="1" s="1"/>
  <c r="AF436" i="1"/>
  <c r="AG436" i="1"/>
  <c r="CU436" i="1" s="1"/>
  <c r="T436" i="1" s="1"/>
  <c r="AH436" i="1"/>
  <c r="AI436" i="1"/>
  <c r="CW436" i="1" s="1"/>
  <c r="V436" i="1" s="1"/>
  <c r="AJ436" i="1"/>
  <c r="CT436" i="1"/>
  <c r="S436" i="1" s="1"/>
  <c r="CV436" i="1"/>
  <c r="U436" i="1" s="1"/>
  <c r="CX436" i="1"/>
  <c r="W436" i="1" s="1"/>
  <c r="FR436" i="1"/>
  <c r="GL436" i="1"/>
  <c r="GN436" i="1"/>
  <c r="GP436" i="1"/>
  <c r="GV436" i="1"/>
  <c r="HC436" i="1" s="1"/>
  <c r="GX436" i="1" s="1"/>
  <c r="I437" i="1"/>
  <c r="AC437" i="1"/>
  <c r="AD437" i="1"/>
  <c r="CR437" i="1" s="1"/>
  <c r="Q437" i="1" s="1"/>
  <c r="AE437" i="1"/>
  <c r="AF437" i="1"/>
  <c r="AB437" i="1" s="1"/>
  <c r="AG437" i="1"/>
  <c r="AH437" i="1"/>
  <c r="CV437" i="1" s="1"/>
  <c r="U437" i="1" s="1"/>
  <c r="AI437" i="1"/>
  <c r="AJ437" i="1"/>
  <c r="CX437" i="1" s="1"/>
  <c r="W437" i="1" s="1"/>
  <c r="CQ437" i="1"/>
  <c r="P437" i="1" s="1"/>
  <c r="CS437" i="1"/>
  <c r="R437" i="1" s="1"/>
  <c r="CU437" i="1"/>
  <c r="T437" i="1" s="1"/>
  <c r="CW437" i="1"/>
  <c r="V437" i="1" s="1"/>
  <c r="FR437" i="1"/>
  <c r="GL437" i="1"/>
  <c r="GN437" i="1"/>
  <c r="GP437" i="1"/>
  <c r="GV437" i="1"/>
  <c r="HC437" i="1"/>
  <c r="GX437" i="1" s="1"/>
  <c r="C438" i="1"/>
  <c r="D438" i="1"/>
  <c r="I438" i="1"/>
  <c r="AC438" i="1"/>
  <c r="CQ438" i="1" s="1"/>
  <c r="P438" i="1" s="1"/>
  <c r="AE438" i="1"/>
  <c r="AD438" i="1" s="1"/>
  <c r="CR438" i="1" s="1"/>
  <c r="Q438" i="1" s="1"/>
  <c r="AF438" i="1"/>
  <c r="AG438" i="1"/>
  <c r="CU438" i="1" s="1"/>
  <c r="T438" i="1" s="1"/>
  <c r="AH438" i="1"/>
  <c r="AI438" i="1"/>
  <c r="CW438" i="1" s="1"/>
  <c r="V438" i="1" s="1"/>
  <c r="AJ438" i="1"/>
  <c r="CT438" i="1"/>
  <c r="S438" i="1" s="1"/>
  <c r="CV438" i="1"/>
  <c r="U438" i="1" s="1"/>
  <c r="CX438" i="1"/>
  <c r="W438" i="1" s="1"/>
  <c r="FR438" i="1"/>
  <c r="GL438" i="1"/>
  <c r="GN438" i="1"/>
  <c r="GP438" i="1"/>
  <c r="GV438" i="1"/>
  <c r="HC438" i="1" s="1"/>
  <c r="GX438" i="1" s="1"/>
  <c r="I439" i="1"/>
  <c r="AC439" i="1"/>
  <c r="AD439" i="1"/>
  <c r="CR439" i="1" s="1"/>
  <c r="Q439" i="1" s="1"/>
  <c r="AE439" i="1"/>
  <c r="AF439" i="1"/>
  <c r="AB439" i="1" s="1"/>
  <c r="AG439" i="1"/>
  <c r="AH439" i="1"/>
  <c r="CV439" i="1" s="1"/>
  <c r="U439" i="1" s="1"/>
  <c r="AI439" i="1"/>
  <c r="AJ439" i="1"/>
  <c r="CX439" i="1" s="1"/>
  <c r="W439" i="1" s="1"/>
  <c r="CQ439" i="1"/>
  <c r="P439" i="1" s="1"/>
  <c r="CS439" i="1"/>
  <c r="R439" i="1" s="1"/>
  <c r="CU439" i="1"/>
  <c r="T439" i="1" s="1"/>
  <c r="CW439" i="1"/>
  <c r="V439" i="1" s="1"/>
  <c r="FR439" i="1"/>
  <c r="GL439" i="1"/>
  <c r="GN439" i="1"/>
  <c r="GP439" i="1"/>
  <c r="GV439" i="1"/>
  <c r="HC439" i="1"/>
  <c r="GX439" i="1" s="1"/>
  <c r="C440" i="1"/>
  <c r="D440" i="1"/>
  <c r="I440" i="1"/>
  <c r="AC440" i="1"/>
  <c r="CQ440" i="1" s="1"/>
  <c r="P440" i="1" s="1"/>
  <c r="CP440" i="1" s="1"/>
  <c r="O440" i="1" s="1"/>
  <c r="AE440" i="1"/>
  <c r="AD440" i="1" s="1"/>
  <c r="CR440" i="1" s="1"/>
  <c r="Q440" i="1" s="1"/>
  <c r="AF440" i="1"/>
  <c r="AG440" i="1"/>
  <c r="CU440" i="1" s="1"/>
  <c r="T440" i="1" s="1"/>
  <c r="AH440" i="1"/>
  <c r="AI440" i="1"/>
  <c r="CW440" i="1" s="1"/>
  <c r="V440" i="1" s="1"/>
  <c r="AJ440" i="1"/>
  <c r="CT440" i="1"/>
  <c r="S440" i="1" s="1"/>
  <c r="CV440" i="1"/>
  <c r="U440" i="1" s="1"/>
  <c r="CX440" i="1"/>
  <c r="W440" i="1" s="1"/>
  <c r="FR440" i="1"/>
  <c r="GL440" i="1"/>
  <c r="GN440" i="1"/>
  <c r="GP440" i="1"/>
  <c r="GV440" i="1"/>
  <c r="HC440" i="1" s="1"/>
  <c r="GX440" i="1" s="1"/>
  <c r="I441" i="1"/>
  <c r="AC441" i="1"/>
  <c r="AD441" i="1"/>
  <c r="CR441" i="1" s="1"/>
  <c r="Q441" i="1" s="1"/>
  <c r="AE441" i="1"/>
  <c r="AF441" i="1"/>
  <c r="AB441" i="1" s="1"/>
  <c r="AG441" i="1"/>
  <c r="AH441" i="1"/>
  <c r="CV441" i="1" s="1"/>
  <c r="U441" i="1" s="1"/>
  <c r="AI441" i="1"/>
  <c r="AJ441" i="1"/>
  <c r="CX441" i="1" s="1"/>
  <c r="W441" i="1" s="1"/>
  <c r="CQ441" i="1"/>
  <c r="P441" i="1" s="1"/>
  <c r="CS441" i="1"/>
  <c r="R441" i="1" s="1"/>
  <c r="CU441" i="1"/>
  <c r="T441" i="1" s="1"/>
  <c r="CW441" i="1"/>
  <c r="V441" i="1" s="1"/>
  <c r="FR441" i="1"/>
  <c r="BY448" i="1" s="1"/>
  <c r="GL441" i="1"/>
  <c r="GN441" i="1"/>
  <c r="GP441" i="1"/>
  <c r="GV441" i="1"/>
  <c r="HC441" i="1"/>
  <c r="GX441" i="1" s="1"/>
  <c r="C442" i="1"/>
  <c r="D442" i="1"/>
  <c r="I442" i="1"/>
  <c r="AC442" i="1"/>
  <c r="CQ442" i="1" s="1"/>
  <c r="P442" i="1" s="1"/>
  <c r="AE442" i="1"/>
  <c r="AD442" i="1" s="1"/>
  <c r="CR442" i="1" s="1"/>
  <c r="Q442" i="1" s="1"/>
  <c r="AF442" i="1"/>
  <c r="AG442" i="1"/>
  <c r="CU442" i="1" s="1"/>
  <c r="T442" i="1" s="1"/>
  <c r="AH442" i="1"/>
  <c r="AI442" i="1"/>
  <c r="CW442" i="1" s="1"/>
  <c r="V442" i="1" s="1"/>
  <c r="AJ442" i="1"/>
  <c r="CT442" i="1"/>
  <c r="S442" i="1" s="1"/>
  <c r="CV442" i="1"/>
  <c r="U442" i="1" s="1"/>
  <c r="CX442" i="1"/>
  <c r="W442" i="1" s="1"/>
  <c r="FR442" i="1"/>
  <c r="GL442" i="1"/>
  <c r="GN442" i="1"/>
  <c r="GP442" i="1"/>
  <c r="GV442" i="1"/>
  <c r="HC442" i="1" s="1"/>
  <c r="GX442" i="1" s="1"/>
  <c r="I443" i="1"/>
  <c r="AC443" i="1"/>
  <c r="AD443" i="1"/>
  <c r="CR443" i="1" s="1"/>
  <c r="Q443" i="1" s="1"/>
  <c r="AE443" i="1"/>
  <c r="AF443" i="1"/>
  <c r="AB443" i="1" s="1"/>
  <c r="AG443" i="1"/>
  <c r="AH443" i="1"/>
  <c r="CV443" i="1" s="1"/>
  <c r="U443" i="1" s="1"/>
  <c r="AI443" i="1"/>
  <c r="AJ443" i="1"/>
  <c r="CX443" i="1" s="1"/>
  <c r="W443" i="1" s="1"/>
  <c r="CQ443" i="1"/>
  <c r="P443" i="1" s="1"/>
  <c r="CS443" i="1"/>
  <c r="R443" i="1" s="1"/>
  <c r="CU443" i="1"/>
  <c r="T443" i="1" s="1"/>
  <c r="CW443" i="1"/>
  <c r="V443" i="1" s="1"/>
  <c r="FR443" i="1"/>
  <c r="GL443" i="1"/>
  <c r="GN443" i="1"/>
  <c r="GP443" i="1"/>
  <c r="GV443" i="1"/>
  <c r="HC443" i="1"/>
  <c r="GX443" i="1" s="1"/>
  <c r="C444" i="1"/>
  <c r="D444" i="1"/>
  <c r="I444" i="1"/>
  <c r="AC444" i="1"/>
  <c r="CQ444" i="1" s="1"/>
  <c r="P444" i="1" s="1"/>
  <c r="CP444" i="1" s="1"/>
  <c r="O444" i="1" s="1"/>
  <c r="AE444" i="1"/>
  <c r="AD444" i="1" s="1"/>
  <c r="CR444" i="1" s="1"/>
  <c r="Q444" i="1" s="1"/>
  <c r="AF444" i="1"/>
  <c r="AG444" i="1"/>
  <c r="CU444" i="1" s="1"/>
  <c r="T444" i="1" s="1"/>
  <c r="AH444" i="1"/>
  <c r="AI444" i="1"/>
  <c r="CW444" i="1" s="1"/>
  <c r="V444" i="1" s="1"/>
  <c r="AJ444" i="1"/>
  <c r="CT444" i="1"/>
  <c r="S444" i="1" s="1"/>
  <c r="CV444" i="1"/>
  <c r="U444" i="1" s="1"/>
  <c r="CX444" i="1"/>
  <c r="W444" i="1" s="1"/>
  <c r="FR444" i="1"/>
  <c r="GL444" i="1"/>
  <c r="GN444" i="1"/>
  <c r="GP444" i="1"/>
  <c r="GV444" i="1"/>
  <c r="HC444" i="1" s="1"/>
  <c r="GX444" i="1" s="1"/>
  <c r="I445" i="1"/>
  <c r="AC445" i="1"/>
  <c r="AD445" i="1"/>
  <c r="CR445" i="1" s="1"/>
  <c r="Q445" i="1" s="1"/>
  <c r="AE445" i="1"/>
  <c r="AF445" i="1"/>
  <c r="AB445" i="1" s="1"/>
  <c r="AG445" i="1"/>
  <c r="AH445" i="1"/>
  <c r="CV445" i="1" s="1"/>
  <c r="U445" i="1" s="1"/>
  <c r="AI445" i="1"/>
  <c r="AJ445" i="1"/>
  <c r="CX445" i="1" s="1"/>
  <c r="W445" i="1" s="1"/>
  <c r="CQ445" i="1"/>
  <c r="P445" i="1" s="1"/>
  <c r="CS445" i="1"/>
  <c r="R445" i="1" s="1"/>
  <c r="CU445" i="1"/>
  <c r="T445" i="1" s="1"/>
  <c r="CW445" i="1"/>
  <c r="V445" i="1" s="1"/>
  <c r="FR445" i="1"/>
  <c r="GL445" i="1"/>
  <c r="GN445" i="1"/>
  <c r="GP445" i="1"/>
  <c r="GV445" i="1"/>
  <c r="HC445" i="1"/>
  <c r="GX445" i="1" s="1"/>
  <c r="C446" i="1"/>
  <c r="D446" i="1"/>
  <c r="I446" i="1"/>
  <c r="AC446" i="1"/>
  <c r="CQ446" i="1" s="1"/>
  <c r="P446" i="1" s="1"/>
  <c r="AE446" i="1"/>
  <c r="AD446" i="1" s="1"/>
  <c r="CR446" i="1" s="1"/>
  <c r="Q446" i="1" s="1"/>
  <c r="AF446" i="1"/>
  <c r="AG446" i="1"/>
  <c r="CU446" i="1" s="1"/>
  <c r="T446" i="1" s="1"/>
  <c r="AH446" i="1"/>
  <c r="AI446" i="1"/>
  <c r="CW446" i="1" s="1"/>
  <c r="V446" i="1" s="1"/>
  <c r="AJ446" i="1"/>
  <c r="CT446" i="1"/>
  <c r="S446" i="1" s="1"/>
  <c r="CV446" i="1"/>
  <c r="U446" i="1" s="1"/>
  <c r="CX446" i="1"/>
  <c r="W446" i="1" s="1"/>
  <c r="FR446" i="1"/>
  <c r="GL446" i="1"/>
  <c r="GN446" i="1"/>
  <c r="GP446" i="1"/>
  <c r="GV446" i="1"/>
  <c r="HC446" i="1" s="1"/>
  <c r="GX446" i="1" s="1"/>
  <c r="B448" i="1"/>
  <c r="B423" i="1" s="1"/>
  <c r="C448" i="1"/>
  <c r="C423" i="1" s="1"/>
  <c r="D448" i="1"/>
  <c r="D423" i="1" s="1"/>
  <c r="F448" i="1"/>
  <c r="F423" i="1" s="1"/>
  <c r="G448" i="1"/>
  <c r="G423" i="1" s="1"/>
  <c r="BB448" i="1"/>
  <c r="BB423" i="1" s="1"/>
  <c r="BX448" i="1"/>
  <c r="BX423" i="1" s="1"/>
  <c r="BZ448" i="1"/>
  <c r="AQ448" i="1" s="1"/>
  <c r="CD448" i="1"/>
  <c r="AU448" i="1" s="1"/>
  <c r="CK448" i="1"/>
  <c r="CK423" i="1" s="1"/>
  <c r="CL448" i="1"/>
  <c r="BC448" i="1" s="1"/>
  <c r="F461" i="1"/>
  <c r="D477" i="1"/>
  <c r="E479" i="1"/>
  <c r="Z479" i="1"/>
  <c r="AA479" i="1"/>
  <c r="AM479" i="1"/>
  <c r="AN479" i="1"/>
  <c r="BD479" i="1"/>
  <c r="BE479" i="1"/>
  <c r="BF479" i="1"/>
  <c r="BG479" i="1"/>
  <c r="BH479" i="1"/>
  <c r="BI479" i="1"/>
  <c r="BJ479" i="1"/>
  <c r="BK479" i="1"/>
  <c r="BL479" i="1"/>
  <c r="BM479" i="1"/>
  <c r="BN479" i="1"/>
  <c r="BO479" i="1"/>
  <c r="BP479" i="1"/>
  <c r="BQ479" i="1"/>
  <c r="BR479" i="1"/>
  <c r="BS479" i="1"/>
  <c r="BT479" i="1"/>
  <c r="BU479" i="1"/>
  <c r="BV479" i="1"/>
  <c r="BW479" i="1"/>
  <c r="CM479" i="1"/>
  <c r="CN479" i="1"/>
  <c r="CO479" i="1"/>
  <c r="CP479" i="1"/>
  <c r="CQ479" i="1"/>
  <c r="CR479" i="1"/>
  <c r="CS479" i="1"/>
  <c r="CT479" i="1"/>
  <c r="CU479" i="1"/>
  <c r="CV479" i="1"/>
  <c r="CW479" i="1"/>
  <c r="CX479" i="1"/>
  <c r="CY479" i="1"/>
  <c r="CZ479" i="1"/>
  <c r="DA479" i="1"/>
  <c r="DB479" i="1"/>
  <c r="DC479" i="1"/>
  <c r="DD479" i="1"/>
  <c r="DE479" i="1"/>
  <c r="DF479" i="1"/>
  <c r="DG479" i="1"/>
  <c r="DH479" i="1"/>
  <c r="DI479" i="1"/>
  <c r="DJ479" i="1"/>
  <c r="DK479" i="1"/>
  <c r="DL479" i="1"/>
  <c r="DM479" i="1"/>
  <c r="DN479" i="1"/>
  <c r="DO479" i="1"/>
  <c r="DP479" i="1"/>
  <c r="DQ479" i="1"/>
  <c r="DR479" i="1"/>
  <c r="DS479" i="1"/>
  <c r="DT479" i="1"/>
  <c r="DU479" i="1"/>
  <c r="DV479" i="1"/>
  <c r="DW479" i="1"/>
  <c r="DX479" i="1"/>
  <c r="DY479" i="1"/>
  <c r="DZ479" i="1"/>
  <c r="EA479" i="1"/>
  <c r="EB479" i="1"/>
  <c r="EC479" i="1"/>
  <c r="ED479" i="1"/>
  <c r="EE479" i="1"/>
  <c r="EF479" i="1"/>
  <c r="EG479" i="1"/>
  <c r="EH479" i="1"/>
  <c r="EI479" i="1"/>
  <c r="EJ479" i="1"/>
  <c r="EK479" i="1"/>
  <c r="EL479" i="1"/>
  <c r="EM479" i="1"/>
  <c r="EN479" i="1"/>
  <c r="EO479" i="1"/>
  <c r="EP479" i="1"/>
  <c r="EQ479" i="1"/>
  <c r="ER479" i="1"/>
  <c r="ES479" i="1"/>
  <c r="ET479" i="1"/>
  <c r="EU479" i="1"/>
  <c r="EV479" i="1"/>
  <c r="EW479" i="1"/>
  <c r="EX479" i="1"/>
  <c r="EY479" i="1"/>
  <c r="EZ479" i="1"/>
  <c r="FA479" i="1"/>
  <c r="FB479" i="1"/>
  <c r="FC479" i="1"/>
  <c r="FD479" i="1"/>
  <c r="FE479" i="1"/>
  <c r="FF479" i="1"/>
  <c r="FG479" i="1"/>
  <c r="FH479" i="1"/>
  <c r="FI479" i="1"/>
  <c r="FJ479" i="1"/>
  <c r="FK479" i="1"/>
  <c r="FL479" i="1"/>
  <c r="FM479" i="1"/>
  <c r="FN479" i="1"/>
  <c r="FO479" i="1"/>
  <c r="FP479" i="1"/>
  <c r="FQ479" i="1"/>
  <c r="FR479" i="1"/>
  <c r="FS479" i="1"/>
  <c r="FT479" i="1"/>
  <c r="FU479" i="1"/>
  <c r="FV479" i="1"/>
  <c r="FW479" i="1"/>
  <c r="FX479" i="1"/>
  <c r="FY479" i="1"/>
  <c r="FZ479" i="1"/>
  <c r="GA479" i="1"/>
  <c r="GB479" i="1"/>
  <c r="GC479" i="1"/>
  <c r="GD479" i="1"/>
  <c r="GE479" i="1"/>
  <c r="GF479" i="1"/>
  <c r="GG479" i="1"/>
  <c r="GH479" i="1"/>
  <c r="GI479" i="1"/>
  <c r="GJ479" i="1"/>
  <c r="GK479" i="1"/>
  <c r="GL479" i="1"/>
  <c r="GM479" i="1"/>
  <c r="GN479" i="1"/>
  <c r="GO479" i="1"/>
  <c r="GP479" i="1"/>
  <c r="GQ479" i="1"/>
  <c r="GR479" i="1"/>
  <c r="GS479" i="1"/>
  <c r="GT479" i="1"/>
  <c r="GU479" i="1"/>
  <c r="GV479" i="1"/>
  <c r="GW479" i="1"/>
  <c r="GX479" i="1"/>
  <c r="C481" i="1"/>
  <c r="D481" i="1"/>
  <c r="I481" i="1"/>
  <c r="I482" i="1" s="1"/>
  <c r="GX482" i="1" s="1"/>
  <c r="AC481" i="1"/>
  <c r="AD481" i="1"/>
  <c r="CR481" i="1" s="1"/>
  <c r="Q481" i="1" s="1"/>
  <c r="AE481" i="1"/>
  <c r="AF481" i="1"/>
  <c r="AB481" i="1" s="1"/>
  <c r="AG481" i="1"/>
  <c r="AH481" i="1"/>
  <c r="CV481" i="1" s="1"/>
  <c r="U481" i="1" s="1"/>
  <c r="AI481" i="1"/>
  <c r="AJ481" i="1"/>
  <c r="CX481" i="1" s="1"/>
  <c r="W481" i="1" s="1"/>
  <c r="CQ481" i="1"/>
  <c r="P481" i="1" s="1"/>
  <c r="CS481" i="1"/>
  <c r="R481" i="1" s="1"/>
  <c r="CU481" i="1"/>
  <c r="T481" i="1" s="1"/>
  <c r="CW481" i="1"/>
  <c r="V481" i="1" s="1"/>
  <c r="FR481" i="1"/>
  <c r="GL481" i="1"/>
  <c r="GO481" i="1"/>
  <c r="GP481" i="1"/>
  <c r="GV481" i="1"/>
  <c r="HC481" i="1"/>
  <c r="GX481" i="1" s="1"/>
  <c r="AC482" i="1"/>
  <c r="AE482" i="1"/>
  <c r="CS482" i="1" s="1"/>
  <c r="R482" i="1" s="1"/>
  <c r="AF482" i="1"/>
  <c r="AG482" i="1"/>
  <c r="CU482" i="1" s="1"/>
  <c r="AH482" i="1"/>
  <c r="AI482" i="1"/>
  <c r="CW482" i="1" s="1"/>
  <c r="V482" i="1" s="1"/>
  <c r="AJ482" i="1"/>
  <c r="CT482" i="1"/>
  <c r="S482" i="1" s="1"/>
  <c r="CV482" i="1"/>
  <c r="CX482" i="1"/>
  <c r="W482" i="1" s="1"/>
  <c r="FR482" i="1"/>
  <c r="GL482" i="1"/>
  <c r="GN482" i="1"/>
  <c r="GP482" i="1"/>
  <c r="GV482" i="1"/>
  <c r="HC482" i="1"/>
  <c r="C483" i="1"/>
  <c r="D483" i="1"/>
  <c r="I483" i="1"/>
  <c r="I484" i="1" s="1"/>
  <c r="GX484" i="1" s="1"/>
  <c r="AC483" i="1"/>
  <c r="AD483" i="1"/>
  <c r="CR483" i="1" s="1"/>
  <c r="Q483" i="1" s="1"/>
  <c r="AE483" i="1"/>
  <c r="AF483" i="1"/>
  <c r="AB483" i="1" s="1"/>
  <c r="AG483" i="1"/>
  <c r="AH483" i="1"/>
  <c r="CV483" i="1" s="1"/>
  <c r="U483" i="1" s="1"/>
  <c r="AI483" i="1"/>
  <c r="AJ483" i="1"/>
  <c r="CX483" i="1" s="1"/>
  <c r="W483" i="1" s="1"/>
  <c r="CQ483" i="1"/>
  <c r="P483" i="1" s="1"/>
  <c r="CS483" i="1"/>
  <c r="R483" i="1" s="1"/>
  <c r="CU483" i="1"/>
  <c r="T483" i="1" s="1"/>
  <c r="CW483" i="1"/>
  <c r="V483" i="1" s="1"/>
  <c r="FR483" i="1"/>
  <c r="GL483" i="1"/>
  <c r="GO483" i="1"/>
  <c r="GP483" i="1"/>
  <c r="GV483" i="1"/>
  <c r="HC483" i="1"/>
  <c r="GX483" i="1" s="1"/>
  <c r="AC484" i="1"/>
  <c r="AE484" i="1"/>
  <c r="CS484" i="1" s="1"/>
  <c r="R484" i="1" s="1"/>
  <c r="AF484" i="1"/>
  <c r="AG484" i="1"/>
  <c r="CU484" i="1" s="1"/>
  <c r="T484" i="1" s="1"/>
  <c r="AH484" i="1"/>
  <c r="AI484" i="1"/>
  <c r="CW484" i="1" s="1"/>
  <c r="V484" i="1" s="1"/>
  <c r="AJ484" i="1"/>
  <c r="CT484" i="1"/>
  <c r="S484" i="1" s="1"/>
  <c r="CV484" i="1"/>
  <c r="U484" i="1" s="1"/>
  <c r="CX484" i="1"/>
  <c r="W484" i="1" s="1"/>
  <c r="FR484" i="1"/>
  <c r="GL484" i="1"/>
  <c r="GO484" i="1"/>
  <c r="GP484" i="1"/>
  <c r="GV484" i="1"/>
  <c r="HC484" i="1"/>
  <c r="C485" i="1"/>
  <c r="D485" i="1"/>
  <c r="I485" i="1"/>
  <c r="AC485" i="1"/>
  <c r="AD485" i="1"/>
  <c r="CR485" i="1" s="1"/>
  <c r="Q485" i="1" s="1"/>
  <c r="AE485" i="1"/>
  <c r="AF485" i="1"/>
  <c r="AB485" i="1" s="1"/>
  <c r="AG485" i="1"/>
  <c r="AH485" i="1"/>
  <c r="CV485" i="1" s="1"/>
  <c r="U485" i="1" s="1"/>
  <c r="AI485" i="1"/>
  <c r="AJ485" i="1"/>
  <c r="CX485" i="1" s="1"/>
  <c r="W485" i="1" s="1"/>
  <c r="CQ485" i="1"/>
  <c r="P485" i="1" s="1"/>
  <c r="CS485" i="1"/>
  <c r="R485" i="1" s="1"/>
  <c r="CU485" i="1"/>
  <c r="T485" i="1" s="1"/>
  <c r="CW485" i="1"/>
  <c r="V485" i="1" s="1"/>
  <c r="FR485" i="1"/>
  <c r="GL485" i="1"/>
  <c r="GO485" i="1"/>
  <c r="GP485" i="1"/>
  <c r="GV485" i="1"/>
  <c r="HC485" i="1"/>
  <c r="GX485" i="1" s="1"/>
  <c r="C486" i="1"/>
  <c r="D486" i="1"/>
  <c r="I486" i="1"/>
  <c r="AC486" i="1"/>
  <c r="CQ486" i="1" s="1"/>
  <c r="P486" i="1" s="1"/>
  <c r="CP486" i="1" s="1"/>
  <c r="O486" i="1" s="1"/>
  <c r="AE486" i="1"/>
  <c r="AD486" i="1" s="1"/>
  <c r="CR486" i="1" s="1"/>
  <c r="Q486" i="1" s="1"/>
  <c r="AF486" i="1"/>
  <c r="AG486" i="1"/>
  <c r="CU486" i="1" s="1"/>
  <c r="T486" i="1" s="1"/>
  <c r="AH486" i="1"/>
  <c r="AI486" i="1"/>
  <c r="CW486" i="1" s="1"/>
  <c r="V486" i="1" s="1"/>
  <c r="AJ486" i="1"/>
  <c r="CT486" i="1"/>
  <c r="S486" i="1" s="1"/>
  <c r="CV486" i="1"/>
  <c r="U486" i="1" s="1"/>
  <c r="CX486" i="1"/>
  <c r="W486" i="1" s="1"/>
  <c r="FR486" i="1"/>
  <c r="GL486" i="1"/>
  <c r="GO486" i="1"/>
  <c r="GP486" i="1"/>
  <c r="GV486" i="1"/>
  <c r="HC486" i="1" s="1"/>
  <c r="GX486" i="1" s="1"/>
  <c r="C487" i="1"/>
  <c r="D487" i="1"/>
  <c r="I487" i="1"/>
  <c r="AC487" i="1"/>
  <c r="AD487" i="1"/>
  <c r="CR487" i="1" s="1"/>
  <c r="Q487" i="1" s="1"/>
  <c r="AE487" i="1"/>
  <c r="AF487" i="1"/>
  <c r="CT487" i="1" s="1"/>
  <c r="S487" i="1" s="1"/>
  <c r="AG487" i="1"/>
  <c r="AH487" i="1"/>
  <c r="CV487" i="1" s="1"/>
  <c r="U487" i="1" s="1"/>
  <c r="AI487" i="1"/>
  <c r="AJ487" i="1"/>
  <c r="CX487" i="1" s="1"/>
  <c r="W487" i="1" s="1"/>
  <c r="CQ487" i="1"/>
  <c r="P487" i="1" s="1"/>
  <c r="CP487" i="1" s="1"/>
  <c r="O487" i="1" s="1"/>
  <c r="CS487" i="1"/>
  <c r="R487" i="1" s="1"/>
  <c r="CU487" i="1"/>
  <c r="T487" i="1" s="1"/>
  <c r="CW487" i="1"/>
  <c r="V487" i="1" s="1"/>
  <c r="FR487" i="1"/>
  <c r="GL487" i="1"/>
  <c r="GO487" i="1"/>
  <c r="GP487" i="1"/>
  <c r="GV487" i="1"/>
  <c r="HC487" i="1" s="1"/>
  <c r="GX487" i="1" s="1"/>
  <c r="C488" i="1"/>
  <c r="D488" i="1"/>
  <c r="I488" i="1"/>
  <c r="AC488" i="1"/>
  <c r="AE488" i="1"/>
  <c r="CS488" i="1" s="1"/>
  <c r="R488" i="1" s="1"/>
  <c r="AF488" i="1"/>
  <c r="AG488" i="1"/>
  <c r="CU488" i="1" s="1"/>
  <c r="T488" i="1" s="1"/>
  <c r="AH488" i="1"/>
  <c r="AI488" i="1"/>
  <c r="CW488" i="1" s="1"/>
  <c r="V488" i="1" s="1"/>
  <c r="AJ488" i="1"/>
  <c r="CT488" i="1"/>
  <c r="S488" i="1" s="1"/>
  <c r="CV488" i="1"/>
  <c r="U488" i="1" s="1"/>
  <c r="CX488" i="1"/>
  <c r="W488" i="1" s="1"/>
  <c r="FR488" i="1"/>
  <c r="GL488" i="1"/>
  <c r="GO488" i="1"/>
  <c r="GP488" i="1"/>
  <c r="GV488" i="1"/>
  <c r="GX488" i="1"/>
  <c r="HC488" i="1"/>
  <c r="C489" i="1"/>
  <c r="D489" i="1"/>
  <c r="I489" i="1"/>
  <c r="AC489" i="1"/>
  <c r="AD489" i="1"/>
  <c r="CR489" i="1" s="1"/>
  <c r="Q489" i="1" s="1"/>
  <c r="AE489" i="1"/>
  <c r="AF489" i="1"/>
  <c r="AB489" i="1" s="1"/>
  <c r="AG489" i="1"/>
  <c r="AH489" i="1"/>
  <c r="CV489" i="1" s="1"/>
  <c r="U489" i="1" s="1"/>
  <c r="AI489" i="1"/>
  <c r="AJ489" i="1"/>
  <c r="CX489" i="1" s="1"/>
  <c r="W489" i="1" s="1"/>
  <c r="CQ489" i="1"/>
  <c r="P489" i="1" s="1"/>
  <c r="CS489" i="1"/>
  <c r="R489" i="1" s="1"/>
  <c r="CU489" i="1"/>
  <c r="T489" i="1" s="1"/>
  <c r="CW489" i="1"/>
  <c r="V489" i="1" s="1"/>
  <c r="FR489" i="1"/>
  <c r="GL489" i="1"/>
  <c r="GO489" i="1"/>
  <c r="GP489" i="1"/>
  <c r="GV489" i="1"/>
  <c r="HC489" i="1"/>
  <c r="GX489" i="1" s="1"/>
  <c r="C490" i="1"/>
  <c r="D490" i="1"/>
  <c r="I490" i="1"/>
  <c r="AC490" i="1"/>
  <c r="CQ490" i="1" s="1"/>
  <c r="P490" i="1" s="1"/>
  <c r="AE490" i="1"/>
  <c r="AD490" i="1" s="1"/>
  <c r="CR490" i="1" s="1"/>
  <c r="Q490" i="1" s="1"/>
  <c r="AF490" i="1"/>
  <c r="AG490" i="1"/>
  <c r="CU490" i="1" s="1"/>
  <c r="T490" i="1" s="1"/>
  <c r="AH490" i="1"/>
  <c r="AI490" i="1"/>
  <c r="CW490" i="1" s="1"/>
  <c r="V490" i="1" s="1"/>
  <c r="AJ490" i="1"/>
  <c r="CT490" i="1"/>
  <c r="S490" i="1" s="1"/>
  <c r="CV490" i="1"/>
  <c r="U490" i="1" s="1"/>
  <c r="CX490" i="1"/>
  <c r="W490" i="1" s="1"/>
  <c r="FR490" i="1"/>
  <c r="GL490" i="1"/>
  <c r="GO490" i="1"/>
  <c r="GP490" i="1"/>
  <c r="GV490" i="1"/>
  <c r="HC490" i="1" s="1"/>
  <c r="GX490" i="1" s="1"/>
  <c r="I491" i="1"/>
  <c r="AC491" i="1"/>
  <c r="AD491" i="1"/>
  <c r="CR491" i="1" s="1"/>
  <c r="Q491" i="1" s="1"/>
  <c r="AE491" i="1"/>
  <c r="AF491" i="1"/>
  <c r="AB491" i="1" s="1"/>
  <c r="AG491" i="1"/>
  <c r="AH491" i="1"/>
  <c r="CV491" i="1" s="1"/>
  <c r="U491" i="1" s="1"/>
  <c r="AI491" i="1"/>
  <c r="AJ491" i="1"/>
  <c r="CX491" i="1" s="1"/>
  <c r="W491" i="1" s="1"/>
  <c r="CQ491" i="1"/>
  <c r="P491" i="1" s="1"/>
  <c r="CS491" i="1"/>
  <c r="R491" i="1" s="1"/>
  <c r="CU491" i="1"/>
  <c r="T491" i="1" s="1"/>
  <c r="CW491" i="1"/>
  <c r="V491" i="1" s="1"/>
  <c r="FR491" i="1"/>
  <c r="GL491" i="1"/>
  <c r="GO491" i="1"/>
  <c r="GP491" i="1"/>
  <c r="GV491" i="1"/>
  <c r="HC491" i="1"/>
  <c r="GX491" i="1" s="1"/>
  <c r="I492" i="1"/>
  <c r="AC492" i="1"/>
  <c r="AE492" i="1"/>
  <c r="CS492" i="1" s="1"/>
  <c r="R492" i="1" s="1"/>
  <c r="AF492" i="1"/>
  <c r="AG492" i="1"/>
  <c r="CU492" i="1" s="1"/>
  <c r="T492" i="1" s="1"/>
  <c r="AH492" i="1"/>
  <c r="AI492" i="1"/>
  <c r="CW492" i="1" s="1"/>
  <c r="V492" i="1" s="1"/>
  <c r="AJ492" i="1"/>
  <c r="CT492" i="1"/>
  <c r="S492" i="1" s="1"/>
  <c r="CV492" i="1"/>
  <c r="U492" i="1" s="1"/>
  <c r="CX492" i="1"/>
  <c r="W492" i="1" s="1"/>
  <c r="FR492" i="1"/>
  <c r="GL492" i="1"/>
  <c r="GN492" i="1"/>
  <c r="GO492" i="1"/>
  <c r="GV492" i="1"/>
  <c r="GX492" i="1"/>
  <c r="HC492" i="1"/>
  <c r="C493" i="1"/>
  <c r="D493" i="1"/>
  <c r="I493" i="1"/>
  <c r="I494" i="1" s="1"/>
  <c r="AC493" i="1"/>
  <c r="AD493" i="1"/>
  <c r="CR493" i="1" s="1"/>
  <c r="Q493" i="1" s="1"/>
  <c r="AE493" i="1"/>
  <c r="AF493" i="1"/>
  <c r="AB493" i="1" s="1"/>
  <c r="AG493" i="1"/>
  <c r="AH493" i="1"/>
  <c r="CV493" i="1" s="1"/>
  <c r="U493" i="1" s="1"/>
  <c r="AI493" i="1"/>
  <c r="AJ493" i="1"/>
  <c r="CX493" i="1" s="1"/>
  <c r="W493" i="1" s="1"/>
  <c r="CQ493" i="1"/>
  <c r="P493" i="1" s="1"/>
  <c r="CS493" i="1"/>
  <c r="R493" i="1" s="1"/>
  <c r="CU493" i="1"/>
  <c r="T493" i="1" s="1"/>
  <c r="CW493" i="1"/>
  <c r="V493" i="1" s="1"/>
  <c r="FR493" i="1"/>
  <c r="GL493" i="1"/>
  <c r="GO493" i="1"/>
  <c r="GP493" i="1"/>
  <c r="GV493" i="1"/>
  <c r="HC493" i="1"/>
  <c r="GX493" i="1" s="1"/>
  <c r="AC494" i="1"/>
  <c r="AE494" i="1"/>
  <c r="AF494" i="1"/>
  <c r="AG494" i="1"/>
  <c r="CU494" i="1" s="1"/>
  <c r="T494" i="1" s="1"/>
  <c r="AH494" i="1"/>
  <c r="AI494" i="1"/>
  <c r="CW494" i="1" s="1"/>
  <c r="V494" i="1" s="1"/>
  <c r="AJ494" i="1"/>
  <c r="CT494" i="1"/>
  <c r="S494" i="1" s="1"/>
  <c r="CV494" i="1"/>
  <c r="U494" i="1" s="1"/>
  <c r="CX494" i="1"/>
  <c r="W494" i="1" s="1"/>
  <c r="FR494" i="1"/>
  <c r="GL494" i="1"/>
  <c r="GN494" i="1"/>
  <c r="GO494" i="1"/>
  <c r="GV494" i="1"/>
  <c r="GX494" i="1"/>
  <c r="HC494" i="1"/>
  <c r="C495" i="1"/>
  <c r="D495" i="1"/>
  <c r="I495" i="1"/>
  <c r="V495" i="1"/>
  <c r="AC495" i="1"/>
  <c r="AD495" i="1"/>
  <c r="CR495" i="1" s="1"/>
  <c r="AE495" i="1"/>
  <c r="AF495" i="1"/>
  <c r="CT495" i="1" s="1"/>
  <c r="AG495" i="1"/>
  <c r="AH495" i="1"/>
  <c r="CV495" i="1" s="1"/>
  <c r="AI495" i="1"/>
  <c r="AJ495" i="1"/>
  <c r="CX495" i="1" s="1"/>
  <c r="CQ495" i="1"/>
  <c r="P495" i="1" s="1"/>
  <c r="CS495" i="1"/>
  <c r="R495" i="1" s="1"/>
  <c r="CU495" i="1"/>
  <c r="T495" i="1" s="1"/>
  <c r="CW495" i="1"/>
  <c r="FR495" i="1"/>
  <c r="GL495" i="1"/>
  <c r="GO495" i="1"/>
  <c r="GP495" i="1"/>
  <c r="GV495" i="1"/>
  <c r="HC495" i="1"/>
  <c r="AC496" i="1"/>
  <c r="AE496" i="1"/>
  <c r="AF496" i="1"/>
  <c r="AG496" i="1"/>
  <c r="CU496" i="1" s="1"/>
  <c r="AH496" i="1"/>
  <c r="AI496" i="1"/>
  <c r="CW496" i="1" s="1"/>
  <c r="AJ496" i="1"/>
  <c r="CT496" i="1"/>
  <c r="CV496" i="1"/>
  <c r="CX496" i="1"/>
  <c r="FR496" i="1"/>
  <c r="GL496" i="1"/>
  <c r="GO496" i="1"/>
  <c r="GP496" i="1"/>
  <c r="GV496" i="1"/>
  <c r="HC496" i="1"/>
  <c r="AC497" i="1"/>
  <c r="AD497" i="1"/>
  <c r="AE497" i="1"/>
  <c r="AF497" i="1"/>
  <c r="CT497" i="1" s="1"/>
  <c r="AG497" i="1"/>
  <c r="AH497" i="1"/>
  <c r="CV497" i="1" s="1"/>
  <c r="AI497" i="1"/>
  <c r="AJ497" i="1"/>
  <c r="CX497" i="1" s="1"/>
  <c r="CQ497" i="1"/>
  <c r="CS497" i="1"/>
  <c r="CU497" i="1"/>
  <c r="CW497" i="1"/>
  <c r="FR497" i="1"/>
  <c r="GL497" i="1"/>
  <c r="GN497" i="1"/>
  <c r="GO497" i="1"/>
  <c r="GV497" i="1"/>
  <c r="HC497" i="1" s="1"/>
  <c r="AC498" i="1"/>
  <c r="AE498" i="1"/>
  <c r="AD498" i="1" s="1"/>
  <c r="CR498" i="1" s="1"/>
  <c r="AF498" i="1"/>
  <c r="AG498" i="1"/>
  <c r="CU498" i="1" s="1"/>
  <c r="AH498" i="1"/>
  <c r="AI498" i="1"/>
  <c r="CW498" i="1" s="1"/>
  <c r="AJ498" i="1"/>
  <c r="CT498" i="1"/>
  <c r="CV498" i="1"/>
  <c r="CX498" i="1"/>
  <c r="FR498" i="1"/>
  <c r="GL498" i="1"/>
  <c r="GO498" i="1"/>
  <c r="GP498" i="1"/>
  <c r="GV498" i="1"/>
  <c r="HC498" i="1" s="1"/>
  <c r="C499" i="1"/>
  <c r="D499" i="1"/>
  <c r="I499" i="1"/>
  <c r="I500" i="1" s="1"/>
  <c r="AC499" i="1"/>
  <c r="AD499" i="1"/>
  <c r="AE499" i="1"/>
  <c r="AF499" i="1"/>
  <c r="CT499" i="1" s="1"/>
  <c r="S499" i="1" s="1"/>
  <c r="AG499" i="1"/>
  <c r="AH499" i="1"/>
  <c r="CV499" i="1" s="1"/>
  <c r="U499" i="1" s="1"/>
  <c r="AI499" i="1"/>
  <c r="AJ499" i="1"/>
  <c r="CX499" i="1" s="1"/>
  <c r="W499" i="1" s="1"/>
  <c r="CQ499" i="1"/>
  <c r="P499" i="1" s="1"/>
  <c r="CS499" i="1"/>
  <c r="R499" i="1" s="1"/>
  <c r="CU499" i="1"/>
  <c r="T499" i="1" s="1"/>
  <c r="CW499" i="1"/>
  <c r="V499" i="1" s="1"/>
  <c r="CY499" i="1"/>
  <c r="X499" i="1" s="1"/>
  <c r="FR499" i="1"/>
  <c r="GL499" i="1"/>
  <c r="GO499" i="1"/>
  <c r="GP499" i="1"/>
  <c r="GV499" i="1"/>
  <c r="HC499" i="1" s="1"/>
  <c r="GX499" i="1" s="1"/>
  <c r="AC500" i="1"/>
  <c r="AE500" i="1"/>
  <c r="AD500" i="1" s="1"/>
  <c r="CR500" i="1" s="1"/>
  <c r="AF500" i="1"/>
  <c r="AG500" i="1"/>
  <c r="CU500" i="1" s="1"/>
  <c r="AH500" i="1"/>
  <c r="AI500" i="1"/>
  <c r="CW500" i="1" s="1"/>
  <c r="AJ500" i="1"/>
  <c r="CT500" i="1"/>
  <c r="S500" i="1" s="1"/>
  <c r="CV500" i="1"/>
  <c r="CX500" i="1"/>
  <c r="W500" i="1" s="1"/>
  <c r="FR500" i="1"/>
  <c r="GL500" i="1"/>
  <c r="GO500" i="1"/>
  <c r="GP500" i="1"/>
  <c r="GV500" i="1"/>
  <c r="HC500" i="1" s="1"/>
  <c r="GX500" i="1"/>
  <c r="I501" i="1"/>
  <c r="T501" i="1"/>
  <c r="AC501" i="1"/>
  <c r="AD501" i="1"/>
  <c r="CR501" i="1" s="1"/>
  <c r="Q501" i="1" s="1"/>
  <c r="AE501" i="1"/>
  <c r="AF501" i="1"/>
  <c r="CT501" i="1" s="1"/>
  <c r="S501" i="1" s="1"/>
  <c r="AG501" i="1"/>
  <c r="AH501" i="1"/>
  <c r="CV501" i="1" s="1"/>
  <c r="U501" i="1" s="1"/>
  <c r="AI501" i="1"/>
  <c r="AJ501" i="1"/>
  <c r="CX501" i="1" s="1"/>
  <c r="W501" i="1" s="1"/>
  <c r="CQ501" i="1"/>
  <c r="P501" i="1" s="1"/>
  <c r="CP501" i="1" s="1"/>
  <c r="O501" i="1" s="1"/>
  <c r="CS501" i="1"/>
  <c r="R501" i="1" s="1"/>
  <c r="CY501" i="1" s="1"/>
  <c r="X501" i="1" s="1"/>
  <c r="CU501" i="1"/>
  <c r="CW501" i="1"/>
  <c r="V501" i="1" s="1"/>
  <c r="FR501" i="1"/>
  <c r="GL501" i="1"/>
  <c r="GN501" i="1"/>
  <c r="GO501" i="1"/>
  <c r="GV501" i="1"/>
  <c r="HC501" i="1" s="1"/>
  <c r="GX501" i="1" s="1"/>
  <c r="C502" i="1"/>
  <c r="D502" i="1"/>
  <c r="I502" i="1"/>
  <c r="U502" i="1"/>
  <c r="AC502" i="1"/>
  <c r="AE502" i="1"/>
  <c r="AF502" i="1"/>
  <c r="AG502" i="1"/>
  <c r="CU502" i="1" s="1"/>
  <c r="T502" i="1" s="1"/>
  <c r="AH502" i="1"/>
  <c r="AI502" i="1"/>
  <c r="CW502" i="1" s="1"/>
  <c r="V502" i="1" s="1"/>
  <c r="AJ502" i="1"/>
  <c r="CT502" i="1"/>
  <c r="S502" i="1" s="1"/>
  <c r="CV502" i="1"/>
  <c r="CX502" i="1"/>
  <c r="W502" i="1" s="1"/>
  <c r="FR502" i="1"/>
  <c r="GL502" i="1"/>
  <c r="GO502" i="1"/>
  <c r="GP502" i="1"/>
  <c r="GV502" i="1"/>
  <c r="HC502" i="1" s="1"/>
  <c r="GX502" i="1"/>
  <c r="I503" i="1"/>
  <c r="T503" i="1"/>
  <c r="V503" i="1"/>
  <c r="AC503" i="1"/>
  <c r="AD503" i="1"/>
  <c r="CR503" i="1" s="1"/>
  <c r="Q503" i="1" s="1"/>
  <c r="AE503" i="1"/>
  <c r="AF503" i="1"/>
  <c r="CT503" i="1" s="1"/>
  <c r="AG503" i="1"/>
  <c r="AH503" i="1"/>
  <c r="CV503" i="1" s="1"/>
  <c r="U503" i="1" s="1"/>
  <c r="AI503" i="1"/>
  <c r="AJ503" i="1"/>
  <c r="CX503" i="1" s="1"/>
  <c r="CQ503" i="1"/>
  <c r="P503" i="1" s="1"/>
  <c r="CS503" i="1"/>
  <c r="R503" i="1" s="1"/>
  <c r="CU503" i="1"/>
  <c r="CW503" i="1"/>
  <c r="FR503" i="1"/>
  <c r="GL503" i="1"/>
  <c r="GO503" i="1"/>
  <c r="GP503" i="1"/>
  <c r="GV503" i="1"/>
  <c r="HC503" i="1" s="1"/>
  <c r="GX503" i="1" s="1"/>
  <c r="C504" i="1"/>
  <c r="D504" i="1"/>
  <c r="I504" i="1"/>
  <c r="U504" i="1"/>
  <c r="AC504" i="1"/>
  <c r="AE504" i="1"/>
  <c r="AF504" i="1"/>
  <c r="AG504" i="1"/>
  <c r="CU504" i="1" s="1"/>
  <c r="T504" i="1" s="1"/>
  <c r="AH504" i="1"/>
  <c r="AI504" i="1"/>
  <c r="CW504" i="1" s="1"/>
  <c r="V504" i="1" s="1"/>
  <c r="AJ504" i="1"/>
  <c r="CT504" i="1"/>
  <c r="S504" i="1" s="1"/>
  <c r="CV504" i="1"/>
  <c r="CX504" i="1"/>
  <c r="W504" i="1" s="1"/>
  <c r="FR504" i="1"/>
  <c r="GL504" i="1"/>
  <c r="GO504" i="1"/>
  <c r="GP504" i="1"/>
  <c r="GV504" i="1"/>
  <c r="HC504" i="1" s="1"/>
  <c r="GX504" i="1"/>
  <c r="I505" i="1"/>
  <c r="T505" i="1"/>
  <c r="V505" i="1"/>
  <c r="AC505" i="1"/>
  <c r="AD505" i="1"/>
  <c r="CR505" i="1" s="1"/>
  <c r="Q505" i="1" s="1"/>
  <c r="AE505" i="1"/>
  <c r="AF505" i="1"/>
  <c r="CT505" i="1" s="1"/>
  <c r="AG505" i="1"/>
  <c r="AH505" i="1"/>
  <c r="CV505" i="1" s="1"/>
  <c r="U505" i="1" s="1"/>
  <c r="AI505" i="1"/>
  <c r="AJ505" i="1"/>
  <c r="CX505" i="1" s="1"/>
  <c r="CQ505" i="1"/>
  <c r="P505" i="1" s="1"/>
  <c r="CS505" i="1"/>
  <c r="R505" i="1" s="1"/>
  <c r="CU505" i="1"/>
  <c r="CW505" i="1"/>
  <c r="FR505" i="1"/>
  <c r="GL505" i="1"/>
  <c r="GO505" i="1"/>
  <c r="GP505" i="1"/>
  <c r="GV505" i="1"/>
  <c r="HC505" i="1" s="1"/>
  <c r="GX505" i="1" s="1"/>
  <c r="I506" i="1"/>
  <c r="U506" i="1"/>
  <c r="AC506" i="1"/>
  <c r="AE506" i="1"/>
  <c r="AF506" i="1"/>
  <c r="AG506" i="1"/>
  <c r="CU506" i="1" s="1"/>
  <c r="T506" i="1" s="1"/>
  <c r="AH506" i="1"/>
  <c r="AI506" i="1"/>
  <c r="CW506" i="1" s="1"/>
  <c r="V506" i="1" s="1"/>
  <c r="AJ506" i="1"/>
  <c r="CT506" i="1"/>
  <c r="S506" i="1" s="1"/>
  <c r="CV506" i="1"/>
  <c r="CX506" i="1"/>
  <c r="W506" i="1" s="1"/>
  <c r="FR506" i="1"/>
  <c r="GL506" i="1"/>
  <c r="GO506" i="1"/>
  <c r="GP506" i="1"/>
  <c r="GV506" i="1"/>
  <c r="GX506" i="1"/>
  <c r="HC506" i="1"/>
  <c r="I507" i="1"/>
  <c r="P507" i="1" s="1"/>
  <c r="AC507" i="1"/>
  <c r="AD507" i="1"/>
  <c r="AB507" i="1" s="1"/>
  <c r="AE507" i="1"/>
  <c r="AF507" i="1"/>
  <c r="CT507" i="1" s="1"/>
  <c r="AG507" i="1"/>
  <c r="AH507" i="1"/>
  <c r="CV507" i="1" s="1"/>
  <c r="U507" i="1" s="1"/>
  <c r="AI507" i="1"/>
  <c r="AJ507" i="1"/>
  <c r="CX507" i="1" s="1"/>
  <c r="CQ507" i="1"/>
  <c r="CR507" i="1"/>
  <c r="Q507" i="1" s="1"/>
  <c r="CS507" i="1"/>
  <c r="CU507" i="1"/>
  <c r="T507" i="1" s="1"/>
  <c r="CW507" i="1"/>
  <c r="V507" i="1" s="1"/>
  <c r="FR507" i="1"/>
  <c r="GL507" i="1"/>
  <c r="GO507" i="1"/>
  <c r="GP507" i="1"/>
  <c r="GV507" i="1"/>
  <c r="HC507" i="1" s="1"/>
  <c r="GX507" i="1" s="1"/>
  <c r="B509" i="1"/>
  <c r="B479" i="1" s="1"/>
  <c r="C509" i="1"/>
  <c r="C479" i="1" s="1"/>
  <c r="D509" i="1"/>
  <c r="D479" i="1" s="1"/>
  <c r="F509" i="1"/>
  <c r="F479" i="1" s="1"/>
  <c r="G509" i="1"/>
  <c r="G479" i="1" s="1"/>
  <c r="AP509" i="1"/>
  <c r="AP479" i="1" s="1"/>
  <c r="BB509" i="1"/>
  <c r="BB479" i="1" s="1"/>
  <c r="BX509" i="1"/>
  <c r="BX479" i="1" s="1"/>
  <c r="BY509" i="1"/>
  <c r="BY479" i="1" s="1"/>
  <c r="BZ509" i="1"/>
  <c r="BZ479" i="1" s="1"/>
  <c r="CK509" i="1"/>
  <c r="CK479" i="1" s="1"/>
  <c r="CL509" i="1"/>
  <c r="CL479" i="1" s="1"/>
  <c r="F518" i="1"/>
  <c r="F522" i="1"/>
  <c r="D538" i="1"/>
  <c r="E540" i="1"/>
  <c r="Z540" i="1"/>
  <c r="AA540" i="1"/>
  <c r="AM540" i="1"/>
  <c r="AN540" i="1"/>
  <c r="BD540" i="1"/>
  <c r="BE540" i="1"/>
  <c r="BF540" i="1"/>
  <c r="BG540" i="1"/>
  <c r="BH540" i="1"/>
  <c r="BI540" i="1"/>
  <c r="BJ540" i="1"/>
  <c r="BK540" i="1"/>
  <c r="BL540" i="1"/>
  <c r="BM540" i="1"/>
  <c r="BN540" i="1"/>
  <c r="BO540" i="1"/>
  <c r="BP540" i="1"/>
  <c r="BQ540" i="1"/>
  <c r="BR540" i="1"/>
  <c r="BS540" i="1"/>
  <c r="BT540" i="1"/>
  <c r="BU540" i="1"/>
  <c r="BV540" i="1"/>
  <c r="BW540" i="1"/>
  <c r="CM540" i="1"/>
  <c r="CN540" i="1"/>
  <c r="CO540" i="1"/>
  <c r="CP540" i="1"/>
  <c r="CQ540" i="1"/>
  <c r="CR540" i="1"/>
  <c r="CS540" i="1"/>
  <c r="CT540" i="1"/>
  <c r="CU540" i="1"/>
  <c r="CV540" i="1"/>
  <c r="CW540" i="1"/>
  <c r="CX540" i="1"/>
  <c r="CY540" i="1"/>
  <c r="CZ540" i="1"/>
  <c r="DA540" i="1"/>
  <c r="DB540" i="1"/>
  <c r="DC540" i="1"/>
  <c r="DD540" i="1"/>
  <c r="DE540" i="1"/>
  <c r="DF540" i="1"/>
  <c r="DG540" i="1"/>
  <c r="DH540" i="1"/>
  <c r="DI540" i="1"/>
  <c r="DJ540" i="1"/>
  <c r="DK540" i="1"/>
  <c r="DL540" i="1"/>
  <c r="DM540" i="1"/>
  <c r="DN540" i="1"/>
  <c r="DO540" i="1"/>
  <c r="DP540" i="1"/>
  <c r="DQ540" i="1"/>
  <c r="DR540" i="1"/>
  <c r="DS540" i="1"/>
  <c r="DT540" i="1"/>
  <c r="DU540" i="1"/>
  <c r="DV540" i="1"/>
  <c r="DW540" i="1"/>
  <c r="DX540" i="1"/>
  <c r="DY540" i="1"/>
  <c r="DZ540" i="1"/>
  <c r="EA540" i="1"/>
  <c r="EB540" i="1"/>
  <c r="EC540" i="1"/>
  <c r="ED540" i="1"/>
  <c r="EE540" i="1"/>
  <c r="EF540" i="1"/>
  <c r="EG540" i="1"/>
  <c r="EH540" i="1"/>
  <c r="EI540" i="1"/>
  <c r="EJ540" i="1"/>
  <c r="EK540" i="1"/>
  <c r="EL540" i="1"/>
  <c r="EM540" i="1"/>
  <c r="EN540" i="1"/>
  <c r="EO540" i="1"/>
  <c r="EP540" i="1"/>
  <c r="EQ540" i="1"/>
  <c r="ER540" i="1"/>
  <c r="ES540" i="1"/>
  <c r="ET540" i="1"/>
  <c r="EU540" i="1"/>
  <c r="EV540" i="1"/>
  <c r="EW540" i="1"/>
  <c r="EX540" i="1"/>
  <c r="EY540" i="1"/>
  <c r="EZ540" i="1"/>
  <c r="FA540" i="1"/>
  <c r="FB540" i="1"/>
  <c r="FC540" i="1"/>
  <c r="FD540" i="1"/>
  <c r="FE540" i="1"/>
  <c r="FF540" i="1"/>
  <c r="FG540" i="1"/>
  <c r="FH540" i="1"/>
  <c r="FI540" i="1"/>
  <c r="FJ540" i="1"/>
  <c r="FK540" i="1"/>
  <c r="FL540" i="1"/>
  <c r="FM540" i="1"/>
  <c r="FN540" i="1"/>
  <c r="FO540" i="1"/>
  <c r="FP540" i="1"/>
  <c r="FQ540" i="1"/>
  <c r="FR540" i="1"/>
  <c r="FS540" i="1"/>
  <c r="FT540" i="1"/>
  <c r="FU540" i="1"/>
  <c r="FV540" i="1"/>
  <c r="FW540" i="1"/>
  <c r="FX540" i="1"/>
  <c r="FY540" i="1"/>
  <c r="FZ540" i="1"/>
  <c r="GA540" i="1"/>
  <c r="GB540" i="1"/>
  <c r="GC540" i="1"/>
  <c r="GD540" i="1"/>
  <c r="GE540" i="1"/>
  <c r="GF540" i="1"/>
  <c r="GG540" i="1"/>
  <c r="GH540" i="1"/>
  <c r="GI540" i="1"/>
  <c r="GJ540" i="1"/>
  <c r="GK540" i="1"/>
  <c r="GL540" i="1"/>
  <c r="GM540" i="1"/>
  <c r="GN540" i="1"/>
  <c r="GO540" i="1"/>
  <c r="GP540" i="1"/>
  <c r="GQ540" i="1"/>
  <c r="GR540" i="1"/>
  <c r="GS540" i="1"/>
  <c r="GT540" i="1"/>
  <c r="GU540" i="1"/>
  <c r="GV540" i="1"/>
  <c r="GW540" i="1"/>
  <c r="GX540" i="1"/>
  <c r="C542" i="1"/>
  <c r="D542" i="1"/>
  <c r="I542" i="1"/>
  <c r="I543" i="1" s="1"/>
  <c r="GX543" i="1" s="1"/>
  <c r="AC542" i="1"/>
  <c r="AD542" i="1"/>
  <c r="CR542" i="1" s="1"/>
  <c r="Q542" i="1" s="1"/>
  <c r="AE542" i="1"/>
  <c r="AF542" i="1"/>
  <c r="AB542" i="1" s="1"/>
  <c r="AG542" i="1"/>
  <c r="AH542" i="1"/>
  <c r="CV542" i="1" s="1"/>
  <c r="U542" i="1" s="1"/>
  <c r="AI542" i="1"/>
  <c r="AJ542" i="1"/>
  <c r="CX542" i="1" s="1"/>
  <c r="W542" i="1" s="1"/>
  <c r="CQ542" i="1"/>
  <c r="P542" i="1" s="1"/>
  <c r="CS542" i="1"/>
  <c r="R542" i="1" s="1"/>
  <c r="CU542" i="1"/>
  <c r="T542" i="1" s="1"/>
  <c r="CW542" i="1"/>
  <c r="V542" i="1" s="1"/>
  <c r="FR542" i="1"/>
  <c r="BY551" i="1" s="1"/>
  <c r="GL542" i="1"/>
  <c r="GO542" i="1"/>
  <c r="CC551" i="1" s="1"/>
  <c r="GP542" i="1"/>
  <c r="GV542" i="1"/>
  <c r="HC542" i="1"/>
  <c r="GX542" i="1" s="1"/>
  <c r="AC543" i="1"/>
  <c r="AE543" i="1"/>
  <c r="CS543" i="1" s="1"/>
  <c r="R543" i="1" s="1"/>
  <c r="AF543" i="1"/>
  <c r="AG543" i="1"/>
  <c r="CU543" i="1" s="1"/>
  <c r="T543" i="1" s="1"/>
  <c r="AH543" i="1"/>
  <c r="AI543" i="1"/>
  <c r="CW543" i="1" s="1"/>
  <c r="V543" i="1" s="1"/>
  <c r="AJ543" i="1"/>
  <c r="CT543" i="1"/>
  <c r="S543" i="1" s="1"/>
  <c r="CV543" i="1"/>
  <c r="U543" i="1" s="1"/>
  <c r="CX543" i="1"/>
  <c r="W543" i="1" s="1"/>
  <c r="FR543" i="1"/>
  <c r="GL543" i="1"/>
  <c r="GO543" i="1"/>
  <c r="GP543" i="1"/>
  <c r="GV543" i="1"/>
  <c r="HC543" i="1"/>
  <c r="AC544" i="1"/>
  <c r="AD544" i="1"/>
  <c r="CR544" i="1" s="1"/>
  <c r="AE544" i="1"/>
  <c r="AF544" i="1"/>
  <c r="CT544" i="1" s="1"/>
  <c r="AG544" i="1"/>
  <c r="AH544" i="1"/>
  <c r="CV544" i="1" s="1"/>
  <c r="AI544" i="1"/>
  <c r="AJ544" i="1"/>
  <c r="CX544" i="1" s="1"/>
  <c r="CQ544" i="1"/>
  <c r="CS544" i="1"/>
  <c r="CU544" i="1"/>
  <c r="CW544" i="1"/>
  <c r="FR544" i="1"/>
  <c r="GL544" i="1"/>
  <c r="GO544" i="1"/>
  <c r="GP544" i="1"/>
  <c r="GV544" i="1"/>
  <c r="HC544" i="1" s="1"/>
  <c r="C545" i="1"/>
  <c r="D545" i="1"/>
  <c r="AC545" i="1"/>
  <c r="AE545" i="1"/>
  <c r="CS545" i="1" s="1"/>
  <c r="AF545" i="1"/>
  <c r="AG545" i="1"/>
  <c r="CU545" i="1" s="1"/>
  <c r="AH545" i="1"/>
  <c r="AI545" i="1"/>
  <c r="CW545" i="1" s="1"/>
  <c r="AJ545" i="1"/>
  <c r="CT545" i="1"/>
  <c r="CV545" i="1"/>
  <c r="CX545" i="1"/>
  <c r="FR545" i="1"/>
  <c r="GL545" i="1"/>
  <c r="GO545" i="1"/>
  <c r="GP545" i="1"/>
  <c r="GV545" i="1"/>
  <c r="HC545" i="1"/>
  <c r="AC546" i="1"/>
  <c r="AD546" i="1"/>
  <c r="CR546" i="1" s="1"/>
  <c r="AE546" i="1"/>
  <c r="AF546" i="1"/>
  <c r="CT546" i="1" s="1"/>
  <c r="AG546" i="1"/>
  <c r="AH546" i="1"/>
  <c r="CV546" i="1" s="1"/>
  <c r="AI546" i="1"/>
  <c r="AJ546" i="1"/>
  <c r="CX546" i="1" s="1"/>
  <c r="CQ546" i="1"/>
  <c r="CS546" i="1"/>
  <c r="CU546" i="1"/>
  <c r="CW546" i="1"/>
  <c r="FR546" i="1"/>
  <c r="GL546" i="1"/>
  <c r="GO546" i="1"/>
  <c r="GP546" i="1"/>
  <c r="GV546" i="1"/>
  <c r="HC546" i="1" s="1"/>
  <c r="AC547" i="1"/>
  <c r="CQ547" i="1" s="1"/>
  <c r="AE547" i="1"/>
  <c r="AD547" i="1" s="1"/>
  <c r="CR547" i="1" s="1"/>
  <c r="AF547" i="1"/>
  <c r="AG547" i="1"/>
  <c r="CU547" i="1" s="1"/>
  <c r="AH547" i="1"/>
  <c r="AI547" i="1"/>
  <c r="CW547" i="1" s="1"/>
  <c r="AJ547" i="1"/>
  <c r="CT547" i="1"/>
  <c r="CV547" i="1"/>
  <c r="CX547" i="1"/>
  <c r="FR547" i="1"/>
  <c r="GL547" i="1"/>
  <c r="GO547" i="1"/>
  <c r="GP547" i="1"/>
  <c r="GV547" i="1"/>
  <c r="HC547" i="1"/>
  <c r="C548" i="1"/>
  <c r="D548" i="1"/>
  <c r="I548" i="1"/>
  <c r="AC548" i="1"/>
  <c r="AD548" i="1"/>
  <c r="CR548" i="1" s="1"/>
  <c r="Q548" i="1" s="1"/>
  <c r="AE548" i="1"/>
  <c r="AF548" i="1"/>
  <c r="CT548" i="1" s="1"/>
  <c r="S548" i="1" s="1"/>
  <c r="AG548" i="1"/>
  <c r="AH548" i="1"/>
  <c r="CV548" i="1" s="1"/>
  <c r="U548" i="1" s="1"/>
  <c r="AI548" i="1"/>
  <c r="AJ548" i="1"/>
  <c r="CX548" i="1" s="1"/>
  <c r="W548" i="1" s="1"/>
  <c r="CQ548" i="1"/>
  <c r="P548" i="1" s="1"/>
  <c r="CS548" i="1"/>
  <c r="R548" i="1" s="1"/>
  <c r="CU548" i="1"/>
  <c r="T548" i="1" s="1"/>
  <c r="CW548" i="1"/>
  <c r="V548" i="1" s="1"/>
  <c r="FR548" i="1"/>
  <c r="GL548" i="1"/>
  <c r="GO548" i="1"/>
  <c r="GP548" i="1"/>
  <c r="GV548" i="1"/>
  <c r="HC548" i="1" s="1"/>
  <c r="GX548" i="1" s="1"/>
  <c r="C549" i="1"/>
  <c r="D549" i="1"/>
  <c r="AC549" i="1"/>
  <c r="AE549" i="1"/>
  <c r="CS549" i="1" s="1"/>
  <c r="AF549" i="1"/>
  <c r="AG549" i="1"/>
  <c r="CU549" i="1" s="1"/>
  <c r="AH549" i="1"/>
  <c r="AI549" i="1"/>
  <c r="CW549" i="1" s="1"/>
  <c r="AJ549" i="1"/>
  <c r="CT549" i="1"/>
  <c r="CV549" i="1"/>
  <c r="CX549" i="1"/>
  <c r="FR549" i="1"/>
  <c r="GL549" i="1"/>
  <c r="GO549" i="1"/>
  <c r="GP549" i="1"/>
  <c r="GV549" i="1"/>
  <c r="HC549" i="1"/>
  <c r="B551" i="1"/>
  <c r="B540" i="1" s="1"/>
  <c r="C551" i="1"/>
  <c r="C540" i="1" s="1"/>
  <c r="D551" i="1"/>
  <c r="D540" i="1" s="1"/>
  <c r="F551" i="1"/>
  <c r="F540" i="1" s="1"/>
  <c r="G551" i="1"/>
  <c r="G540" i="1" s="1"/>
  <c r="BB551" i="1"/>
  <c r="BB540" i="1" s="1"/>
  <c r="BX551" i="1"/>
  <c r="AO551" i="1" s="1"/>
  <c r="BZ551" i="1"/>
  <c r="BZ540" i="1" s="1"/>
  <c r="CD551" i="1"/>
  <c r="CD540" i="1" s="1"/>
  <c r="CK551" i="1"/>
  <c r="CK540" i="1" s="1"/>
  <c r="CL551" i="1"/>
  <c r="CL540" i="1" s="1"/>
  <c r="F564" i="1"/>
  <c r="B580" i="1"/>
  <c r="B322" i="1" s="1"/>
  <c r="C580" i="1"/>
  <c r="C322" i="1" s="1"/>
  <c r="D580" i="1"/>
  <c r="D322" i="1" s="1"/>
  <c r="F580" i="1"/>
  <c r="F322" i="1" s="1"/>
  <c r="G580" i="1"/>
  <c r="G322" i="1" s="1"/>
  <c r="B609" i="1"/>
  <c r="B22" i="1" s="1"/>
  <c r="C609" i="1"/>
  <c r="C22" i="1" s="1"/>
  <c r="D609" i="1"/>
  <c r="D22" i="1" s="1"/>
  <c r="F609" i="1"/>
  <c r="F22" i="1" s="1"/>
  <c r="G609" i="1"/>
  <c r="G22" i="1" s="1"/>
  <c r="B638" i="1"/>
  <c r="B18" i="1" s="1"/>
  <c r="C638" i="1"/>
  <c r="C18" i="1" s="1"/>
  <c r="D638" i="1"/>
  <c r="D18" i="1" s="1"/>
  <c r="F638" i="1"/>
  <c r="F18" i="1" s="1"/>
  <c r="G638" i="1"/>
  <c r="G18" i="1" s="1"/>
  <c r="AO540" i="1" l="1"/>
  <c r="F555" i="1"/>
  <c r="CZ548" i="1"/>
  <c r="Y548" i="1" s="1"/>
  <c r="CY548" i="1"/>
  <c r="X548" i="1" s="1"/>
  <c r="BY540" i="1"/>
  <c r="AP551" i="1"/>
  <c r="CI551" i="1"/>
  <c r="GM501" i="1"/>
  <c r="CC540" i="1"/>
  <c r="AT551" i="1"/>
  <c r="CP548" i="1"/>
  <c r="O548" i="1" s="1"/>
  <c r="CZ543" i="1"/>
  <c r="Y543" i="1" s="1"/>
  <c r="CY543" i="1"/>
  <c r="X543" i="1" s="1"/>
  <c r="BC551" i="1"/>
  <c r="AU551" i="1"/>
  <c r="AQ551" i="1"/>
  <c r="CQ549" i="1"/>
  <c r="AD549" i="1"/>
  <c r="CR549" i="1" s="1"/>
  <c r="CS547" i="1"/>
  <c r="AB547" i="1"/>
  <c r="CQ545" i="1"/>
  <c r="AD545" i="1"/>
  <c r="CR545" i="1" s="1"/>
  <c r="CQ543" i="1"/>
  <c r="P543" i="1" s="1"/>
  <c r="CP543" i="1" s="1"/>
  <c r="O543" i="1" s="1"/>
  <c r="AD543" i="1"/>
  <c r="CR543" i="1" s="1"/>
  <c r="Q543" i="1" s="1"/>
  <c r="BX540" i="1"/>
  <c r="CG509" i="1"/>
  <c r="AO509" i="1"/>
  <c r="CQ506" i="1"/>
  <c r="P506" i="1" s="1"/>
  <c r="W505" i="1"/>
  <c r="S505" i="1"/>
  <c r="AB505" i="1"/>
  <c r="W503" i="1"/>
  <c r="S503" i="1"/>
  <c r="AB503" i="1"/>
  <c r="CZ501" i="1"/>
  <c r="Y501" i="1" s="1"/>
  <c r="GP501" i="1" s="1"/>
  <c r="AB501" i="1"/>
  <c r="T500" i="1"/>
  <c r="CR499" i="1"/>
  <c r="Q499" i="1" s="1"/>
  <c r="CP499" i="1" s="1"/>
  <c r="O499" i="1" s="1"/>
  <c r="AB499" i="1"/>
  <c r="CR497" i="1"/>
  <c r="AB497" i="1"/>
  <c r="S496" i="1"/>
  <c r="GX495" i="1"/>
  <c r="U495" i="1"/>
  <c r="Q495" i="1"/>
  <c r="CP495" i="1" s="1"/>
  <c r="O495" i="1" s="1"/>
  <c r="CP490" i="1"/>
  <c r="O490" i="1" s="1"/>
  <c r="CZ484" i="1"/>
  <c r="Y484" i="1" s="1"/>
  <c r="CY484" i="1"/>
  <c r="X484" i="1" s="1"/>
  <c r="U482" i="1"/>
  <c r="AQ423" i="1"/>
  <c r="F458" i="1"/>
  <c r="CP442" i="1"/>
  <c r="O442" i="1" s="1"/>
  <c r="S428" i="1"/>
  <c r="AF448" i="1" s="1"/>
  <c r="T428" i="1"/>
  <c r="CP427" i="1"/>
  <c r="O427" i="1" s="1"/>
  <c r="GX426" i="1"/>
  <c r="CP425" i="1"/>
  <c r="O425" i="1" s="1"/>
  <c r="CC383" i="1"/>
  <c r="AT392" i="1"/>
  <c r="CJ392" i="1"/>
  <c r="AB548" i="1"/>
  <c r="CX904" i="3"/>
  <c r="CX903" i="3"/>
  <c r="CX902" i="3"/>
  <c r="CX906" i="3"/>
  <c r="CX905" i="3"/>
  <c r="CX901" i="3"/>
  <c r="AB546" i="1"/>
  <c r="AB544" i="1"/>
  <c r="I544" i="1"/>
  <c r="GX544" i="1" s="1"/>
  <c r="W507" i="1"/>
  <c r="S507" i="1"/>
  <c r="R507" i="1"/>
  <c r="AD504" i="1"/>
  <c r="CR504" i="1" s="1"/>
  <c r="Q504" i="1" s="1"/>
  <c r="CS504" i="1"/>
  <c r="R504" i="1" s="1"/>
  <c r="CY504" i="1" s="1"/>
  <c r="X504" i="1" s="1"/>
  <c r="AD502" i="1"/>
  <c r="CR502" i="1" s="1"/>
  <c r="Q502" i="1" s="1"/>
  <c r="CS502" i="1"/>
  <c r="R502" i="1" s="1"/>
  <c r="CY502" i="1" s="1"/>
  <c r="X502" i="1" s="1"/>
  <c r="CX820" i="3"/>
  <c r="CX824" i="3"/>
  <c r="CX828" i="3"/>
  <c r="CX832" i="3"/>
  <c r="CX819" i="3"/>
  <c r="CX823" i="3"/>
  <c r="CX827" i="3"/>
  <c r="CX831" i="3"/>
  <c r="CX818" i="3"/>
  <c r="CX822" i="3"/>
  <c r="CX826" i="3"/>
  <c r="CX830" i="3"/>
  <c r="CX829" i="3"/>
  <c r="CX825" i="3"/>
  <c r="CX821" i="3"/>
  <c r="I496" i="1"/>
  <c r="GX496" i="1" s="1"/>
  <c r="I497" i="1"/>
  <c r="P497" i="1" s="1"/>
  <c r="I498" i="1"/>
  <c r="S498" i="1" s="1"/>
  <c r="CS494" i="1"/>
  <c r="R494" i="1" s="1"/>
  <c r="CZ494" i="1" s="1"/>
  <c r="Y494" i="1" s="1"/>
  <c r="AD494" i="1"/>
  <c r="CR494" i="1" s="1"/>
  <c r="Q494" i="1" s="1"/>
  <c r="CZ482" i="1"/>
  <c r="Y482" i="1" s="1"/>
  <c r="CY482" i="1"/>
  <c r="X482" i="1" s="1"/>
  <c r="T482" i="1"/>
  <c r="BC423" i="1"/>
  <c r="F464" i="1"/>
  <c r="AP448" i="1"/>
  <c r="CI448" i="1"/>
  <c r="BY423" i="1"/>
  <c r="CZ434" i="1"/>
  <c r="Y434" i="1" s="1"/>
  <c r="CY434" i="1"/>
  <c r="X434" i="1" s="1"/>
  <c r="CY427" i="1"/>
  <c r="X427" i="1" s="1"/>
  <c r="CZ427" i="1"/>
  <c r="Y427" i="1" s="1"/>
  <c r="AI448" i="1"/>
  <c r="CY425" i="1"/>
  <c r="X425" i="1" s="1"/>
  <c r="CZ425" i="1"/>
  <c r="Y425" i="1" s="1"/>
  <c r="CY389" i="1"/>
  <c r="X389" i="1" s="1"/>
  <c r="CZ389" i="1"/>
  <c r="Y389" i="1" s="1"/>
  <c r="AI392" i="1"/>
  <c r="AJ392" i="1"/>
  <c r="CY385" i="1"/>
  <c r="X385" i="1" s="1"/>
  <c r="AF392" i="1"/>
  <c r="CZ385" i="1"/>
  <c r="Y385" i="1" s="1"/>
  <c r="CG551" i="1"/>
  <c r="I549" i="1"/>
  <c r="I545" i="1"/>
  <c r="V545" i="1" s="1"/>
  <c r="CT542" i="1"/>
  <c r="S542" i="1" s="1"/>
  <c r="CI509" i="1"/>
  <c r="BC509" i="1"/>
  <c r="AQ509" i="1"/>
  <c r="CQ504" i="1"/>
  <c r="P504" i="1" s="1"/>
  <c r="CP504" i="1" s="1"/>
  <c r="O504" i="1" s="1"/>
  <c r="AB504" i="1"/>
  <c r="CQ502" i="1"/>
  <c r="P502" i="1" s="1"/>
  <c r="CP502" i="1" s="1"/>
  <c r="O502" i="1" s="1"/>
  <c r="AB502" i="1"/>
  <c r="U500" i="1"/>
  <c r="V500" i="1"/>
  <c r="Q500" i="1"/>
  <c r="CZ499" i="1"/>
  <c r="Y499" i="1" s="1"/>
  <c r="U498" i="1"/>
  <c r="V497" i="1"/>
  <c r="W497" i="1"/>
  <c r="W496" i="1"/>
  <c r="W495" i="1"/>
  <c r="S495" i="1"/>
  <c r="AB495" i="1"/>
  <c r="CY494" i="1"/>
  <c r="X494" i="1" s="1"/>
  <c r="AB494" i="1"/>
  <c r="CZ492" i="1"/>
  <c r="Y492" i="1" s="1"/>
  <c r="CY492" i="1"/>
  <c r="X492" i="1" s="1"/>
  <c r="CZ488" i="1"/>
  <c r="Y488" i="1" s="1"/>
  <c r="CY488" i="1"/>
  <c r="X488" i="1" s="1"/>
  <c r="CY487" i="1"/>
  <c r="X487" i="1" s="1"/>
  <c r="GM487" i="1" s="1"/>
  <c r="CZ487" i="1"/>
  <c r="Y487" i="1" s="1"/>
  <c r="CP446" i="1"/>
  <c r="O446" i="1" s="1"/>
  <c r="CP438" i="1"/>
  <c r="O438" i="1" s="1"/>
  <c r="CP430" i="1"/>
  <c r="O430" i="1" s="1"/>
  <c r="W428" i="1"/>
  <c r="AJ448" i="1" s="1"/>
  <c r="V428" i="1"/>
  <c r="Q428" i="1"/>
  <c r="U426" i="1"/>
  <c r="P426" i="1"/>
  <c r="CP426" i="1" s="1"/>
  <c r="O426" i="1" s="1"/>
  <c r="AG448" i="1"/>
  <c r="CZ390" i="1"/>
  <c r="Y390" i="1" s="1"/>
  <c r="CY390" i="1"/>
  <c r="X390" i="1" s="1"/>
  <c r="CP388" i="1"/>
  <c r="O388" i="1" s="1"/>
  <c r="BY383" i="1"/>
  <c r="AP392" i="1"/>
  <c r="CI392" i="1"/>
  <c r="AG392" i="1"/>
  <c r="CX876" i="3"/>
  <c r="CX880" i="3"/>
  <c r="CX884" i="3"/>
  <c r="CX875" i="3"/>
  <c r="CX879" i="3"/>
  <c r="CX883" i="3"/>
  <c r="CX887" i="3"/>
  <c r="CX874" i="3"/>
  <c r="CX878" i="3"/>
  <c r="CX882" i="3"/>
  <c r="CX886" i="3"/>
  <c r="CX881" i="3"/>
  <c r="CX877" i="3"/>
  <c r="CX885" i="3"/>
  <c r="CS506" i="1"/>
  <c r="R506" i="1" s="1"/>
  <c r="CY506" i="1" s="1"/>
  <c r="X506" i="1" s="1"/>
  <c r="AD506" i="1"/>
  <c r="CR506" i="1" s="1"/>
  <c r="Q506" i="1" s="1"/>
  <c r="CQ500" i="1"/>
  <c r="P500" i="1" s="1"/>
  <c r="CP500" i="1" s="1"/>
  <c r="O500" i="1" s="1"/>
  <c r="AB500" i="1"/>
  <c r="CQ498" i="1"/>
  <c r="P498" i="1" s="1"/>
  <c r="AB498" i="1"/>
  <c r="GX497" i="1"/>
  <c r="V496" i="1"/>
  <c r="CS496" i="1"/>
  <c r="R496" i="1" s="1"/>
  <c r="AD496" i="1"/>
  <c r="CR496" i="1" s="1"/>
  <c r="Q496" i="1" s="1"/>
  <c r="AU423" i="1"/>
  <c r="F467" i="1"/>
  <c r="CP428" i="1"/>
  <c r="O428" i="1" s="1"/>
  <c r="CJ448" i="1"/>
  <c r="AH448" i="1"/>
  <c r="CY387" i="1"/>
  <c r="X387" i="1" s="1"/>
  <c r="CZ387" i="1"/>
  <c r="Y387" i="1" s="1"/>
  <c r="CZ386" i="1"/>
  <c r="Y386" i="1" s="1"/>
  <c r="CY386" i="1"/>
  <c r="X386" i="1" s="1"/>
  <c r="AH392" i="1"/>
  <c r="CX868" i="3"/>
  <c r="CX872" i="3"/>
  <c r="CX867" i="3"/>
  <c r="CX871" i="3"/>
  <c r="CX866" i="3"/>
  <c r="CX870" i="3"/>
  <c r="CX865" i="3"/>
  <c r="CX873" i="3"/>
  <c r="CX869" i="3"/>
  <c r="CX848" i="3"/>
  <c r="CX852" i="3"/>
  <c r="CX856" i="3"/>
  <c r="CX860" i="3"/>
  <c r="CX864" i="3"/>
  <c r="CX851" i="3"/>
  <c r="CX855" i="3"/>
  <c r="CX859" i="3"/>
  <c r="CX863" i="3"/>
  <c r="CX850" i="3"/>
  <c r="CX854" i="3"/>
  <c r="CX858" i="3"/>
  <c r="CX862" i="3"/>
  <c r="CX849" i="3"/>
  <c r="CX861" i="3"/>
  <c r="CX857" i="3"/>
  <c r="CX853" i="3"/>
  <c r="CS500" i="1"/>
  <c r="R500" i="1" s="1"/>
  <c r="CY500" i="1" s="1"/>
  <c r="X500" i="1" s="1"/>
  <c r="CS498" i="1"/>
  <c r="R498" i="1" s="1"/>
  <c r="CQ496" i="1"/>
  <c r="P496" i="1" s="1"/>
  <c r="CP496" i="1" s="1"/>
  <c r="O496" i="1" s="1"/>
  <c r="CQ494" i="1"/>
  <c r="P494" i="1" s="1"/>
  <c r="CP494" i="1" s="1"/>
  <c r="O494" i="1" s="1"/>
  <c r="CQ492" i="1"/>
  <c r="P492" i="1" s="1"/>
  <c r="AD492" i="1"/>
  <c r="CR492" i="1" s="1"/>
  <c r="Q492" i="1" s="1"/>
  <c r="CS490" i="1"/>
  <c r="R490" i="1" s="1"/>
  <c r="CY490" i="1" s="1"/>
  <c r="X490" i="1" s="1"/>
  <c r="AB490" i="1"/>
  <c r="CX796" i="3"/>
  <c r="CX800" i="3"/>
  <c r="CX804" i="3"/>
  <c r="CX808" i="3"/>
  <c r="CX795" i="3"/>
  <c r="CX799" i="3"/>
  <c r="CX803" i="3"/>
  <c r="CX807" i="3"/>
  <c r="CX794" i="3"/>
  <c r="CX798" i="3"/>
  <c r="CX802" i="3"/>
  <c r="CX806" i="3"/>
  <c r="CX801" i="3"/>
  <c r="CX797" i="3"/>
  <c r="CX793" i="3"/>
  <c r="CX809" i="3"/>
  <c r="CX805" i="3"/>
  <c r="CQ488" i="1"/>
  <c r="P488" i="1" s="1"/>
  <c r="AD488" i="1"/>
  <c r="CR488" i="1" s="1"/>
  <c r="Q488" i="1" s="1"/>
  <c r="CS486" i="1"/>
  <c r="R486" i="1" s="1"/>
  <c r="AB486" i="1"/>
  <c r="CX757" i="3"/>
  <c r="CX761" i="3"/>
  <c r="CX765" i="3"/>
  <c r="CX760" i="3"/>
  <c r="CX764" i="3"/>
  <c r="CX758" i="3"/>
  <c r="CX762" i="3"/>
  <c r="CX763" i="3"/>
  <c r="CX759" i="3"/>
  <c r="CQ484" i="1"/>
  <c r="P484" i="1" s="1"/>
  <c r="CP484" i="1" s="1"/>
  <c r="O484" i="1" s="1"/>
  <c r="AD484" i="1"/>
  <c r="CR484" i="1" s="1"/>
  <c r="Q484" i="1" s="1"/>
  <c r="CQ482" i="1"/>
  <c r="P482" i="1" s="1"/>
  <c r="AD482" i="1"/>
  <c r="CR482" i="1" s="1"/>
  <c r="Q482" i="1" s="1"/>
  <c r="CG448" i="1"/>
  <c r="AO448" i="1"/>
  <c r="CS446" i="1"/>
  <c r="R446" i="1" s="1"/>
  <c r="CY446" i="1" s="1"/>
  <c r="X446" i="1" s="1"/>
  <c r="AB446" i="1"/>
  <c r="CX719" i="3"/>
  <c r="CX723" i="3"/>
  <c r="CX727" i="3"/>
  <c r="CX717" i="3"/>
  <c r="CX721" i="3"/>
  <c r="CX725" i="3"/>
  <c r="CX716" i="3"/>
  <c r="CX720" i="3"/>
  <c r="CX724" i="3"/>
  <c r="CX728" i="3"/>
  <c r="CX726" i="3"/>
  <c r="CX722" i="3"/>
  <c r="CX718" i="3"/>
  <c r="CS444" i="1"/>
  <c r="R444" i="1" s="1"/>
  <c r="CY444" i="1" s="1"/>
  <c r="X444" i="1" s="1"/>
  <c r="AB444" i="1"/>
  <c r="CX703" i="3"/>
  <c r="CX707" i="3"/>
  <c r="CX711" i="3"/>
  <c r="CX715" i="3"/>
  <c r="CX705" i="3"/>
  <c r="CX709" i="3"/>
  <c r="CX713" i="3"/>
  <c r="CX704" i="3"/>
  <c r="CX708" i="3"/>
  <c r="CX712" i="3"/>
  <c r="CX714" i="3"/>
  <c r="CX710" i="3"/>
  <c r="CX706" i="3"/>
  <c r="CS442" i="1"/>
  <c r="R442" i="1" s="1"/>
  <c r="CY442" i="1" s="1"/>
  <c r="X442" i="1" s="1"/>
  <c r="AB442" i="1"/>
  <c r="CX695" i="3"/>
  <c r="CX699" i="3"/>
  <c r="CX697" i="3"/>
  <c r="CX701" i="3"/>
  <c r="CX696" i="3"/>
  <c r="CX700" i="3"/>
  <c r="CX698" i="3"/>
  <c r="CX702" i="3"/>
  <c r="CS440" i="1"/>
  <c r="R440" i="1" s="1"/>
  <c r="CY440" i="1" s="1"/>
  <c r="X440" i="1" s="1"/>
  <c r="AB440" i="1"/>
  <c r="CX687" i="3"/>
  <c r="CX691" i="3"/>
  <c r="CX689" i="3"/>
  <c r="CX693" i="3"/>
  <c r="CX688" i="3"/>
  <c r="CX692" i="3"/>
  <c r="CX694" i="3"/>
  <c r="CX690" i="3"/>
  <c r="CS438" i="1"/>
  <c r="R438" i="1" s="1"/>
  <c r="CY438" i="1" s="1"/>
  <c r="X438" i="1" s="1"/>
  <c r="AB438" i="1"/>
  <c r="CX679" i="3"/>
  <c r="CX683" i="3"/>
  <c r="CX678" i="3"/>
  <c r="CX682" i="3"/>
  <c r="CX677" i="3"/>
  <c r="CX681" i="3"/>
  <c r="CX685" i="3"/>
  <c r="CX680" i="3"/>
  <c r="CX684" i="3"/>
  <c r="CX686" i="3"/>
  <c r="CS436" i="1"/>
  <c r="R436" i="1" s="1"/>
  <c r="CY436" i="1" s="1"/>
  <c r="X436" i="1" s="1"/>
  <c r="AB436" i="1"/>
  <c r="CX671" i="3"/>
  <c r="CX675" i="3"/>
  <c r="CX670" i="3"/>
  <c r="CX674" i="3"/>
  <c r="CX669" i="3"/>
  <c r="CX673" i="3"/>
  <c r="CX672" i="3"/>
  <c r="CX676" i="3"/>
  <c r="CQ434" i="1"/>
  <c r="P434" i="1" s="1"/>
  <c r="AD434" i="1"/>
  <c r="CR434" i="1" s="1"/>
  <c r="Q434" i="1" s="1"/>
  <c r="AD448" i="1" s="1"/>
  <c r="CS432" i="1"/>
  <c r="R432" i="1" s="1"/>
  <c r="CY432" i="1" s="1"/>
  <c r="X432" i="1" s="1"/>
  <c r="AB432" i="1"/>
  <c r="CX651" i="3"/>
  <c r="CX655" i="3"/>
  <c r="CX650" i="3"/>
  <c r="CX654" i="3"/>
  <c r="CX658" i="3"/>
  <c r="CX649" i="3"/>
  <c r="CX653" i="3"/>
  <c r="CX657" i="3"/>
  <c r="CX648" i="3"/>
  <c r="CX652" i="3"/>
  <c r="CX656" i="3"/>
  <c r="CS430" i="1"/>
  <c r="R430" i="1" s="1"/>
  <c r="CY430" i="1" s="1"/>
  <c r="X430" i="1" s="1"/>
  <c r="AB430" i="1"/>
  <c r="CX639" i="3"/>
  <c r="CX643" i="3"/>
  <c r="CX647" i="3"/>
  <c r="CX642" i="3"/>
  <c r="CX646" i="3"/>
  <c r="CX641" i="3"/>
  <c r="CX645" i="3"/>
  <c r="CX640" i="3"/>
  <c r="CX644" i="3"/>
  <c r="CS428" i="1"/>
  <c r="R428" i="1" s="1"/>
  <c r="AB428" i="1"/>
  <c r="CS426" i="1"/>
  <c r="R426" i="1" s="1"/>
  <c r="CY426" i="1" s="1"/>
  <c r="X426" i="1" s="1"/>
  <c r="AB426" i="1"/>
  <c r="CL423" i="1"/>
  <c r="CD423" i="1"/>
  <c r="BZ423" i="1"/>
  <c r="BC392" i="1"/>
  <c r="AQ392" i="1"/>
  <c r="CQ390" i="1"/>
  <c r="P390" i="1" s="1"/>
  <c r="CP390" i="1" s="1"/>
  <c r="O390" i="1" s="1"/>
  <c r="AD390" i="1"/>
  <c r="CR390" i="1" s="1"/>
  <c r="Q390" i="1" s="1"/>
  <c r="CR389" i="1"/>
  <c r="Q389" i="1" s="1"/>
  <c r="CP389" i="1" s="1"/>
  <c r="O389" i="1" s="1"/>
  <c r="CS388" i="1"/>
  <c r="R388" i="1" s="1"/>
  <c r="AE392" i="1" s="1"/>
  <c r="AB388" i="1"/>
  <c r="CX622" i="3"/>
  <c r="CX626" i="3"/>
  <c r="CX620" i="3"/>
  <c r="CX625" i="3"/>
  <c r="CX624" i="3"/>
  <c r="CX621" i="3"/>
  <c r="CX623" i="3"/>
  <c r="CR387" i="1"/>
  <c r="Q387" i="1" s="1"/>
  <c r="CP387" i="1" s="1"/>
  <c r="O387" i="1" s="1"/>
  <c r="CQ386" i="1"/>
  <c r="P386" i="1" s="1"/>
  <c r="AD386" i="1"/>
  <c r="CR386" i="1" s="1"/>
  <c r="Q386" i="1" s="1"/>
  <c r="CR385" i="1"/>
  <c r="Q385" i="1" s="1"/>
  <c r="AD392" i="1" s="1"/>
  <c r="CX594" i="3"/>
  <c r="CX598" i="3"/>
  <c r="CX602" i="3"/>
  <c r="CX606" i="3"/>
  <c r="CX610" i="3"/>
  <c r="CX596" i="3"/>
  <c r="CX604" i="3"/>
  <c r="CX612" i="3"/>
  <c r="CX593" i="3"/>
  <c r="CX595" i="3"/>
  <c r="CX601" i="3"/>
  <c r="CX603" i="3"/>
  <c r="CX609" i="3"/>
  <c r="CX611" i="3"/>
  <c r="CX592" i="3"/>
  <c r="CX600" i="3"/>
  <c r="CX608" i="3"/>
  <c r="CX591" i="3"/>
  <c r="CX597" i="3"/>
  <c r="CX599" i="3"/>
  <c r="CX605" i="3"/>
  <c r="CX607" i="3"/>
  <c r="CX613" i="3"/>
  <c r="BC326" i="1"/>
  <c r="F368" i="1"/>
  <c r="F362" i="1"/>
  <c r="AQ326" i="1"/>
  <c r="CY349" i="1"/>
  <c r="X349" i="1" s="1"/>
  <c r="CZ349" i="1"/>
  <c r="Y349" i="1" s="1"/>
  <c r="CP347" i="1"/>
  <c r="O347" i="1" s="1"/>
  <c r="CP345" i="1"/>
  <c r="O345" i="1" s="1"/>
  <c r="CP343" i="1"/>
  <c r="O343" i="1" s="1"/>
  <c r="CY338" i="1"/>
  <c r="X338" i="1" s="1"/>
  <c r="CZ338" i="1"/>
  <c r="Y338" i="1" s="1"/>
  <c r="CZ335" i="1"/>
  <c r="Y335" i="1" s="1"/>
  <c r="CY335" i="1"/>
  <c r="X335" i="1" s="1"/>
  <c r="CZ333" i="1"/>
  <c r="Y333" i="1" s="1"/>
  <c r="CY333" i="1"/>
  <c r="X333" i="1" s="1"/>
  <c r="CR331" i="1"/>
  <c r="Q331" i="1" s="1"/>
  <c r="AB331" i="1"/>
  <c r="CY330" i="1"/>
  <c r="X330" i="1" s="1"/>
  <c r="CZ330" i="1"/>
  <c r="Y330" i="1" s="1"/>
  <c r="CZ329" i="1"/>
  <c r="Y329" i="1" s="1"/>
  <c r="CY329" i="1"/>
  <c r="X329" i="1" s="1"/>
  <c r="CY328" i="1"/>
  <c r="X328" i="1" s="1"/>
  <c r="CZ328" i="1"/>
  <c r="Y328" i="1" s="1"/>
  <c r="F275" i="1"/>
  <c r="BB251" i="1"/>
  <c r="F271" i="1"/>
  <c r="AP251" i="1"/>
  <c r="CR260" i="1"/>
  <c r="Q260" i="1" s="1"/>
  <c r="AB260" i="1"/>
  <c r="CY259" i="1"/>
  <c r="X259" i="1" s="1"/>
  <c r="CZ259" i="1"/>
  <c r="Y259" i="1" s="1"/>
  <c r="W254" i="1"/>
  <c r="S254" i="1"/>
  <c r="CY253" i="1"/>
  <c r="X253" i="1" s="1"/>
  <c r="CZ253" i="1"/>
  <c r="Y253" i="1" s="1"/>
  <c r="CY206" i="1"/>
  <c r="X206" i="1" s="1"/>
  <c r="CZ206" i="1"/>
  <c r="Y206" i="1" s="1"/>
  <c r="CY204" i="1"/>
  <c r="X204" i="1" s="1"/>
  <c r="CZ204" i="1"/>
  <c r="Y204" i="1" s="1"/>
  <c r="CY202" i="1"/>
  <c r="X202" i="1" s="1"/>
  <c r="CZ202" i="1"/>
  <c r="Y202" i="1" s="1"/>
  <c r="CZ199" i="1"/>
  <c r="Y199" i="1" s="1"/>
  <c r="CY199" i="1"/>
  <c r="X199" i="1" s="1"/>
  <c r="CY198" i="1"/>
  <c r="X198" i="1" s="1"/>
  <c r="CZ198" i="1"/>
  <c r="Y198" i="1" s="1"/>
  <c r="GM193" i="1"/>
  <c r="GN193" i="1"/>
  <c r="CX836" i="3"/>
  <c r="CX840" i="3"/>
  <c r="CX844" i="3"/>
  <c r="CX835" i="3"/>
  <c r="CX839" i="3"/>
  <c r="CX843" i="3"/>
  <c r="CX847" i="3"/>
  <c r="CX834" i="3"/>
  <c r="CX838" i="3"/>
  <c r="CX842" i="3"/>
  <c r="CX846" i="3"/>
  <c r="CX833" i="3"/>
  <c r="CX845" i="3"/>
  <c r="CX841" i="3"/>
  <c r="CX837" i="3"/>
  <c r="AB487" i="1"/>
  <c r="CX769" i="3"/>
  <c r="CX768" i="3"/>
  <c r="CX766" i="3"/>
  <c r="CX770" i="3"/>
  <c r="CX771" i="3"/>
  <c r="CX767" i="3"/>
  <c r="AB427" i="1"/>
  <c r="CX630" i="3"/>
  <c r="CX631" i="3"/>
  <c r="CX635" i="3"/>
  <c r="CX634" i="3"/>
  <c r="CX638" i="3"/>
  <c r="CX633" i="3"/>
  <c r="CX637" i="3"/>
  <c r="CX632" i="3"/>
  <c r="CX636" i="3"/>
  <c r="AB425" i="1"/>
  <c r="CX628" i="3"/>
  <c r="CX627" i="3"/>
  <c r="CX629" i="3"/>
  <c r="CY350" i="1"/>
  <c r="X350" i="1" s="1"/>
  <c r="CZ350" i="1"/>
  <c r="Y350" i="1" s="1"/>
  <c r="CR349" i="1"/>
  <c r="Q349" i="1" s="1"/>
  <c r="AB349" i="1"/>
  <c r="CY348" i="1"/>
  <c r="X348" i="1" s="1"/>
  <c r="CZ348" i="1"/>
  <c r="Y348" i="1" s="1"/>
  <c r="CY342" i="1"/>
  <c r="X342" i="1" s="1"/>
  <c r="CZ342" i="1"/>
  <c r="Y342" i="1" s="1"/>
  <c r="CP342" i="1"/>
  <c r="O342" i="1" s="1"/>
  <c r="CY337" i="1"/>
  <c r="X337" i="1" s="1"/>
  <c r="CZ337" i="1"/>
  <c r="Y337" i="1" s="1"/>
  <c r="GN333" i="1"/>
  <c r="GM333" i="1"/>
  <c r="CY332" i="1"/>
  <c r="X332" i="1" s="1"/>
  <c r="CZ332" i="1"/>
  <c r="Y332" i="1" s="1"/>
  <c r="CP331" i="1"/>
  <c r="O331" i="1" s="1"/>
  <c r="CR330" i="1"/>
  <c r="Q330" i="1" s="1"/>
  <c r="AB330" i="1"/>
  <c r="AU251" i="1"/>
  <c r="F281" i="1"/>
  <c r="CP260" i="1"/>
  <c r="O260" i="1" s="1"/>
  <c r="CR256" i="1"/>
  <c r="Q256" i="1" s="1"/>
  <c r="AB256" i="1"/>
  <c r="CR254" i="1"/>
  <c r="Q254" i="1" s="1"/>
  <c r="AB254" i="1"/>
  <c r="CR253" i="1"/>
  <c r="Q253" i="1" s="1"/>
  <c r="AB253" i="1"/>
  <c r="CT493" i="1"/>
  <c r="S493" i="1" s="1"/>
  <c r="CT491" i="1"/>
  <c r="S491" i="1" s="1"/>
  <c r="CT489" i="1"/>
  <c r="S489" i="1" s="1"/>
  <c r="CX773" i="3"/>
  <c r="CX777" i="3"/>
  <c r="CX781" i="3"/>
  <c r="CX772" i="3"/>
  <c r="CX776" i="3"/>
  <c r="CX780" i="3"/>
  <c r="CX774" i="3"/>
  <c r="CX778" i="3"/>
  <c r="CX784" i="3"/>
  <c r="CX783" i="3"/>
  <c r="CX782" i="3"/>
  <c r="CX785" i="3"/>
  <c r="CX779" i="3"/>
  <c r="CX775" i="3"/>
  <c r="CT485" i="1"/>
  <c r="S485" i="1" s="1"/>
  <c r="CT483" i="1"/>
  <c r="S483" i="1" s="1"/>
  <c r="CT481" i="1"/>
  <c r="S481" i="1" s="1"/>
  <c r="CP481" i="1" s="1"/>
  <c r="O481" i="1" s="1"/>
  <c r="CT445" i="1"/>
  <c r="S445" i="1" s="1"/>
  <c r="CP445" i="1" s="1"/>
  <c r="O445" i="1" s="1"/>
  <c r="CT443" i="1"/>
  <c r="S443" i="1" s="1"/>
  <c r="CT441" i="1"/>
  <c r="S441" i="1" s="1"/>
  <c r="CP441" i="1" s="1"/>
  <c r="O441" i="1" s="1"/>
  <c r="CT439" i="1"/>
  <c r="S439" i="1" s="1"/>
  <c r="CP439" i="1" s="1"/>
  <c r="O439" i="1" s="1"/>
  <c r="CT437" i="1"/>
  <c r="S437" i="1" s="1"/>
  <c r="CT435" i="1"/>
  <c r="S435" i="1" s="1"/>
  <c r="CT433" i="1"/>
  <c r="S433" i="1" s="1"/>
  <c r="CP433" i="1" s="1"/>
  <c r="O433" i="1" s="1"/>
  <c r="CT431" i="1"/>
  <c r="S431" i="1" s="1"/>
  <c r="CP431" i="1" s="1"/>
  <c r="O431" i="1" s="1"/>
  <c r="CT429" i="1"/>
  <c r="S429" i="1" s="1"/>
  <c r="CG392" i="1"/>
  <c r="AO392" i="1"/>
  <c r="CP350" i="1"/>
  <c r="O350" i="1" s="1"/>
  <c r="CY346" i="1"/>
  <c r="X346" i="1" s="1"/>
  <c r="CZ346" i="1"/>
  <c r="Y346" i="1" s="1"/>
  <c r="CY344" i="1"/>
  <c r="X344" i="1" s="1"/>
  <c r="CZ344" i="1"/>
  <c r="Y344" i="1" s="1"/>
  <c r="CZ343" i="1"/>
  <c r="Y343" i="1" s="1"/>
  <c r="CY343" i="1"/>
  <c r="X343" i="1" s="1"/>
  <c r="CY339" i="1"/>
  <c r="X339" i="1" s="1"/>
  <c r="CZ339" i="1"/>
  <c r="Y339" i="1" s="1"/>
  <c r="CR337" i="1"/>
  <c r="Q337" i="1" s="1"/>
  <c r="CP337" i="1" s="1"/>
  <c r="O337" i="1" s="1"/>
  <c r="AB337" i="1"/>
  <c r="CY336" i="1"/>
  <c r="X336" i="1" s="1"/>
  <c r="CZ336" i="1"/>
  <c r="Y336" i="1" s="1"/>
  <c r="CP336" i="1"/>
  <c r="O336" i="1" s="1"/>
  <c r="CP335" i="1"/>
  <c r="O335" i="1" s="1"/>
  <c r="CP332" i="1"/>
  <c r="O332" i="1" s="1"/>
  <c r="CP330" i="1"/>
  <c r="O330" i="1" s="1"/>
  <c r="CP329" i="1"/>
  <c r="O329" i="1" s="1"/>
  <c r="F280" i="1"/>
  <c r="AT251" i="1"/>
  <c r="CZ258" i="1"/>
  <c r="Y258" i="1" s="1"/>
  <c r="CY258" i="1"/>
  <c r="X258" i="1" s="1"/>
  <c r="T254" i="1"/>
  <c r="CP253" i="1"/>
  <c r="O253" i="1" s="1"/>
  <c r="CX812" i="3"/>
  <c r="CX816" i="3"/>
  <c r="CX811" i="3"/>
  <c r="CX815" i="3"/>
  <c r="CX810" i="3"/>
  <c r="CX814" i="3"/>
  <c r="CX817" i="3"/>
  <c r="CX813" i="3"/>
  <c r="CX788" i="3"/>
  <c r="CX792" i="3"/>
  <c r="CX787" i="3"/>
  <c r="CX791" i="3"/>
  <c r="CX786" i="3"/>
  <c r="CX790" i="3"/>
  <c r="CX789" i="3"/>
  <c r="CX749" i="3"/>
  <c r="CX753" i="3"/>
  <c r="CX748" i="3"/>
  <c r="CX752" i="3"/>
  <c r="CX756" i="3"/>
  <c r="CX750" i="3"/>
  <c r="CX754" i="3"/>
  <c r="CX755" i="3"/>
  <c r="CX751" i="3"/>
  <c r="CX733" i="3"/>
  <c r="CX737" i="3"/>
  <c r="CX741" i="3"/>
  <c r="CX745" i="3"/>
  <c r="CX732" i="3"/>
  <c r="CX736" i="3"/>
  <c r="CX740" i="3"/>
  <c r="CX744" i="3"/>
  <c r="CX734" i="3"/>
  <c r="CX738" i="3"/>
  <c r="CX742" i="3"/>
  <c r="CX746" i="3"/>
  <c r="CX739" i="3"/>
  <c r="CX735" i="3"/>
  <c r="CX747" i="3"/>
  <c r="CX743" i="3"/>
  <c r="CX729" i="3"/>
  <c r="CX730" i="3"/>
  <c r="CX731" i="3"/>
  <c r="CX659" i="3"/>
  <c r="CX663" i="3"/>
  <c r="CX667" i="3"/>
  <c r="CX662" i="3"/>
  <c r="CX666" i="3"/>
  <c r="CX661" i="3"/>
  <c r="CX665" i="3"/>
  <c r="CX660" i="3"/>
  <c r="CX664" i="3"/>
  <c r="CX668" i="3"/>
  <c r="CX614" i="3"/>
  <c r="CX618" i="3"/>
  <c r="CX617" i="3"/>
  <c r="CX619" i="3"/>
  <c r="CX616" i="3"/>
  <c r="CX615" i="3"/>
  <c r="CP349" i="1"/>
  <c r="O349" i="1" s="1"/>
  <c r="CZ347" i="1"/>
  <c r="Y347" i="1" s="1"/>
  <c r="CY347" i="1"/>
  <c r="X347" i="1" s="1"/>
  <c r="CZ345" i="1"/>
  <c r="Y345" i="1" s="1"/>
  <c r="CY345" i="1"/>
  <c r="X345" i="1" s="1"/>
  <c r="CR339" i="1"/>
  <c r="Q339" i="1" s="1"/>
  <c r="CP339" i="1" s="1"/>
  <c r="O339" i="1" s="1"/>
  <c r="AB339" i="1"/>
  <c r="CY334" i="1"/>
  <c r="X334" i="1" s="1"/>
  <c r="CZ334" i="1"/>
  <c r="Y334" i="1" s="1"/>
  <c r="CP334" i="1"/>
  <c r="O334" i="1" s="1"/>
  <c r="CY331" i="1"/>
  <c r="X331" i="1" s="1"/>
  <c r="CZ331" i="1"/>
  <c r="Y331" i="1" s="1"/>
  <c r="BC251" i="1"/>
  <c r="F278" i="1"/>
  <c r="AQ251" i="1"/>
  <c r="F272" i="1"/>
  <c r="GM259" i="1"/>
  <c r="GN259" i="1"/>
  <c r="CP256" i="1"/>
  <c r="O256" i="1" s="1"/>
  <c r="CP254" i="1"/>
  <c r="O254" i="1" s="1"/>
  <c r="BB352" i="1"/>
  <c r="AX352" i="1"/>
  <c r="AT352" i="1"/>
  <c r="AP352" i="1"/>
  <c r="CX566" i="3"/>
  <c r="CX570" i="3"/>
  <c r="CX574" i="3"/>
  <c r="CX572" i="3"/>
  <c r="CX569" i="3"/>
  <c r="CX571" i="3"/>
  <c r="CX568" i="3"/>
  <c r="CX565" i="3"/>
  <c r="CX567" i="3"/>
  <c r="CX573" i="3"/>
  <c r="CR348" i="1"/>
  <c r="Q348" i="1" s="1"/>
  <c r="CP348" i="1" s="1"/>
  <c r="O348" i="1" s="1"/>
  <c r="CX525" i="3"/>
  <c r="CX529" i="3"/>
  <c r="CX533" i="3"/>
  <c r="CX526" i="3"/>
  <c r="CX530" i="3"/>
  <c r="CX534" i="3"/>
  <c r="CX528" i="3"/>
  <c r="CX532" i="3"/>
  <c r="CX527" i="3"/>
  <c r="CX531" i="3"/>
  <c r="CX535" i="3"/>
  <c r="CG262" i="1"/>
  <c r="AO262" i="1"/>
  <c r="CS260" i="1"/>
  <c r="R260" i="1" s="1"/>
  <c r="CY260" i="1" s="1"/>
  <c r="X260" i="1" s="1"/>
  <c r="CX473" i="3"/>
  <c r="CX477" i="3"/>
  <c r="CX481" i="3"/>
  <c r="CX476" i="3"/>
  <c r="CX480" i="3"/>
  <c r="CX475" i="3"/>
  <c r="CX479" i="3"/>
  <c r="CX483" i="3"/>
  <c r="CX474" i="3"/>
  <c r="CX478" i="3"/>
  <c r="CX482" i="3"/>
  <c r="CQ258" i="1"/>
  <c r="P258" i="1" s="1"/>
  <c r="CP258" i="1" s="1"/>
  <c r="O258" i="1" s="1"/>
  <c r="CS256" i="1"/>
  <c r="R256" i="1" s="1"/>
  <c r="CY256" i="1" s="1"/>
  <c r="X256" i="1" s="1"/>
  <c r="CX457" i="3"/>
  <c r="CX461" i="3"/>
  <c r="CX465" i="3"/>
  <c r="CX456" i="3"/>
  <c r="CX460" i="3"/>
  <c r="CX464" i="3"/>
  <c r="CX455" i="3"/>
  <c r="CX459" i="3"/>
  <c r="CX463" i="3"/>
  <c r="CX454" i="3"/>
  <c r="CX458" i="3"/>
  <c r="CX462" i="3"/>
  <c r="CX466" i="3"/>
  <c r="CS254" i="1"/>
  <c r="R254" i="1" s="1"/>
  <c r="CL251" i="1"/>
  <c r="CD251" i="1"/>
  <c r="BZ251" i="1"/>
  <c r="CI220" i="1"/>
  <c r="BC220" i="1"/>
  <c r="AQ220" i="1"/>
  <c r="AB216" i="1"/>
  <c r="CS208" i="1"/>
  <c r="R208" i="1" s="1"/>
  <c r="CY208" i="1" s="1"/>
  <c r="X208" i="1" s="1"/>
  <c r="AD208" i="1"/>
  <c r="CQ206" i="1"/>
  <c r="P206" i="1" s="1"/>
  <c r="CP206" i="1" s="1"/>
  <c r="O206" i="1" s="1"/>
  <c r="AB206" i="1"/>
  <c r="AB144" i="1"/>
  <c r="CR144" i="1"/>
  <c r="Q144" i="1" s="1"/>
  <c r="GO137" i="1"/>
  <c r="GM137" i="1"/>
  <c r="AB350" i="1"/>
  <c r="CX578" i="3"/>
  <c r="CX582" i="3"/>
  <c r="CX586" i="3"/>
  <c r="CX590" i="3"/>
  <c r="CX580" i="3"/>
  <c r="CX588" i="3"/>
  <c r="CX577" i="3"/>
  <c r="CX579" i="3"/>
  <c r="CX585" i="3"/>
  <c r="CX587" i="3"/>
  <c r="CX576" i="3"/>
  <c r="CX584" i="3"/>
  <c r="CX575" i="3"/>
  <c r="CX581" i="3"/>
  <c r="CX583" i="3"/>
  <c r="CX589" i="3"/>
  <c r="AD346" i="1"/>
  <c r="AD344" i="1"/>
  <c r="CR344" i="1" s="1"/>
  <c r="Q344" i="1" s="1"/>
  <c r="CP344" i="1" s="1"/>
  <c r="O344" i="1" s="1"/>
  <c r="AB342" i="1"/>
  <c r="AD340" i="1"/>
  <c r="AD338" i="1"/>
  <c r="AB336" i="1"/>
  <c r="AB334" i="1"/>
  <c r="AB332" i="1"/>
  <c r="CX505" i="3"/>
  <c r="CX504" i="3"/>
  <c r="CX503" i="3"/>
  <c r="AD328" i="1"/>
  <c r="CR328" i="1" s="1"/>
  <c r="Q328" i="1" s="1"/>
  <c r="CX441" i="3"/>
  <c r="CX445" i="3"/>
  <c r="CX449" i="3"/>
  <c r="CX453" i="3"/>
  <c r="CX440" i="3"/>
  <c r="CX444" i="3"/>
  <c r="CX448" i="3"/>
  <c r="CX452" i="3"/>
  <c r="CX443" i="3"/>
  <c r="CX447" i="3"/>
  <c r="CX451" i="3"/>
  <c r="CX442" i="3"/>
  <c r="CX446" i="3"/>
  <c r="CX450" i="3"/>
  <c r="CK251" i="1"/>
  <c r="CC251" i="1"/>
  <c r="BY251" i="1"/>
  <c r="AD217" i="1"/>
  <c r="CR217" i="1" s="1"/>
  <c r="CX425" i="3"/>
  <c r="CX429" i="3"/>
  <c r="CX433" i="3"/>
  <c r="CX437" i="3"/>
  <c r="CX428" i="3"/>
  <c r="CX432" i="3"/>
  <c r="CX436" i="3"/>
  <c r="CX427" i="3"/>
  <c r="CX431" i="3"/>
  <c r="CX435" i="3"/>
  <c r="CX439" i="3"/>
  <c r="CX426" i="3"/>
  <c r="CX430" i="3"/>
  <c r="CX434" i="3"/>
  <c r="CX438" i="3"/>
  <c r="CY214" i="1"/>
  <c r="X214" i="1" s="1"/>
  <c r="AD209" i="1"/>
  <c r="CS209" i="1"/>
  <c r="R209" i="1" s="1"/>
  <c r="CP205" i="1"/>
  <c r="O205" i="1" s="1"/>
  <c r="CY203" i="1"/>
  <c r="X203" i="1" s="1"/>
  <c r="GN203" i="1" s="1"/>
  <c r="AB196" i="1"/>
  <c r="CR196" i="1"/>
  <c r="Q196" i="1" s="1"/>
  <c r="AB151" i="1"/>
  <c r="CQ151" i="1"/>
  <c r="AB141" i="1"/>
  <c r="CQ141" i="1"/>
  <c r="Q135" i="1"/>
  <c r="CX537" i="3"/>
  <c r="CX541" i="3"/>
  <c r="CX538" i="3"/>
  <c r="CX542" i="3"/>
  <c r="CX536" i="3"/>
  <c r="CX540" i="3"/>
  <c r="CX539" i="3"/>
  <c r="I341" i="1"/>
  <c r="R341" i="1" s="1"/>
  <c r="CX517" i="3"/>
  <c r="CX521" i="3"/>
  <c r="CX519" i="3"/>
  <c r="CX518" i="3"/>
  <c r="CX522" i="3"/>
  <c r="CX520" i="3"/>
  <c r="CX524" i="3"/>
  <c r="CX516" i="3"/>
  <c r="CX523" i="3"/>
  <c r="CX509" i="3"/>
  <c r="CX513" i="3"/>
  <c r="CX508" i="3"/>
  <c r="CX507" i="3"/>
  <c r="CX511" i="3"/>
  <c r="CX515" i="3"/>
  <c r="CX506" i="3"/>
  <c r="CX510" i="3"/>
  <c r="CX514" i="3"/>
  <c r="CX512" i="3"/>
  <c r="CL326" i="1"/>
  <c r="BZ326" i="1"/>
  <c r="CI262" i="1"/>
  <c r="CG220" i="1"/>
  <c r="AO220" i="1"/>
  <c r="I218" i="1"/>
  <c r="V218" i="1" s="1"/>
  <c r="R216" i="1"/>
  <c r="CY216" i="1" s="1"/>
  <c r="X216" i="1" s="1"/>
  <c r="Q216" i="1"/>
  <c r="CP216" i="1" s="1"/>
  <c r="O216" i="1" s="1"/>
  <c r="CP214" i="1"/>
  <c r="O214" i="1" s="1"/>
  <c r="CX397" i="3"/>
  <c r="CX401" i="3"/>
  <c r="CX405" i="3"/>
  <c r="CX409" i="3"/>
  <c r="CX396" i="3"/>
  <c r="CX400" i="3"/>
  <c r="CX404" i="3"/>
  <c r="CX408" i="3"/>
  <c r="CX395" i="3"/>
  <c r="CX399" i="3"/>
  <c r="CX403" i="3"/>
  <c r="CX407" i="3"/>
  <c r="CX398" i="3"/>
  <c r="CX402" i="3"/>
  <c r="CX406" i="3"/>
  <c r="I210" i="1"/>
  <c r="GX210" i="1" s="1"/>
  <c r="I211" i="1"/>
  <c r="T211" i="1" s="1"/>
  <c r="CY205" i="1"/>
  <c r="X205" i="1" s="1"/>
  <c r="CQ202" i="1"/>
  <c r="P202" i="1" s="1"/>
  <c r="CP202" i="1" s="1"/>
  <c r="O202" i="1" s="1"/>
  <c r="AB202" i="1"/>
  <c r="AB199" i="1"/>
  <c r="CQ199" i="1"/>
  <c r="P199" i="1" s="1"/>
  <c r="CP199" i="1" s="1"/>
  <c r="O199" i="1" s="1"/>
  <c r="CX337" i="3"/>
  <c r="CX341" i="3"/>
  <c r="CX345" i="3"/>
  <c r="CX336" i="3"/>
  <c r="CX340" i="3"/>
  <c r="CX344" i="3"/>
  <c r="CX335" i="3"/>
  <c r="CX339" i="3"/>
  <c r="CX343" i="3"/>
  <c r="CX347" i="3"/>
  <c r="CX334" i="3"/>
  <c r="CX338" i="3"/>
  <c r="CX342" i="3"/>
  <c r="CX346" i="3"/>
  <c r="CS196" i="1"/>
  <c r="R196" i="1" s="1"/>
  <c r="R155" i="1"/>
  <c r="CZ155" i="1" s="1"/>
  <c r="Y155" i="1" s="1"/>
  <c r="GX154" i="1"/>
  <c r="GX146" i="1"/>
  <c r="CS143" i="1"/>
  <c r="R143" i="1" s="1"/>
  <c r="AD143" i="1"/>
  <c r="CR143" i="1" s="1"/>
  <c r="Q143" i="1" s="1"/>
  <c r="S135" i="1"/>
  <c r="CI352" i="1"/>
  <c r="CX558" i="3"/>
  <c r="CX562" i="3"/>
  <c r="CX556" i="3"/>
  <c r="CX564" i="3"/>
  <c r="CX561" i="3"/>
  <c r="CX563" i="3"/>
  <c r="CX560" i="3"/>
  <c r="CX557" i="3"/>
  <c r="CX559" i="3"/>
  <c r="CX549" i="3"/>
  <c r="CX553" i="3"/>
  <c r="CX550" i="3"/>
  <c r="CX554" i="3"/>
  <c r="CX552" i="3"/>
  <c r="CX551" i="3"/>
  <c r="CX555" i="3"/>
  <c r="CX545" i="3"/>
  <c r="CX546" i="3"/>
  <c r="CX544" i="3"/>
  <c r="CX548" i="3"/>
  <c r="CX543" i="3"/>
  <c r="CX547" i="3"/>
  <c r="I340" i="1"/>
  <c r="T340" i="1" s="1"/>
  <c r="CX485" i="3"/>
  <c r="CX489" i="3"/>
  <c r="CX493" i="3"/>
  <c r="CX497" i="3"/>
  <c r="CX501" i="3"/>
  <c r="CX484" i="3"/>
  <c r="CX488" i="3"/>
  <c r="CX492" i="3"/>
  <c r="CX496" i="3"/>
  <c r="CX500" i="3"/>
  <c r="CX487" i="3"/>
  <c r="CX491" i="3"/>
  <c r="CX495" i="3"/>
  <c r="CX499" i="3"/>
  <c r="CX486" i="3"/>
  <c r="CX490" i="3"/>
  <c r="CX494" i="3"/>
  <c r="CX498" i="3"/>
  <c r="CX502" i="3"/>
  <c r="CX469" i="3"/>
  <c r="CX468" i="3"/>
  <c r="CX472" i="3"/>
  <c r="CX467" i="3"/>
  <c r="CX471" i="3"/>
  <c r="CX470" i="3"/>
  <c r="I257" i="1"/>
  <c r="Q257" i="1" s="1"/>
  <c r="I255" i="1"/>
  <c r="V255" i="1" s="1"/>
  <c r="I217" i="1"/>
  <c r="R217" i="1" s="1"/>
  <c r="CS215" i="1"/>
  <c r="R215" i="1" s="1"/>
  <c r="CY215" i="1" s="1"/>
  <c r="X215" i="1" s="1"/>
  <c r="AB214" i="1"/>
  <c r="CZ212" i="1"/>
  <c r="Y212" i="1" s="1"/>
  <c r="CP212" i="1"/>
  <c r="O212" i="1" s="1"/>
  <c r="S211" i="1"/>
  <c r="U211" i="1"/>
  <c r="Q211" i="1"/>
  <c r="P210" i="1"/>
  <c r="CZ208" i="1"/>
  <c r="Y208" i="1" s="1"/>
  <c r="CY207" i="1"/>
  <c r="X207" i="1" s="1"/>
  <c r="CZ207" i="1"/>
  <c r="Y207" i="1" s="1"/>
  <c r="CQ204" i="1"/>
  <c r="P204" i="1" s="1"/>
  <c r="CP204" i="1" s="1"/>
  <c r="O204" i="1" s="1"/>
  <c r="AB204" i="1"/>
  <c r="CZ200" i="1"/>
  <c r="Y200" i="1" s="1"/>
  <c r="CP200" i="1"/>
  <c r="O200" i="1" s="1"/>
  <c r="CQ198" i="1"/>
  <c r="P198" i="1" s="1"/>
  <c r="AB198" i="1"/>
  <c r="AD197" i="1"/>
  <c r="CR197" i="1" s="1"/>
  <c r="Q197" i="1" s="1"/>
  <c r="CS197" i="1"/>
  <c r="R197" i="1" s="1"/>
  <c r="CY197" i="1" s="1"/>
  <c r="X197" i="1" s="1"/>
  <c r="AB192" i="1"/>
  <c r="CQ192" i="1"/>
  <c r="P192" i="1" s="1"/>
  <c r="CP192" i="1" s="1"/>
  <c r="O192" i="1" s="1"/>
  <c r="BC131" i="1"/>
  <c r="F174" i="1"/>
  <c r="CY155" i="1"/>
  <c r="X155" i="1" s="1"/>
  <c r="CX284" i="3"/>
  <c r="CX288" i="3"/>
  <c r="CX285" i="3"/>
  <c r="CX290" i="3"/>
  <c r="CX287" i="3"/>
  <c r="CX289" i="3"/>
  <c r="CX286" i="3"/>
  <c r="I156" i="1"/>
  <c r="CT154" i="1"/>
  <c r="S154" i="1" s="1"/>
  <c r="AB154" i="1"/>
  <c r="CX272" i="3"/>
  <c r="CX276" i="3"/>
  <c r="CX280" i="3"/>
  <c r="CX271" i="3"/>
  <c r="CX275" i="3"/>
  <c r="CX277" i="3"/>
  <c r="CX283" i="3"/>
  <c r="CX274" i="3"/>
  <c r="CX282" i="3"/>
  <c r="CX273" i="3"/>
  <c r="CX279" i="3"/>
  <c r="CX281" i="3"/>
  <c r="CX278" i="3"/>
  <c r="P154" i="1"/>
  <c r="T154" i="1"/>
  <c r="U154" i="1"/>
  <c r="Q147" i="1"/>
  <c r="CT146" i="1"/>
  <c r="S146" i="1" s="1"/>
  <c r="AB146" i="1"/>
  <c r="CX232" i="3"/>
  <c r="CX236" i="3"/>
  <c r="CX240" i="3"/>
  <c r="CX235" i="3"/>
  <c r="CX239" i="3"/>
  <c r="CX234" i="3"/>
  <c r="CX238" i="3"/>
  <c r="CX241" i="3"/>
  <c r="CX237" i="3"/>
  <c r="CX233" i="3"/>
  <c r="I147" i="1"/>
  <c r="T147" i="1" s="1"/>
  <c r="P146" i="1"/>
  <c r="T146" i="1"/>
  <c r="U146" i="1"/>
  <c r="GX136" i="1"/>
  <c r="CX188" i="3"/>
  <c r="CX192" i="3"/>
  <c r="CX187" i="3"/>
  <c r="CX191" i="3"/>
  <c r="CX186" i="3"/>
  <c r="CX190" i="3"/>
  <c r="CX193" i="3"/>
  <c r="CX189" i="3"/>
  <c r="CX185" i="3"/>
  <c r="V135" i="1"/>
  <c r="I136" i="1"/>
  <c r="V136" i="1" s="1"/>
  <c r="GN48" i="1"/>
  <c r="GM48" i="1"/>
  <c r="V213" i="1"/>
  <c r="R213" i="1"/>
  <c r="CZ213" i="1" s="1"/>
  <c r="Y213" i="1" s="1"/>
  <c r="GX211" i="1"/>
  <c r="AB211" i="1"/>
  <c r="W209" i="1"/>
  <c r="S209" i="1"/>
  <c r="CR207" i="1"/>
  <c r="Q207" i="1" s="1"/>
  <c r="CP207" i="1" s="1"/>
  <c r="O207" i="1" s="1"/>
  <c r="AB205" i="1"/>
  <c r="AB203" i="1"/>
  <c r="AB201" i="1"/>
  <c r="U198" i="1"/>
  <c r="Q198" i="1"/>
  <c r="CR194" i="1"/>
  <c r="Q194" i="1" s="1"/>
  <c r="AB194" i="1"/>
  <c r="CZ194" i="1"/>
  <c r="Y194" i="1" s="1"/>
  <c r="CY194" i="1"/>
  <c r="X194" i="1" s="1"/>
  <c r="AB193" i="1"/>
  <c r="CY192" i="1"/>
  <c r="X192" i="1" s="1"/>
  <c r="V154" i="1"/>
  <c r="Q154" i="1"/>
  <c r="CS153" i="1"/>
  <c r="AD153" i="1"/>
  <c r="CR153" i="1" s="1"/>
  <c r="GX151" i="1"/>
  <c r="AB150" i="1"/>
  <c r="CQ147" i="1"/>
  <c r="P147" i="1" s="1"/>
  <c r="V146" i="1"/>
  <c r="Q146" i="1"/>
  <c r="CS145" i="1"/>
  <c r="R145" i="1" s="1"/>
  <c r="CZ145" i="1" s="1"/>
  <c r="Y145" i="1" s="1"/>
  <c r="AD145" i="1"/>
  <c r="CR145" i="1" s="1"/>
  <c r="Q145" i="1" s="1"/>
  <c r="CX224" i="3"/>
  <c r="CX228" i="3"/>
  <c r="CX227" i="3"/>
  <c r="CX231" i="3"/>
  <c r="CX226" i="3"/>
  <c r="CX230" i="3"/>
  <c r="CX229" i="3"/>
  <c r="CX225" i="3"/>
  <c r="CY143" i="1"/>
  <c r="X143" i="1" s="1"/>
  <c r="CZ143" i="1"/>
  <c r="Y143" i="1" s="1"/>
  <c r="AB142" i="1"/>
  <c r="GX139" i="1"/>
  <c r="T136" i="1"/>
  <c r="AB136" i="1"/>
  <c r="CR136" i="1"/>
  <c r="Q136" i="1" s="1"/>
  <c r="CQ135" i="1"/>
  <c r="P135" i="1" s="1"/>
  <c r="CP135" i="1" s="1"/>
  <c r="O135" i="1" s="1"/>
  <c r="AB135" i="1"/>
  <c r="U133" i="1"/>
  <c r="Q133" i="1"/>
  <c r="BB131" i="1"/>
  <c r="F116" i="1"/>
  <c r="BC88" i="1"/>
  <c r="P94" i="1"/>
  <c r="U94" i="1"/>
  <c r="CG30" i="1"/>
  <c r="AX57" i="1"/>
  <c r="U155" i="1"/>
  <c r="V155" i="1"/>
  <c r="AB155" i="1"/>
  <c r="CR155" i="1"/>
  <c r="Q155" i="1" s="1"/>
  <c r="R154" i="1"/>
  <c r="CX252" i="3"/>
  <c r="CX256" i="3"/>
  <c r="CX251" i="3"/>
  <c r="CX255" i="3"/>
  <c r="CX250" i="3"/>
  <c r="CX254" i="3"/>
  <c r="CX257" i="3"/>
  <c r="CX253" i="3"/>
  <c r="I151" i="1"/>
  <c r="U151" i="1" s="1"/>
  <c r="R146" i="1"/>
  <c r="CP145" i="1"/>
  <c r="O145" i="1" s="1"/>
  <c r="CP143" i="1"/>
  <c r="O143" i="1" s="1"/>
  <c r="GX142" i="1"/>
  <c r="CX204" i="3"/>
  <c r="CX208" i="3"/>
  <c r="CX212" i="3"/>
  <c r="CX203" i="3"/>
  <c r="CX207" i="3"/>
  <c r="CX211" i="3"/>
  <c r="CX206" i="3"/>
  <c r="CX210" i="3"/>
  <c r="CX213" i="3"/>
  <c r="CX209" i="3"/>
  <c r="CX205" i="3"/>
  <c r="I141" i="1"/>
  <c r="P140" i="1"/>
  <c r="I142" i="1"/>
  <c r="P142" i="1" s="1"/>
  <c r="W139" i="1"/>
  <c r="Q139" i="1"/>
  <c r="CX196" i="3"/>
  <c r="CX200" i="3"/>
  <c r="CX195" i="3"/>
  <c r="CX199" i="3"/>
  <c r="CX194" i="3"/>
  <c r="CX198" i="3"/>
  <c r="CX202" i="3"/>
  <c r="CX197" i="3"/>
  <c r="CX201" i="3"/>
  <c r="I139" i="1"/>
  <c r="T139" i="1" s="1"/>
  <c r="R136" i="1"/>
  <c r="W135" i="1"/>
  <c r="R135" i="1"/>
  <c r="BZ158" i="1"/>
  <c r="CX184" i="3"/>
  <c r="CX183" i="3"/>
  <c r="CX182" i="3"/>
  <c r="I134" i="1"/>
  <c r="CK131" i="1"/>
  <c r="P215" i="1"/>
  <c r="CP215" i="1" s="1"/>
  <c r="O215" i="1" s="1"/>
  <c r="AB213" i="1"/>
  <c r="V211" i="1"/>
  <c r="R211" i="1"/>
  <c r="V210" i="1"/>
  <c r="R210" i="1"/>
  <c r="P209" i="1"/>
  <c r="V201" i="1"/>
  <c r="R201" i="1"/>
  <c r="CY201" i="1" s="1"/>
  <c r="X201" i="1" s="1"/>
  <c r="CQ197" i="1"/>
  <c r="P197" i="1" s="1"/>
  <c r="CP197" i="1" s="1"/>
  <c r="O197" i="1" s="1"/>
  <c r="AB197" i="1"/>
  <c r="CX321" i="3"/>
  <c r="CX325" i="3"/>
  <c r="CX320" i="3"/>
  <c r="CX324" i="3"/>
  <c r="CX319" i="3"/>
  <c r="CX323" i="3"/>
  <c r="CX327" i="3"/>
  <c r="CX322" i="3"/>
  <c r="CX326" i="3"/>
  <c r="P196" i="1"/>
  <c r="CS195" i="1"/>
  <c r="R195" i="1" s="1"/>
  <c r="CZ195" i="1" s="1"/>
  <c r="Y195" i="1" s="1"/>
  <c r="AD195" i="1"/>
  <c r="CR195" i="1" s="1"/>
  <c r="Q195" i="1" s="1"/>
  <c r="CP195" i="1" s="1"/>
  <c r="O195" i="1" s="1"/>
  <c r="AB191" i="1"/>
  <c r="CQ191" i="1"/>
  <c r="P191" i="1" s="1"/>
  <c r="GX156" i="1"/>
  <c r="P156" i="1"/>
  <c r="V150" i="1"/>
  <c r="Q150" i="1"/>
  <c r="CP150" i="1" s="1"/>
  <c r="O150" i="1" s="1"/>
  <c r="U150" i="1"/>
  <c r="CS149" i="1"/>
  <c r="AD149" i="1"/>
  <c r="CR149" i="1" s="1"/>
  <c r="GX147" i="1"/>
  <c r="S141" i="1"/>
  <c r="Q141" i="1"/>
  <c r="P139" i="1"/>
  <c r="AB139" i="1"/>
  <c r="CR138" i="1"/>
  <c r="Q138" i="1" s="1"/>
  <c r="P134" i="1"/>
  <c r="BY158" i="1"/>
  <c r="R133" i="1"/>
  <c r="CZ133" i="1" s="1"/>
  <c r="Y133" i="1" s="1"/>
  <c r="CR96" i="1"/>
  <c r="Q96" i="1" s="1"/>
  <c r="CP96" i="1" s="1"/>
  <c r="O96" i="1" s="1"/>
  <c r="AB96" i="1"/>
  <c r="T94" i="1"/>
  <c r="CR90" i="1"/>
  <c r="Q90" i="1" s="1"/>
  <c r="AB90" i="1"/>
  <c r="V94" i="1"/>
  <c r="Q94" i="1"/>
  <c r="CY93" i="1"/>
  <c r="X93" i="1" s="1"/>
  <c r="GN93" i="1" s="1"/>
  <c r="CZ93" i="1"/>
  <c r="Y93" i="1" s="1"/>
  <c r="BY100" i="1"/>
  <c r="CY53" i="1"/>
  <c r="X53" i="1" s="1"/>
  <c r="CZ53" i="1"/>
  <c r="Y53" i="1" s="1"/>
  <c r="CZ52" i="1"/>
  <c r="Y52" i="1" s="1"/>
  <c r="CY52" i="1"/>
  <c r="X52" i="1" s="1"/>
  <c r="CZ40" i="1"/>
  <c r="Y40" i="1" s="1"/>
  <c r="CY39" i="1"/>
  <c r="X39" i="1" s="1"/>
  <c r="CZ39" i="1"/>
  <c r="Y39" i="1" s="1"/>
  <c r="CY37" i="1"/>
  <c r="X37" i="1" s="1"/>
  <c r="CZ37" i="1"/>
  <c r="Y37" i="1" s="1"/>
  <c r="CY33" i="1"/>
  <c r="X33" i="1" s="1"/>
  <c r="CZ33" i="1"/>
  <c r="Y33" i="1" s="1"/>
  <c r="CX381" i="3"/>
  <c r="CX385" i="3"/>
  <c r="CX389" i="3"/>
  <c r="CX393" i="3"/>
  <c r="CX380" i="3"/>
  <c r="CX384" i="3"/>
  <c r="CX388" i="3"/>
  <c r="CX392" i="3"/>
  <c r="CX383" i="3"/>
  <c r="CX387" i="3"/>
  <c r="CX391" i="3"/>
  <c r="CX382" i="3"/>
  <c r="CX386" i="3"/>
  <c r="CX390" i="3"/>
  <c r="CX394" i="3"/>
  <c r="CX373" i="3"/>
  <c r="CX377" i="3"/>
  <c r="CX372" i="3"/>
  <c r="CX376" i="3"/>
  <c r="CX375" i="3"/>
  <c r="CX379" i="3"/>
  <c r="CX374" i="3"/>
  <c r="CX378" i="3"/>
  <c r="CX349" i="3"/>
  <c r="CX353" i="3"/>
  <c r="CX348" i="3"/>
  <c r="CX352" i="3"/>
  <c r="CX351" i="3"/>
  <c r="CX350" i="3"/>
  <c r="CX354" i="3"/>
  <c r="T197" i="1"/>
  <c r="AO158" i="1"/>
  <c r="W156" i="1"/>
  <c r="S156" i="1"/>
  <c r="P155" i="1"/>
  <c r="CP155" i="1" s="1"/>
  <c r="O155" i="1" s="1"/>
  <c r="W152" i="1"/>
  <c r="S152" i="1"/>
  <c r="W148" i="1"/>
  <c r="S148" i="1"/>
  <c r="AB143" i="1"/>
  <c r="V141" i="1"/>
  <c r="R141" i="1"/>
  <c r="P138" i="1"/>
  <c r="GX135" i="1"/>
  <c r="T135" i="1"/>
  <c r="T134" i="1"/>
  <c r="W134" i="1"/>
  <c r="CD158" i="1"/>
  <c r="P133" i="1"/>
  <c r="AB95" i="1"/>
  <c r="CS94" i="1"/>
  <c r="R94" i="1" s="1"/>
  <c r="CY94" i="1" s="1"/>
  <c r="X94" i="1" s="1"/>
  <c r="BZ100" i="1"/>
  <c r="CC100" i="1"/>
  <c r="CK88" i="1"/>
  <c r="CL30" i="1"/>
  <c r="BC57" i="1"/>
  <c r="CX413" i="3"/>
  <c r="CX417" i="3"/>
  <c r="CX421" i="3"/>
  <c r="CX412" i="3"/>
  <c r="CX416" i="3"/>
  <c r="CX420" i="3"/>
  <c r="CX424" i="3"/>
  <c r="CX411" i="3"/>
  <c r="CX415" i="3"/>
  <c r="CX419" i="3"/>
  <c r="CX423" i="3"/>
  <c r="CX410" i="3"/>
  <c r="CX414" i="3"/>
  <c r="CX418" i="3"/>
  <c r="CX422" i="3"/>
  <c r="CX357" i="3"/>
  <c r="CX361" i="3"/>
  <c r="CX365" i="3"/>
  <c r="CX369" i="3"/>
  <c r="CX356" i="3"/>
  <c r="CX360" i="3"/>
  <c r="CX364" i="3"/>
  <c r="CX368" i="3"/>
  <c r="CX355" i="3"/>
  <c r="CX359" i="3"/>
  <c r="CX363" i="3"/>
  <c r="CX367" i="3"/>
  <c r="CX371" i="3"/>
  <c r="CX358" i="3"/>
  <c r="CX362" i="3"/>
  <c r="CX366" i="3"/>
  <c r="CX370" i="3"/>
  <c r="CX329" i="3"/>
  <c r="CX333" i="3"/>
  <c r="CX328" i="3"/>
  <c r="CX332" i="3"/>
  <c r="CX331" i="3"/>
  <c r="CX330" i="3"/>
  <c r="W196" i="1"/>
  <c r="S196" i="1"/>
  <c r="AB195" i="1"/>
  <c r="CZ192" i="1"/>
  <c r="Y192" i="1" s="1"/>
  <c r="T155" i="1"/>
  <c r="AB153" i="1"/>
  <c r="CX260" i="3"/>
  <c r="CX264" i="3"/>
  <c r="CX268" i="3"/>
  <c r="CX259" i="3"/>
  <c r="CX263" i="3"/>
  <c r="CX267" i="3"/>
  <c r="CX258" i="3"/>
  <c r="CX262" i="3"/>
  <c r="CX266" i="3"/>
  <c r="CX261" i="3"/>
  <c r="CX270" i="3"/>
  <c r="CX269" i="3"/>
  <c r="CX265" i="3"/>
  <c r="I153" i="1"/>
  <c r="GX153" i="1" s="1"/>
  <c r="V151" i="1"/>
  <c r="R151" i="1"/>
  <c r="AB149" i="1"/>
  <c r="CX244" i="3"/>
  <c r="CX248" i="3"/>
  <c r="CX243" i="3"/>
  <c r="CX247" i="3"/>
  <c r="CX242" i="3"/>
  <c r="CX246" i="3"/>
  <c r="CX245" i="3"/>
  <c r="CX249" i="3"/>
  <c r="I149" i="1"/>
  <c r="V149" i="1" s="1"/>
  <c r="V147" i="1"/>
  <c r="R147" i="1"/>
  <c r="AB145" i="1"/>
  <c r="W144" i="1"/>
  <c r="S144" i="1"/>
  <c r="W140" i="1"/>
  <c r="S140" i="1"/>
  <c r="S139" i="1"/>
  <c r="V139" i="1"/>
  <c r="R139" i="1"/>
  <c r="T138" i="1"/>
  <c r="W138" i="1"/>
  <c r="S138" i="1"/>
  <c r="P136" i="1"/>
  <c r="U135" i="1"/>
  <c r="T133" i="1"/>
  <c r="AB133" i="1"/>
  <c r="CP98" i="1"/>
  <c r="O98" i="1" s="1"/>
  <c r="CY96" i="1"/>
  <c r="X96" i="1" s="1"/>
  <c r="AB94" i="1"/>
  <c r="CP92" i="1"/>
  <c r="O92" i="1" s="1"/>
  <c r="CY90" i="1"/>
  <c r="X90" i="1" s="1"/>
  <c r="CK30" i="1"/>
  <c r="BB57" i="1"/>
  <c r="AB97" i="1"/>
  <c r="CX154" i="3"/>
  <c r="CX158" i="3"/>
  <c r="CX162" i="3"/>
  <c r="CX166" i="3"/>
  <c r="CX170" i="3"/>
  <c r="CX155" i="3"/>
  <c r="CX161" i="3"/>
  <c r="CX163" i="3"/>
  <c r="CX169" i="3"/>
  <c r="CX172" i="3"/>
  <c r="CX160" i="3"/>
  <c r="CX168" i="3"/>
  <c r="CX171" i="3"/>
  <c r="CX157" i="3"/>
  <c r="CX159" i="3"/>
  <c r="CX165" i="3"/>
  <c r="CX167" i="3"/>
  <c r="CX156" i="3"/>
  <c r="CX164" i="3"/>
  <c r="I97" i="1"/>
  <c r="T97" i="1" s="1"/>
  <c r="CX147" i="3"/>
  <c r="CX150" i="3"/>
  <c r="CX153" i="3"/>
  <c r="CX152" i="3"/>
  <c r="CX149" i="3"/>
  <c r="CX151" i="3"/>
  <c r="CX148" i="3"/>
  <c r="I95" i="1"/>
  <c r="S95" i="1" s="1"/>
  <c r="AB91" i="1"/>
  <c r="CX119" i="3"/>
  <c r="CX123" i="3"/>
  <c r="CX127" i="3"/>
  <c r="CX131" i="3"/>
  <c r="CX135" i="3"/>
  <c r="CX139" i="3"/>
  <c r="CX118" i="3"/>
  <c r="CX122" i="3"/>
  <c r="CX126" i="3"/>
  <c r="CX130" i="3"/>
  <c r="CX134" i="3"/>
  <c r="CX138" i="3"/>
  <c r="CX121" i="3"/>
  <c r="CX125" i="3"/>
  <c r="CX129" i="3"/>
  <c r="CX133" i="3"/>
  <c r="CX137" i="3"/>
  <c r="CX120" i="3"/>
  <c r="CX124" i="3"/>
  <c r="CX136" i="3"/>
  <c r="CX132" i="3"/>
  <c r="CX128" i="3"/>
  <c r="CX140" i="3"/>
  <c r="I91" i="1"/>
  <c r="CD30" i="1"/>
  <c r="AU57" i="1"/>
  <c r="CP55" i="1"/>
  <c r="O55" i="1" s="1"/>
  <c r="T46" i="1"/>
  <c r="CX312" i="3"/>
  <c r="CX316" i="3"/>
  <c r="CX315" i="3"/>
  <c r="CX317" i="3"/>
  <c r="CX314" i="3"/>
  <c r="CX311" i="3"/>
  <c r="CX313" i="3"/>
  <c r="CX310" i="3"/>
  <c r="CX318" i="3"/>
  <c r="CX296" i="3"/>
  <c r="CX300" i="3"/>
  <c r="CX304" i="3"/>
  <c r="CX308" i="3"/>
  <c r="CX299" i="3"/>
  <c r="CX301" i="3"/>
  <c r="CX307" i="3"/>
  <c r="CX309" i="3"/>
  <c r="CX298" i="3"/>
  <c r="CX306" i="3"/>
  <c r="CX295" i="3"/>
  <c r="CX297" i="3"/>
  <c r="CX303" i="3"/>
  <c r="CX305" i="3"/>
  <c r="CX294" i="3"/>
  <c r="CX302" i="3"/>
  <c r="CX292" i="3"/>
  <c r="CX291" i="3"/>
  <c r="CX293" i="3"/>
  <c r="CX216" i="3"/>
  <c r="CX220" i="3"/>
  <c r="CX215" i="3"/>
  <c r="CX219" i="3"/>
  <c r="CX223" i="3"/>
  <c r="CX214" i="3"/>
  <c r="CX218" i="3"/>
  <c r="CX222" i="3"/>
  <c r="CX221" i="3"/>
  <c r="CX217" i="3"/>
  <c r="CX176" i="3"/>
  <c r="CX180" i="3"/>
  <c r="CX175" i="3"/>
  <c r="CX179" i="3"/>
  <c r="CX174" i="3"/>
  <c r="CX178" i="3"/>
  <c r="CX181" i="3"/>
  <c r="CX177" i="3"/>
  <c r="CX173" i="3"/>
  <c r="V95" i="1"/>
  <c r="CX143" i="3"/>
  <c r="CX142" i="3"/>
  <c r="CX146" i="3"/>
  <c r="CX141" i="3"/>
  <c r="CX145" i="3"/>
  <c r="CX144" i="3"/>
  <c r="CC30" i="1"/>
  <c r="AT57" i="1"/>
  <c r="GX45" i="1"/>
  <c r="AP57" i="1"/>
  <c r="CT55" i="1"/>
  <c r="S55" i="1" s="1"/>
  <c r="CS54" i="1"/>
  <c r="R54" i="1" s="1"/>
  <c r="CZ54" i="1" s="1"/>
  <c r="Y54" i="1" s="1"/>
  <c r="AB54" i="1"/>
  <c r="CX93" i="3"/>
  <c r="CX97" i="3"/>
  <c r="CX92" i="3"/>
  <c r="CX96" i="3"/>
  <c r="CX100" i="3"/>
  <c r="CX95" i="3"/>
  <c r="CX99" i="3"/>
  <c r="CX94" i="3"/>
  <c r="CX98" i="3"/>
  <c r="CX101" i="3"/>
  <c r="CR53" i="1"/>
  <c r="Q53" i="1" s="1"/>
  <c r="CP53" i="1" s="1"/>
  <c r="O53" i="1" s="1"/>
  <c r="AD52" i="1"/>
  <c r="CR52" i="1" s="1"/>
  <c r="Q52" i="1" s="1"/>
  <c r="CP52" i="1" s="1"/>
  <c r="O52" i="1" s="1"/>
  <c r="CY50" i="1"/>
  <c r="X50" i="1" s="1"/>
  <c r="CQ50" i="1"/>
  <c r="P50" i="1" s="1"/>
  <c r="CP50" i="1" s="1"/>
  <c r="O50" i="1" s="1"/>
  <c r="AD49" i="1"/>
  <c r="GX47" i="1"/>
  <c r="CT47" i="1"/>
  <c r="S47" i="1" s="1"/>
  <c r="CQ46" i="1"/>
  <c r="U46" i="1"/>
  <c r="Q46" i="1"/>
  <c r="AD45" i="1"/>
  <c r="CR44" i="1"/>
  <c r="Q44" i="1" s="1"/>
  <c r="T44" i="1"/>
  <c r="CS42" i="1"/>
  <c r="GX41" i="1"/>
  <c r="CT41" i="1"/>
  <c r="S41" i="1" s="1"/>
  <c r="CR40" i="1"/>
  <c r="Q40" i="1" s="1"/>
  <c r="T40" i="1"/>
  <c r="CP38" i="1"/>
  <c r="O38" i="1" s="1"/>
  <c r="Q36" i="1"/>
  <c r="S35" i="1"/>
  <c r="Q34" i="1"/>
  <c r="CQ33" i="1"/>
  <c r="P33" i="1" s="1"/>
  <c r="AB33" i="1"/>
  <c r="AO57" i="1"/>
  <c r="CX104" i="3"/>
  <c r="CX108" i="3"/>
  <c r="CX112" i="3"/>
  <c r="CX116" i="3"/>
  <c r="CX103" i="3"/>
  <c r="CX107" i="3"/>
  <c r="CX111" i="3"/>
  <c r="CX115" i="3"/>
  <c r="CX102" i="3"/>
  <c r="CX106" i="3"/>
  <c r="CX110" i="3"/>
  <c r="CX114" i="3"/>
  <c r="CX109" i="3"/>
  <c r="CX105" i="3"/>
  <c r="CX117" i="3"/>
  <c r="CX113" i="3"/>
  <c r="CY44" i="1"/>
  <c r="X44" i="1" s="1"/>
  <c r="CX45" i="3"/>
  <c r="CX49" i="3"/>
  <c r="CX44" i="3"/>
  <c r="CX48" i="3"/>
  <c r="CX47" i="3"/>
  <c r="CX51" i="3"/>
  <c r="CX46" i="3"/>
  <c r="CX50" i="3"/>
  <c r="I43" i="1"/>
  <c r="CY40" i="1"/>
  <c r="X40" i="1" s="1"/>
  <c r="CX21" i="3"/>
  <c r="CX20" i="3"/>
  <c r="CX22" i="3"/>
  <c r="V35" i="1"/>
  <c r="CS35" i="1"/>
  <c r="R35" i="1" s="1"/>
  <c r="AD35" i="1"/>
  <c r="CP51" i="1"/>
  <c r="O51" i="1" s="1"/>
  <c r="AB48" i="1"/>
  <c r="T47" i="1"/>
  <c r="P47" i="1"/>
  <c r="CP47" i="1" s="1"/>
  <c r="O47" i="1" s="1"/>
  <c r="GX46" i="1"/>
  <c r="W45" i="1"/>
  <c r="CX53" i="3"/>
  <c r="CX57" i="3"/>
  <c r="CX61" i="3"/>
  <c r="CX52" i="3"/>
  <c r="CX56" i="3"/>
  <c r="CX60" i="3"/>
  <c r="CX55" i="3"/>
  <c r="CX59" i="3"/>
  <c r="CX54" i="3"/>
  <c r="CX58" i="3"/>
  <c r="CX62" i="3"/>
  <c r="I45" i="1"/>
  <c r="T45" i="1" s="1"/>
  <c r="I46" i="1"/>
  <c r="S46" i="1" s="1"/>
  <c r="T41" i="1"/>
  <c r="P41" i="1"/>
  <c r="CP41" i="1" s="1"/>
  <c r="O41" i="1" s="1"/>
  <c r="U40" i="1"/>
  <c r="CQ39" i="1"/>
  <c r="P39" i="1" s="1"/>
  <c r="CP39" i="1" s="1"/>
  <c r="O39" i="1" s="1"/>
  <c r="AB39" i="1"/>
  <c r="CY38" i="1"/>
  <c r="X38" i="1" s="1"/>
  <c r="CZ38" i="1"/>
  <c r="Y38" i="1" s="1"/>
  <c r="GX36" i="1"/>
  <c r="T36" i="1"/>
  <c r="AB36" i="1"/>
  <c r="GX34" i="1"/>
  <c r="T34" i="1"/>
  <c r="AB34" i="1"/>
  <c r="CI57" i="1"/>
  <c r="AQ57" i="1"/>
  <c r="CX85" i="3"/>
  <c r="CX89" i="3"/>
  <c r="CX84" i="3"/>
  <c r="CX88" i="3"/>
  <c r="CX83" i="3"/>
  <c r="CX87" i="3"/>
  <c r="CX91" i="3"/>
  <c r="CX86" i="3"/>
  <c r="CX90" i="3"/>
  <c r="V46" i="1"/>
  <c r="R46" i="1"/>
  <c r="V45" i="1"/>
  <c r="R45" i="1"/>
  <c r="CP44" i="1"/>
  <c r="O44" i="1" s="1"/>
  <c r="I42" i="1"/>
  <c r="V42" i="1" s="1"/>
  <c r="CP40" i="1"/>
  <c r="O40" i="1" s="1"/>
  <c r="CQ37" i="1"/>
  <c r="P37" i="1" s="1"/>
  <c r="CP37" i="1" s="1"/>
  <c r="O37" i="1" s="1"/>
  <c r="AB37" i="1"/>
  <c r="W36" i="1"/>
  <c r="S36" i="1"/>
  <c r="CP36" i="1" s="1"/>
  <c r="O36" i="1" s="1"/>
  <c r="V36" i="1"/>
  <c r="P35" i="1"/>
  <c r="W34" i="1"/>
  <c r="S34" i="1"/>
  <c r="CX33" i="3"/>
  <c r="CX37" i="3"/>
  <c r="CX41" i="3"/>
  <c r="CX36" i="3"/>
  <c r="CX40" i="3"/>
  <c r="CX35" i="3"/>
  <c r="CX39" i="3"/>
  <c r="CX43" i="3"/>
  <c r="CX34" i="3"/>
  <c r="CX38" i="3"/>
  <c r="CX42" i="3"/>
  <c r="CX25" i="3"/>
  <c r="CX29" i="3"/>
  <c r="CX24" i="3"/>
  <c r="CX28" i="3"/>
  <c r="CX32" i="3"/>
  <c r="CX23" i="3"/>
  <c r="CX27" i="3"/>
  <c r="CX31" i="3"/>
  <c r="CX26" i="3"/>
  <c r="CX30" i="3"/>
  <c r="CX1" i="3"/>
  <c r="CX5" i="3"/>
  <c r="CX9" i="3"/>
  <c r="CX13" i="3"/>
  <c r="CX17" i="3"/>
  <c r="CX4" i="3"/>
  <c r="CX8" i="3"/>
  <c r="CX12" i="3"/>
  <c r="CX16" i="3"/>
  <c r="CX3" i="3"/>
  <c r="CX7" i="3"/>
  <c r="CX11" i="3"/>
  <c r="CX15" i="3"/>
  <c r="CX19" i="3"/>
  <c r="CX2" i="3"/>
  <c r="CX6" i="3"/>
  <c r="CX10" i="3"/>
  <c r="CX14" i="3"/>
  <c r="CX18" i="3"/>
  <c r="CX65" i="3"/>
  <c r="CX69" i="3"/>
  <c r="CX64" i="3"/>
  <c r="CX68" i="3"/>
  <c r="CX63" i="3"/>
  <c r="CX67" i="3"/>
  <c r="CX66" i="3"/>
  <c r="CX77" i="3"/>
  <c r="CX81" i="3"/>
  <c r="CX76" i="3"/>
  <c r="CX80" i="3"/>
  <c r="CX79" i="3"/>
  <c r="CX78" i="3"/>
  <c r="CX82" i="3"/>
  <c r="CX73" i="3"/>
  <c r="CX72" i="3"/>
  <c r="CX71" i="3"/>
  <c r="CX75" i="3"/>
  <c r="CX70" i="3"/>
  <c r="CX74" i="3"/>
  <c r="I35" i="1"/>
  <c r="W35" i="1" s="1"/>
  <c r="W32" i="1"/>
  <c r="S32" i="1"/>
  <c r="AB32" i="1"/>
  <c r="GO150" i="1" l="1"/>
  <c r="GM150" i="1"/>
  <c r="AI220" i="1"/>
  <c r="AE383" i="1"/>
  <c r="R392" i="1"/>
  <c r="GO432" i="1"/>
  <c r="GP207" i="1"/>
  <c r="GM207" i="1"/>
  <c r="GM389" i="1"/>
  <c r="GN389" i="1"/>
  <c r="AD423" i="1"/>
  <c r="Q448" i="1"/>
  <c r="CY498" i="1"/>
  <c r="X498" i="1" s="1"/>
  <c r="CZ498" i="1"/>
  <c r="Y498" i="1" s="1"/>
  <c r="GN52" i="1"/>
  <c r="GM52" i="1"/>
  <c r="GM195" i="1"/>
  <c r="GM53" i="1"/>
  <c r="GN53" i="1"/>
  <c r="GM96" i="1"/>
  <c r="GN96" i="1"/>
  <c r="GM348" i="1"/>
  <c r="GN348" i="1"/>
  <c r="GP337" i="1"/>
  <c r="CD352" i="1" s="1"/>
  <c r="GM337" i="1"/>
  <c r="GN499" i="1"/>
  <c r="GM499" i="1"/>
  <c r="GM344" i="1"/>
  <c r="GN344" i="1"/>
  <c r="GM339" i="1"/>
  <c r="GN339" i="1"/>
  <c r="GM439" i="1"/>
  <c r="GM387" i="1"/>
  <c r="GN387" i="1"/>
  <c r="AJ423" i="1"/>
  <c r="W448" i="1"/>
  <c r="AF423" i="1"/>
  <c r="S448" i="1"/>
  <c r="GM39" i="1"/>
  <c r="GN39" i="1"/>
  <c r="T43" i="1"/>
  <c r="GX43" i="1"/>
  <c r="AO30" i="1"/>
  <c r="F61" i="1"/>
  <c r="AO291" i="1"/>
  <c r="GM38" i="1"/>
  <c r="GN38" i="1"/>
  <c r="V43" i="1"/>
  <c r="AI57" i="1" s="1"/>
  <c r="GX42" i="1"/>
  <c r="U35" i="1"/>
  <c r="GX91" i="1"/>
  <c r="S91" i="1"/>
  <c r="R91" i="1"/>
  <c r="T95" i="1"/>
  <c r="GM98" i="1"/>
  <c r="GN98" i="1"/>
  <c r="CZ196" i="1"/>
  <c r="Y196" i="1" s="1"/>
  <c r="CY196" i="1"/>
  <c r="X196" i="1" s="1"/>
  <c r="BC30" i="1"/>
  <c r="F73" i="1"/>
  <c r="BC291" i="1"/>
  <c r="T91" i="1"/>
  <c r="AG100" i="1" s="1"/>
  <c r="CP138" i="1"/>
  <c r="O138" i="1" s="1"/>
  <c r="CY148" i="1"/>
  <c r="X148" i="1" s="1"/>
  <c r="CZ148" i="1"/>
  <c r="Y148" i="1" s="1"/>
  <c r="GM155" i="1"/>
  <c r="GO155" i="1"/>
  <c r="U43" i="1"/>
  <c r="CY54" i="1"/>
  <c r="X54" i="1" s="1"/>
  <c r="R149" i="1"/>
  <c r="CP191" i="1"/>
  <c r="O191" i="1" s="1"/>
  <c r="CP196" i="1"/>
  <c r="O196" i="1" s="1"/>
  <c r="R134" i="1"/>
  <c r="U134" i="1"/>
  <c r="GX134" i="1"/>
  <c r="BZ131" i="1"/>
  <c r="CG158" i="1"/>
  <c r="AQ158" i="1"/>
  <c r="CP140" i="1"/>
  <c r="O140" i="1" s="1"/>
  <c r="V153" i="1"/>
  <c r="U45" i="1"/>
  <c r="GM93" i="1"/>
  <c r="CP154" i="1"/>
  <c r="O154" i="1" s="1"/>
  <c r="T156" i="1"/>
  <c r="R156" i="1"/>
  <c r="CP198" i="1"/>
  <c r="O198" i="1" s="1"/>
  <c r="CZ211" i="1"/>
  <c r="Y211" i="1" s="1"/>
  <c r="CY211" i="1"/>
  <c r="X211" i="1" s="1"/>
  <c r="U142" i="1"/>
  <c r="CY145" i="1"/>
  <c r="X145" i="1" s="1"/>
  <c r="S153" i="1"/>
  <c r="V156" i="1"/>
  <c r="GM202" i="1"/>
  <c r="GP202" i="1"/>
  <c r="CZ215" i="1"/>
  <c r="Y215" i="1" s="1"/>
  <c r="GN215" i="1" s="1"/>
  <c r="U136" i="1"/>
  <c r="U156" i="1"/>
  <c r="W211" i="1"/>
  <c r="U91" i="1"/>
  <c r="AH100" i="1" s="1"/>
  <c r="Q151" i="1"/>
  <c r="GM206" i="1"/>
  <c r="GN206" i="1"/>
  <c r="S210" i="1"/>
  <c r="AQ189" i="1"/>
  <c r="F230" i="1"/>
  <c r="AX326" i="1"/>
  <c r="F359" i="1"/>
  <c r="R218" i="1"/>
  <c r="R257" i="1"/>
  <c r="GM334" i="1"/>
  <c r="GN334" i="1"/>
  <c r="GX341" i="1"/>
  <c r="P211" i="1"/>
  <c r="CP211" i="1" s="1"/>
  <c r="O211" i="1" s="1"/>
  <c r="GX218" i="1"/>
  <c r="GN335" i="1"/>
  <c r="GM335" i="1"/>
  <c r="S340" i="1"/>
  <c r="CG383" i="1"/>
  <c r="AX392" i="1"/>
  <c r="CY435" i="1"/>
  <c r="X435" i="1" s="1"/>
  <c r="CZ435" i="1"/>
  <c r="Y435" i="1" s="1"/>
  <c r="CY443" i="1"/>
  <c r="X443" i="1" s="1"/>
  <c r="CZ443" i="1"/>
  <c r="Y443" i="1" s="1"/>
  <c r="CY485" i="1"/>
  <c r="X485" i="1" s="1"/>
  <c r="CZ485" i="1"/>
  <c r="Y485" i="1" s="1"/>
  <c r="CY491" i="1"/>
  <c r="X491" i="1" s="1"/>
  <c r="CZ491" i="1"/>
  <c r="Y491" i="1" s="1"/>
  <c r="AB217" i="1"/>
  <c r="GM260" i="1"/>
  <c r="GM331" i="1"/>
  <c r="GN331" i="1"/>
  <c r="P341" i="1"/>
  <c r="CP341" i="1" s="1"/>
  <c r="O341" i="1" s="1"/>
  <c r="S149" i="1"/>
  <c r="V217" i="1"/>
  <c r="CY254" i="1"/>
  <c r="X254" i="1" s="1"/>
  <c r="GN254" i="1" s="1"/>
  <c r="CZ254" i="1"/>
  <c r="Y254" i="1" s="1"/>
  <c r="T255" i="1"/>
  <c r="U257" i="1"/>
  <c r="U340" i="1"/>
  <c r="W341" i="1"/>
  <c r="CP386" i="1"/>
  <c r="O386" i="1" s="1"/>
  <c r="CP434" i="1"/>
  <c r="O434" i="1" s="1"/>
  <c r="CP482" i="1"/>
  <c r="O482" i="1" s="1"/>
  <c r="AC509" i="1"/>
  <c r="CP492" i="1"/>
  <c r="O492" i="1" s="1"/>
  <c r="CZ388" i="1"/>
  <c r="Y388" i="1" s="1"/>
  <c r="AL392" i="1" s="1"/>
  <c r="AE448" i="1"/>
  <c r="CZ438" i="1"/>
  <c r="Y438" i="1" s="1"/>
  <c r="GM438" i="1" s="1"/>
  <c r="AG383" i="1"/>
  <c r="T392" i="1"/>
  <c r="AP383" i="1"/>
  <c r="F401" i="1"/>
  <c r="Q498" i="1"/>
  <c r="BC479" i="1"/>
  <c r="F525" i="1"/>
  <c r="CX908" i="3"/>
  <c r="CX912" i="3"/>
  <c r="CX916" i="3"/>
  <c r="CX907" i="3"/>
  <c r="CX911" i="3"/>
  <c r="CX915" i="3"/>
  <c r="CX910" i="3"/>
  <c r="CX914" i="3"/>
  <c r="CX913" i="3"/>
  <c r="CX909" i="3"/>
  <c r="CX917" i="3"/>
  <c r="GX549" i="1"/>
  <c r="CZ442" i="1"/>
  <c r="Y442" i="1" s="1"/>
  <c r="AG509" i="1"/>
  <c r="GN487" i="1"/>
  <c r="CZ490" i="1"/>
  <c r="Y490" i="1" s="1"/>
  <c r="CP385" i="1"/>
  <c r="O385" i="1" s="1"/>
  <c r="GM427" i="1"/>
  <c r="GO427" i="1"/>
  <c r="CP435" i="1"/>
  <c r="O435" i="1" s="1"/>
  <c r="CP443" i="1"/>
  <c r="O443" i="1" s="1"/>
  <c r="GM490" i="1"/>
  <c r="GN490" i="1"/>
  <c r="Q497" i="1"/>
  <c r="GX498" i="1"/>
  <c r="CJ509" i="1" s="1"/>
  <c r="CP506" i="1"/>
  <c r="O506" i="1" s="1"/>
  <c r="P545" i="1"/>
  <c r="P549" i="1"/>
  <c r="CZ506" i="1"/>
  <c r="Y506" i="1" s="1"/>
  <c r="T544" i="1"/>
  <c r="AB549" i="1"/>
  <c r="T497" i="1"/>
  <c r="S544" i="1"/>
  <c r="U545" i="1"/>
  <c r="W549" i="1"/>
  <c r="CZ504" i="1"/>
  <c r="Y504" i="1" s="1"/>
  <c r="CZ500" i="1"/>
  <c r="Y500" i="1" s="1"/>
  <c r="GM500" i="1" s="1"/>
  <c r="Q544" i="1"/>
  <c r="S549" i="1"/>
  <c r="U549" i="1"/>
  <c r="AB49" i="1"/>
  <c r="CR49" i="1"/>
  <c r="Q49" i="1" s="1"/>
  <c r="CP49" i="1" s="1"/>
  <c r="O49" i="1" s="1"/>
  <c r="Q42" i="1"/>
  <c r="W95" i="1"/>
  <c r="GX95" i="1"/>
  <c r="GX97" i="1"/>
  <c r="S97" i="1"/>
  <c r="V91" i="1"/>
  <c r="CY138" i="1"/>
  <c r="X138" i="1" s="1"/>
  <c r="CZ138" i="1"/>
  <c r="Y138" i="1" s="1"/>
  <c r="CZ144" i="1"/>
  <c r="Y144" i="1" s="1"/>
  <c r="CY144" i="1"/>
  <c r="X144" i="1" s="1"/>
  <c r="BZ88" i="1"/>
  <c r="CG100" i="1"/>
  <c r="AQ100" i="1"/>
  <c r="CP133" i="1"/>
  <c r="O133" i="1" s="1"/>
  <c r="CY156" i="1"/>
  <c r="X156" i="1" s="1"/>
  <c r="CZ156" i="1"/>
  <c r="Y156" i="1" s="1"/>
  <c r="GX35" i="1"/>
  <c r="Q43" i="1"/>
  <c r="AP100" i="1"/>
  <c r="CI100" i="1"/>
  <c r="BY88" i="1"/>
  <c r="CY141" i="1"/>
  <c r="X141" i="1" s="1"/>
  <c r="CZ141" i="1"/>
  <c r="Y141" i="1" s="1"/>
  <c r="W153" i="1"/>
  <c r="W141" i="1"/>
  <c r="U141" i="1"/>
  <c r="GX141" i="1"/>
  <c r="CP148" i="1"/>
  <c r="O148" i="1" s="1"/>
  <c r="AX30" i="1"/>
  <c r="F64" i="1"/>
  <c r="CP90" i="1"/>
  <c r="O90" i="1" s="1"/>
  <c r="CP94" i="1"/>
  <c r="O94" i="1" s="1"/>
  <c r="U95" i="1"/>
  <c r="GM200" i="1"/>
  <c r="GN200" i="1"/>
  <c r="GM204" i="1"/>
  <c r="GP204" i="1"/>
  <c r="GM212" i="1"/>
  <c r="GN212" i="1"/>
  <c r="AZ352" i="1"/>
  <c r="CI326" i="1"/>
  <c r="GN199" i="1"/>
  <c r="GM199" i="1"/>
  <c r="AO189" i="1"/>
  <c r="F224" i="1"/>
  <c r="P141" i="1"/>
  <c r="CP141" i="1" s="1"/>
  <c r="O141" i="1" s="1"/>
  <c r="P151" i="1"/>
  <c r="Q156" i="1"/>
  <c r="Q217" i="1"/>
  <c r="Q91" i="1"/>
  <c r="AD100" i="1" s="1"/>
  <c r="CZ197" i="1"/>
  <c r="Y197" i="1" s="1"/>
  <c r="W210" i="1"/>
  <c r="AJ220" i="1" s="1"/>
  <c r="BC189" i="1"/>
  <c r="F236" i="1"/>
  <c r="GN258" i="1"/>
  <c r="GM258" i="1"/>
  <c r="BB326" i="1"/>
  <c r="F365" i="1"/>
  <c r="BB580" i="1"/>
  <c r="U217" i="1"/>
  <c r="W218" i="1"/>
  <c r="GM254" i="1"/>
  <c r="V257" i="1"/>
  <c r="AI262" i="1" s="1"/>
  <c r="CZ260" i="1"/>
  <c r="Y260" i="1" s="1"/>
  <c r="GN260" i="1" s="1"/>
  <c r="P340" i="1"/>
  <c r="P217" i="1"/>
  <c r="GM253" i="1"/>
  <c r="GN253" i="1"/>
  <c r="P255" i="1"/>
  <c r="GN329" i="1"/>
  <c r="GM329" i="1"/>
  <c r="GM336" i="1"/>
  <c r="GN336" i="1"/>
  <c r="GX340" i="1"/>
  <c r="CJ352" i="1" s="1"/>
  <c r="AB344" i="1"/>
  <c r="CY429" i="1"/>
  <c r="X429" i="1" s="1"/>
  <c r="CZ429" i="1"/>
  <c r="Y429" i="1" s="1"/>
  <c r="CY437" i="1"/>
  <c r="X437" i="1" s="1"/>
  <c r="CZ437" i="1"/>
  <c r="Y437" i="1" s="1"/>
  <c r="CY445" i="1"/>
  <c r="X445" i="1" s="1"/>
  <c r="GM445" i="1" s="1"/>
  <c r="CZ445" i="1"/>
  <c r="Y445" i="1" s="1"/>
  <c r="CY493" i="1"/>
  <c r="X493" i="1" s="1"/>
  <c r="CZ493" i="1"/>
  <c r="Y493" i="1" s="1"/>
  <c r="S217" i="1"/>
  <c r="Q255" i="1"/>
  <c r="AD262" i="1" s="1"/>
  <c r="R340" i="1"/>
  <c r="AE352" i="1" s="1"/>
  <c r="V341" i="1"/>
  <c r="GM203" i="1"/>
  <c r="T217" i="1"/>
  <c r="CZ256" i="1"/>
  <c r="Y256" i="1" s="1"/>
  <c r="S257" i="1"/>
  <c r="Q341" i="1"/>
  <c r="GN343" i="1"/>
  <c r="GM343" i="1"/>
  <c r="GP390" i="1"/>
  <c r="CD392" i="1" s="1"/>
  <c r="GM390" i="1"/>
  <c r="AO423" i="1"/>
  <c r="F452" i="1"/>
  <c r="GP494" i="1"/>
  <c r="GM494" i="1"/>
  <c r="CY388" i="1"/>
  <c r="X388" i="1" s="1"/>
  <c r="AK392" i="1" s="1"/>
  <c r="CJ423" i="1"/>
  <c r="BA448" i="1"/>
  <c r="CP429" i="1"/>
  <c r="O429" i="1" s="1"/>
  <c r="CZ446" i="1"/>
  <c r="Y446" i="1" s="1"/>
  <c r="GM446" i="1" s="1"/>
  <c r="AB484" i="1"/>
  <c r="CP498" i="1"/>
  <c r="O498" i="1" s="1"/>
  <c r="AB386" i="1"/>
  <c r="AG423" i="1"/>
  <c r="T448" i="1"/>
  <c r="CZ432" i="1"/>
  <c r="Y432" i="1" s="1"/>
  <c r="GM432" i="1" s="1"/>
  <c r="CZ440" i="1"/>
  <c r="Y440" i="1" s="1"/>
  <c r="GM440" i="1" s="1"/>
  <c r="S497" i="1"/>
  <c r="CP497" i="1" s="1"/>
  <c r="O497" i="1" s="1"/>
  <c r="V498" i="1"/>
  <c r="CI479" i="1"/>
  <c r="AZ509" i="1"/>
  <c r="CG540" i="1"/>
  <c r="AX551" i="1"/>
  <c r="AJ383" i="1"/>
  <c r="W392" i="1"/>
  <c r="T496" i="1"/>
  <c r="BA392" i="1"/>
  <c r="CJ383" i="1"/>
  <c r="GM425" i="1"/>
  <c r="GN425" i="1"/>
  <c r="CZ436" i="1"/>
  <c r="Y436" i="1" s="1"/>
  <c r="GM436" i="1" s="1"/>
  <c r="CZ444" i="1"/>
  <c r="Y444" i="1" s="1"/>
  <c r="GM444" i="1" s="1"/>
  <c r="AB482" i="1"/>
  <c r="CP485" i="1"/>
  <c r="O485" i="1" s="1"/>
  <c r="CP491" i="1"/>
  <c r="O491" i="1" s="1"/>
  <c r="AB496" i="1"/>
  <c r="U497" i="1"/>
  <c r="AB506" i="1"/>
  <c r="AQ540" i="1"/>
  <c r="F561" i="1"/>
  <c r="T545" i="1"/>
  <c r="AB543" i="1"/>
  <c r="W498" i="1"/>
  <c r="W544" i="1"/>
  <c r="GM548" i="1"/>
  <c r="GN548" i="1"/>
  <c r="AT540" i="1"/>
  <c r="F569" i="1"/>
  <c r="CZ502" i="1"/>
  <c r="Y502" i="1" s="1"/>
  <c r="GM502" i="1" s="1"/>
  <c r="U496" i="1"/>
  <c r="U544" i="1"/>
  <c r="AZ551" i="1"/>
  <c r="CI540" i="1"/>
  <c r="P544" i="1"/>
  <c r="S43" i="1"/>
  <c r="AQ30" i="1"/>
  <c r="F67" i="1"/>
  <c r="AQ291" i="1"/>
  <c r="W42" i="1"/>
  <c r="AJ57" i="1" s="1"/>
  <c r="GM51" i="1"/>
  <c r="GN51" i="1"/>
  <c r="CY35" i="1"/>
  <c r="X35" i="1" s="1"/>
  <c r="CZ35" i="1"/>
  <c r="Y35" i="1" s="1"/>
  <c r="P42" i="1"/>
  <c r="GM37" i="1"/>
  <c r="GN37" i="1"/>
  <c r="W43" i="1"/>
  <c r="CI30" i="1"/>
  <c r="AZ57" i="1"/>
  <c r="CZ46" i="1"/>
  <c r="Y46" i="1" s="1"/>
  <c r="CY46" i="1"/>
  <c r="X46" i="1" s="1"/>
  <c r="GM47" i="1"/>
  <c r="CP34" i="1"/>
  <c r="O34" i="1" s="1"/>
  <c r="T35" i="1"/>
  <c r="R42" i="1"/>
  <c r="AE57" i="1" s="1"/>
  <c r="P46" i="1"/>
  <c r="CP46" i="1" s="1"/>
  <c r="O46" i="1" s="1"/>
  <c r="GN50" i="1"/>
  <c r="GM50" i="1"/>
  <c r="CY55" i="1"/>
  <c r="X55" i="1" s="1"/>
  <c r="GN55" i="1" s="1"/>
  <c r="CZ55" i="1"/>
  <c r="Y55" i="1" s="1"/>
  <c r="P43" i="1"/>
  <c r="CP43" i="1" s="1"/>
  <c r="O43" i="1" s="1"/>
  <c r="AU30" i="1"/>
  <c r="F76" i="1"/>
  <c r="BB30" i="1"/>
  <c r="F70" i="1"/>
  <c r="BB291" i="1"/>
  <c r="GM92" i="1"/>
  <c r="GN92" i="1"/>
  <c r="R97" i="1"/>
  <c r="CY139" i="1"/>
  <c r="X139" i="1" s="1"/>
  <c r="CZ139" i="1"/>
  <c r="Y139" i="1" s="1"/>
  <c r="U149" i="1"/>
  <c r="T149" i="1"/>
  <c r="U153" i="1"/>
  <c r="T153" i="1"/>
  <c r="AU158" i="1"/>
  <c r="CD131" i="1"/>
  <c r="CY152" i="1"/>
  <c r="X152" i="1" s="1"/>
  <c r="CZ152" i="1"/>
  <c r="Y152" i="1" s="1"/>
  <c r="W46" i="1"/>
  <c r="P91" i="1"/>
  <c r="CP156" i="1"/>
  <c r="O156" i="1" s="1"/>
  <c r="CP209" i="1"/>
  <c r="O209" i="1" s="1"/>
  <c r="P95" i="1"/>
  <c r="Q134" i="1"/>
  <c r="CP134" i="1" s="1"/>
  <c r="O134" i="1" s="1"/>
  <c r="GO143" i="1"/>
  <c r="GM143" i="1"/>
  <c r="S151" i="1"/>
  <c r="W151" i="1"/>
  <c r="W91" i="1"/>
  <c r="AJ100" i="1" s="1"/>
  <c r="CZ94" i="1"/>
  <c r="Y94" i="1" s="1"/>
  <c r="W97" i="1"/>
  <c r="Q153" i="1"/>
  <c r="CP146" i="1"/>
  <c r="O146" i="1" s="1"/>
  <c r="CY135" i="1"/>
  <c r="X135" i="1" s="1"/>
  <c r="GO135" i="1" s="1"/>
  <c r="CZ135" i="1"/>
  <c r="Y135" i="1" s="1"/>
  <c r="GM135" i="1" s="1"/>
  <c r="CG189" i="1"/>
  <c r="AX220" i="1"/>
  <c r="S136" i="1"/>
  <c r="CP194" i="1"/>
  <c r="O194" i="1" s="1"/>
  <c r="AB209" i="1"/>
  <c r="CR209" i="1"/>
  <c r="Q209" i="1" s="1"/>
  <c r="AB338" i="1"/>
  <c r="CR338" i="1"/>
  <c r="Q338" i="1" s="1"/>
  <c r="CP338" i="1" s="1"/>
  <c r="O338" i="1" s="1"/>
  <c r="AB346" i="1"/>
  <c r="CR346" i="1"/>
  <c r="Q346" i="1" s="1"/>
  <c r="CP346" i="1" s="1"/>
  <c r="O346" i="1" s="1"/>
  <c r="U97" i="1"/>
  <c r="P149" i="1"/>
  <c r="CP149" i="1" s="1"/>
  <c r="O149" i="1" s="1"/>
  <c r="AB208" i="1"/>
  <c r="CR208" i="1"/>
  <c r="Q208" i="1" s="1"/>
  <c r="CP208" i="1" s="1"/>
  <c r="O208" i="1" s="1"/>
  <c r="CI189" i="1"/>
  <c r="AZ220" i="1"/>
  <c r="AO251" i="1"/>
  <c r="F266" i="1"/>
  <c r="AP326" i="1"/>
  <c r="F361" i="1"/>
  <c r="AP580" i="1"/>
  <c r="Q218" i="1"/>
  <c r="W255" i="1"/>
  <c r="T257" i="1"/>
  <c r="W340" i="1"/>
  <c r="AJ352" i="1" s="1"/>
  <c r="GM349" i="1"/>
  <c r="GN349" i="1"/>
  <c r="U139" i="1"/>
  <c r="AH158" i="1" s="1"/>
  <c r="W217" i="1"/>
  <c r="GX255" i="1"/>
  <c r="GM330" i="1"/>
  <c r="GN330" i="1"/>
  <c r="T341" i="1"/>
  <c r="AG352" i="1" s="1"/>
  <c r="GM350" i="1"/>
  <c r="GN350" i="1"/>
  <c r="CY431" i="1"/>
  <c r="X431" i="1" s="1"/>
  <c r="GO431" i="1" s="1"/>
  <c r="CZ431" i="1"/>
  <c r="Y431" i="1" s="1"/>
  <c r="CY439" i="1"/>
  <c r="X439" i="1" s="1"/>
  <c r="GO439" i="1" s="1"/>
  <c r="CZ439" i="1"/>
  <c r="Y439" i="1" s="1"/>
  <c r="CY481" i="1"/>
  <c r="X481" i="1" s="1"/>
  <c r="CZ481" i="1"/>
  <c r="Y481" i="1" s="1"/>
  <c r="CZ216" i="1"/>
  <c r="Y216" i="1" s="1"/>
  <c r="GM216" i="1" s="1"/>
  <c r="GX217" i="1"/>
  <c r="U255" i="1"/>
  <c r="AH262" i="1" s="1"/>
  <c r="P257" i="1"/>
  <c r="V340" i="1"/>
  <c r="GM342" i="1"/>
  <c r="GN342" i="1"/>
  <c r="P218" i="1"/>
  <c r="R255" i="1"/>
  <c r="AE262" i="1" s="1"/>
  <c r="AB328" i="1"/>
  <c r="U341" i="1"/>
  <c r="GN345" i="1"/>
  <c r="GM345" i="1"/>
  <c r="AD383" i="1"/>
  <c r="Q392" i="1"/>
  <c r="AQ383" i="1"/>
  <c r="F402" i="1"/>
  <c r="AQ580" i="1"/>
  <c r="AX448" i="1"/>
  <c r="CG423" i="1"/>
  <c r="GN484" i="1"/>
  <c r="GM484" i="1"/>
  <c r="CZ426" i="1"/>
  <c r="Y426" i="1" s="1"/>
  <c r="GM426" i="1" s="1"/>
  <c r="CZ430" i="1"/>
  <c r="Y430" i="1" s="1"/>
  <c r="AI509" i="1"/>
  <c r="GN388" i="1"/>
  <c r="CY495" i="1"/>
  <c r="X495" i="1" s="1"/>
  <c r="GN495" i="1" s="1"/>
  <c r="CZ495" i="1"/>
  <c r="Y495" i="1" s="1"/>
  <c r="GM495" i="1" s="1"/>
  <c r="GM504" i="1"/>
  <c r="GN504" i="1"/>
  <c r="CY542" i="1"/>
  <c r="X542" i="1" s="1"/>
  <c r="CZ542" i="1"/>
  <c r="Y542" i="1" s="1"/>
  <c r="AI383" i="1"/>
  <c r="V392" i="1"/>
  <c r="AB390" i="1"/>
  <c r="CI423" i="1"/>
  <c r="AZ448" i="1"/>
  <c r="AB488" i="1"/>
  <c r="AB492" i="1"/>
  <c r="AT383" i="1"/>
  <c r="F410" i="1"/>
  <c r="AC448" i="1"/>
  <c r="CY428" i="1"/>
  <c r="X428" i="1" s="1"/>
  <c r="GM428" i="1" s="1"/>
  <c r="CZ428" i="1"/>
  <c r="Y428" i="1" s="1"/>
  <c r="AH509" i="1"/>
  <c r="CZ486" i="1"/>
  <c r="Y486" i="1" s="1"/>
  <c r="CY496" i="1"/>
  <c r="X496" i="1" s="1"/>
  <c r="GM496" i="1" s="1"/>
  <c r="CZ496" i="1"/>
  <c r="Y496" i="1" s="1"/>
  <c r="R497" i="1"/>
  <c r="AE509" i="1" s="1"/>
  <c r="CZ505" i="1"/>
  <c r="Y505" i="1" s="1"/>
  <c r="CY505" i="1"/>
  <c r="X505" i="1" s="1"/>
  <c r="AO479" i="1"/>
  <c r="F513" i="1"/>
  <c r="GN543" i="1"/>
  <c r="GM543" i="1"/>
  <c r="F570" i="1"/>
  <c r="AU540" i="1"/>
  <c r="S545" i="1"/>
  <c r="R545" i="1"/>
  <c r="V544" i="1"/>
  <c r="R549" i="1"/>
  <c r="CP505" i="1"/>
  <c r="O505" i="1" s="1"/>
  <c r="R544" i="1"/>
  <c r="AP540" i="1"/>
  <c r="F560" i="1"/>
  <c r="CZ32" i="1"/>
  <c r="Y32" i="1" s="1"/>
  <c r="CY32" i="1"/>
  <c r="X32" i="1" s="1"/>
  <c r="AF57" i="1"/>
  <c r="S42" i="1"/>
  <c r="CJ57" i="1"/>
  <c r="T42" i="1"/>
  <c r="AG57" i="1" s="1"/>
  <c r="CP32" i="1"/>
  <c r="O32" i="1" s="1"/>
  <c r="CY34" i="1"/>
  <c r="X34" i="1" s="1"/>
  <c r="CZ34" i="1"/>
  <c r="Y34" i="1" s="1"/>
  <c r="CY36" i="1"/>
  <c r="X36" i="1" s="1"/>
  <c r="GN36" i="1" s="1"/>
  <c r="CZ36" i="1"/>
  <c r="Y36" i="1" s="1"/>
  <c r="GM40" i="1"/>
  <c r="GN40" i="1"/>
  <c r="GM44" i="1"/>
  <c r="GN44" i="1"/>
  <c r="S45" i="1"/>
  <c r="AB35" i="1"/>
  <c r="CR35" i="1"/>
  <c r="Q35" i="1" s="1"/>
  <c r="AD57" i="1" s="1"/>
  <c r="AB52" i="1"/>
  <c r="CP33" i="1"/>
  <c r="O33" i="1" s="1"/>
  <c r="CY41" i="1"/>
  <c r="X41" i="1" s="1"/>
  <c r="GN41" i="1" s="1"/>
  <c r="CZ41" i="1"/>
  <c r="Y41" i="1" s="1"/>
  <c r="R43" i="1"/>
  <c r="AB45" i="1"/>
  <c r="CR45" i="1"/>
  <c r="Q45" i="1" s="1"/>
  <c r="CY47" i="1"/>
  <c r="X47" i="1" s="1"/>
  <c r="GN47" i="1" s="1"/>
  <c r="CZ47" i="1"/>
  <c r="Y47" i="1" s="1"/>
  <c r="AP30" i="1"/>
  <c r="F66" i="1"/>
  <c r="AT30" i="1"/>
  <c r="F75" i="1"/>
  <c r="R95" i="1"/>
  <c r="CY95" i="1" s="1"/>
  <c r="X95" i="1" s="1"/>
  <c r="P45" i="1"/>
  <c r="V97" i="1"/>
  <c r="CZ140" i="1"/>
  <c r="Y140" i="1" s="1"/>
  <c r="CY140" i="1"/>
  <c r="X140" i="1" s="1"/>
  <c r="AT100" i="1"/>
  <c r="CC88" i="1"/>
  <c r="S134" i="1"/>
  <c r="AO131" i="1"/>
  <c r="F162" i="1"/>
  <c r="U42" i="1"/>
  <c r="P97" i="1"/>
  <c r="CP97" i="1" s="1"/>
  <c r="O97" i="1" s="1"/>
  <c r="AP158" i="1"/>
  <c r="BY131" i="1"/>
  <c r="CI158" i="1"/>
  <c r="CP139" i="1"/>
  <c r="O139" i="1" s="1"/>
  <c r="Q149" i="1"/>
  <c r="CY195" i="1"/>
  <c r="X195" i="1" s="1"/>
  <c r="GN195" i="1" s="1"/>
  <c r="AE220" i="1"/>
  <c r="GM197" i="1"/>
  <c r="GN197" i="1"/>
  <c r="V134" i="1"/>
  <c r="S142" i="1"/>
  <c r="W142" i="1"/>
  <c r="AJ158" i="1" s="1"/>
  <c r="R142" i="1"/>
  <c r="AE158" i="1" s="1"/>
  <c r="GO145" i="1"/>
  <c r="GM145" i="1"/>
  <c r="P153" i="1"/>
  <c r="CP153" i="1" s="1"/>
  <c r="O153" i="1" s="1"/>
  <c r="Q95" i="1"/>
  <c r="T142" i="1"/>
  <c r="W149" i="1"/>
  <c r="R153" i="1"/>
  <c r="CY209" i="1"/>
  <c r="X209" i="1" s="1"/>
  <c r="CZ209" i="1"/>
  <c r="Y209" i="1" s="1"/>
  <c r="V142" i="1"/>
  <c r="S147" i="1"/>
  <c r="CP147" i="1" s="1"/>
  <c r="O147" i="1" s="1"/>
  <c r="W147" i="1"/>
  <c r="U147" i="1"/>
  <c r="CY146" i="1"/>
  <c r="X146" i="1" s="1"/>
  <c r="CZ146" i="1"/>
  <c r="Y146" i="1" s="1"/>
  <c r="CY154" i="1"/>
  <c r="X154" i="1" s="1"/>
  <c r="CZ154" i="1"/>
  <c r="Y154" i="1" s="1"/>
  <c r="GM192" i="1"/>
  <c r="GO192" i="1"/>
  <c r="CC220" i="1" s="1"/>
  <c r="CZ201" i="1"/>
  <c r="Y201" i="1" s="1"/>
  <c r="GN201" i="1" s="1"/>
  <c r="CY213" i="1"/>
  <c r="X213" i="1" s="1"/>
  <c r="Q142" i="1"/>
  <c r="CP142" i="1" s="1"/>
  <c r="O142" i="1" s="1"/>
  <c r="CP144" i="1"/>
  <c r="O144" i="1" s="1"/>
  <c r="CP152" i="1"/>
  <c r="O152" i="1" s="1"/>
  <c r="CJ220" i="1"/>
  <c r="GM214" i="1"/>
  <c r="GP214" i="1"/>
  <c r="CI251" i="1"/>
  <c r="AZ262" i="1"/>
  <c r="CY133" i="1"/>
  <c r="X133" i="1" s="1"/>
  <c r="W136" i="1"/>
  <c r="T141" i="1"/>
  <c r="T151" i="1"/>
  <c r="AG158" i="1" s="1"/>
  <c r="GN205" i="1"/>
  <c r="GM205" i="1"/>
  <c r="T210" i="1"/>
  <c r="AG220" i="1" s="1"/>
  <c r="AD352" i="1"/>
  <c r="AB340" i="1"/>
  <c r="CR340" i="1"/>
  <c r="Q340" i="1" s="1"/>
  <c r="Q97" i="1"/>
  <c r="GX149" i="1"/>
  <c r="AX262" i="1"/>
  <c r="CG251" i="1"/>
  <c r="F370" i="1"/>
  <c r="AT326" i="1"/>
  <c r="U218" i="1"/>
  <c r="GM256" i="1"/>
  <c r="GN256" i="1"/>
  <c r="S341" i="1"/>
  <c r="Q210" i="1"/>
  <c r="CP210" i="1" s="1"/>
  <c r="O210" i="1" s="1"/>
  <c r="S218" i="1"/>
  <c r="W257" i="1"/>
  <c r="GM332" i="1"/>
  <c r="GN332" i="1"/>
  <c r="F396" i="1"/>
  <c r="AO383" i="1"/>
  <c r="AO580" i="1"/>
  <c r="CY433" i="1"/>
  <c r="X433" i="1" s="1"/>
  <c r="GM433" i="1" s="1"/>
  <c r="CZ433" i="1"/>
  <c r="Y433" i="1" s="1"/>
  <c r="CY441" i="1"/>
  <c r="X441" i="1" s="1"/>
  <c r="GO441" i="1" s="1"/>
  <c r="CZ441" i="1"/>
  <c r="Y441" i="1" s="1"/>
  <c r="CY483" i="1"/>
  <c r="X483" i="1" s="1"/>
  <c r="CZ483" i="1"/>
  <c r="Y483" i="1" s="1"/>
  <c r="CY489" i="1"/>
  <c r="X489" i="1" s="1"/>
  <c r="CZ489" i="1"/>
  <c r="Y489" i="1" s="1"/>
  <c r="T218" i="1"/>
  <c r="S255" i="1"/>
  <c r="GX257" i="1"/>
  <c r="CP328" i="1"/>
  <c r="O328" i="1" s="1"/>
  <c r="U210" i="1"/>
  <c r="AH220" i="1" s="1"/>
  <c r="GN347" i="1"/>
  <c r="GM347" i="1"/>
  <c r="BC383" i="1"/>
  <c r="F408" i="1"/>
  <c r="BC580" i="1"/>
  <c r="AD509" i="1"/>
  <c r="CP488" i="1"/>
  <c r="O488" i="1" s="1"/>
  <c r="AH383" i="1"/>
  <c r="U392" i="1"/>
  <c r="AH423" i="1"/>
  <c r="U448" i="1"/>
  <c r="CP437" i="1"/>
  <c r="O437" i="1" s="1"/>
  <c r="GN500" i="1"/>
  <c r="CI383" i="1"/>
  <c r="AZ392" i="1"/>
  <c r="GM430" i="1"/>
  <c r="GO430" i="1"/>
  <c r="GO446" i="1"/>
  <c r="AJ509" i="1"/>
  <c r="AQ479" i="1"/>
  <c r="F519" i="1"/>
  <c r="CX888" i="3"/>
  <c r="CX892" i="3"/>
  <c r="CX896" i="3"/>
  <c r="CX900" i="3"/>
  <c r="CX891" i="3"/>
  <c r="CX895" i="3"/>
  <c r="CX899" i="3"/>
  <c r="CX890" i="3"/>
  <c r="CX894" i="3"/>
  <c r="CX898" i="3"/>
  <c r="CX897" i="3"/>
  <c r="CX893" i="3"/>
  <c r="CX889" i="3"/>
  <c r="I546" i="1"/>
  <c r="I547" i="1"/>
  <c r="GX545" i="1"/>
  <c r="AF383" i="1"/>
  <c r="S392" i="1"/>
  <c r="AI423" i="1"/>
  <c r="V448" i="1"/>
  <c r="F457" i="1"/>
  <c r="AP423" i="1"/>
  <c r="CP483" i="1"/>
  <c r="O483" i="1" s="1"/>
  <c r="CP489" i="1"/>
  <c r="O489" i="1" s="1"/>
  <c r="CP493" i="1"/>
  <c r="O493" i="1" s="1"/>
  <c r="CY507" i="1"/>
  <c r="X507" i="1" s="1"/>
  <c r="CZ507" i="1"/>
  <c r="Y507" i="1" s="1"/>
  <c r="AC392" i="1"/>
  <c r="AB434" i="1"/>
  <c r="GM442" i="1"/>
  <c r="GO442" i="1"/>
  <c r="CY486" i="1"/>
  <c r="X486" i="1" s="1"/>
  <c r="T498" i="1"/>
  <c r="CZ503" i="1"/>
  <c r="Y503" i="1" s="1"/>
  <c r="CY503" i="1"/>
  <c r="X503" i="1" s="1"/>
  <c r="CG479" i="1"/>
  <c r="AX509" i="1"/>
  <c r="Q545" i="1"/>
  <c r="Q549" i="1"/>
  <c r="F567" i="1"/>
  <c r="BC540" i="1"/>
  <c r="CP542" i="1"/>
  <c r="O542" i="1" s="1"/>
  <c r="AB545" i="1"/>
  <c r="V549" i="1"/>
  <c r="CP503" i="1"/>
  <c r="O503" i="1" s="1"/>
  <c r="CP507" i="1"/>
  <c r="O507" i="1" s="1"/>
  <c r="T549" i="1"/>
  <c r="W545" i="1"/>
  <c r="AH189" i="1" l="1"/>
  <c r="U220" i="1"/>
  <c r="AG30" i="1"/>
  <c r="T57" i="1"/>
  <c r="U158" i="1"/>
  <c r="AH131" i="1"/>
  <c r="AI251" i="1"/>
  <c r="V262" i="1"/>
  <c r="CJ479" i="1"/>
  <c r="BA509" i="1"/>
  <c r="AI30" i="1"/>
  <c r="V57" i="1"/>
  <c r="T158" i="1"/>
  <c r="AG131" i="1"/>
  <c r="AE30" i="1"/>
  <c r="R57" i="1"/>
  <c r="AJ30" i="1"/>
  <c r="W57" i="1"/>
  <c r="AD88" i="1"/>
  <c r="Q100" i="1"/>
  <c r="AB509" i="1"/>
  <c r="AD30" i="1"/>
  <c r="Q57" i="1"/>
  <c r="AE251" i="1"/>
  <c r="R262" i="1"/>
  <c r="X392" i="1"/>
  <c r="AK383" i="1"/>
  <c r="AD251" i="1"/>
  <c r="Q262" i="1"/>
  <c r="AL383" i="1"/>
  <c r="Y392" i="1"/>
  <c r="AG189" i="1"/>
  <c r="T220" i="1"/>
  <c r="AE131" i="1"/>
  <c r="R158" i="1"/>
  <c r="AE479" i="1"/>
  <c r="R509" i="1"/>
  <c r="AJ131" i="1"/>
  <c r="W158" i="1"/>
  <c r="AG326" i="1"/>
  <c r="T352" i="1"/>
  <c r="AJ189" i="1"/>
  <c r="W220" i="1"/>
  <c r="GM486" i="1"/>
  <c r="GN486" i="1"/>
  <c r="GM489" i="1"/>
  <c r="GN489" i="1"/>
  <c r="GO139" i="1"/>
  <c r="GM139" i="1"/>
  <c r="CH448" i="1"/>
  <c r="CE448" i="1"/>
  <c r="AC423" i="1"/>
  <c r="P448" i="1"/>
  <c r="CF448" i="1"/>
  <c r="V383" i="1"/>
  <c r="F415" i="1"/>
  <c r="AU131" i="1"/>
  <c r="F177" i="1"/>
  <c r="AC383" i="1"/>
  <c r="P392" i="1"/>
  <c r="CF392" i="1"/>
  <c r="CH392" i="1"/>
  <c r="CE392" i="1"/>
  <c r="F471" i="1"/>
  <c r="V423" i="1"/>
  <c r="CJ189" i="1"/>
  <c r="BA220" i="1"/>
  <c r="AK509" i="1"/>
  <c r="GN194" i="1"/>
  <c r="GM194" i="1"/>
  <c r="GM209" i="1"/>
  <c r="GN209" i="1"/>
  <c r="BB26" i="1"/>
  <c r="F304" i="1"/>
  <c r="BB609" i="1"/>
  <c r="CY544" i="1"/>
  <c r="X544" i="1" s="1"/>
  <c r="CZ544" i="1"/>
  <c r="Y544" i="1" s="1"/>
  <c r="GN434" i="1"/>
  <c r="GM434" i="1"/>
  <c r="CY340" i="1"/>
  <c r="X340" i="1" s="1"/>
  <c r="CZ340" i="1"/>
  <c r="Y340" i="1" s="1"/>
  <c r="AF352" i="1"/>
  <c r="GO154" i="1"/>
  <c r="GM154" i="1"/>
  <c r="GM441" i="1"/>
  <c r="BC322" i="1"/>
  <c r="F596" i="1"/>
  <c r="CY255" i="1"/>
  <c r="X255" i="1" s="1"/>
  <c r="CZ255" i="1"/>
  <c r="Y255" i="1" s="1"/>
  <c r="AL262" i="1" s="1"/>
  <c r="AF262" i="1"/>
  <c r="GM152" i="1"/>
  <c r="GO152" i="1"/>
  <c r="CZ142" i="1"/>
  <c r="Y142" i="1" s="1"/>
  <c r="CY142" i="1"/>
  <c r="X142" i="1" s="1"/>
  <c r="GN142" i="1" s="1"/>
  <c r="AE189" i="1"/>
  <c r="R220" i="1"/>
  <c r="CI131" i="1"/>
  <c r="AZ158" i="1"/>
  <c r="GM33" i="1"/>
  <c r="GN33" i="1"/>
  <c r="CJ30" i="1"/>
  <c r="BA57" i="1"/>
  <c r="AH479" i="1"/>
  <c r="U509" i="1"/>
  <c r="AZ423" i="1"/>
  <c r="F459" i="1"/>
  <c r="GM388" i="1"/>
  <c r="GN496" i="1"/>
  <c r="AK262" i="1"/>
  <c r="AI352" i="1"/>
  <c r="AJ262" i="1"/>
  <c r="CY136" i="1"/>
  <c r="X136" i="1" s="1"/>
  <c r="CZ136" i="1"/>
  <c r="Y136" i="1" s="1"/>
  <c r="AJ88" i="1"/>
  <c r="W100" i="1"/>
  <c r="GM156" i="1"/>
  <c r="GO156" i="1"/>
  <c r="AZ30" i="1"/>
  <c r="F68" i="1"/>
  <c r="GM491" i="1"/>
  <c r="GN491" i="1"/>
  <c r="W383" i="1"/>
  <c r="F416" i="1"/>
  <c r="AZ479" i="1"/>
  <c r="F520" i="1"/>
  <c r="GO429" i="1"/>
  <c r="GM429" i="1"/>
  <c r="AE326" i="1"/>
  <c r="R352" i="1"/>
  <c r="GN94" i="1"/>
  <c r="GM94" i="1"/>
  <c r="AC158" i="1"/>
  <c r="GM55" i="1"/>
  <c r="CP549" i="1"/>
  <c r="O549" i="1" s="1"/>
  <c r="GO443" i="1"/>
  <c r="GM443" i="1"/>
  <c r="GM385" i="1"/>
  <c r="AB392" i="1"/>
  <c r="GN385" i="1"/>
  <c r="GN502" i="1"/>
  <c r="GO428" i="1"/>
  <c r="GP492" i="1"/>
  <c r="GM492" i="1"/>
  <c r="GN386" i="1"/>
  <c r="GM386" i="1"/>
  <c r="GM198" i="1"/>
  <c r="GN198" i="1"/>
  <c r="GO140" i="1"/>
  <c r="GM140" i="1"/>
  <c r="CJ158" i="1"/>
  <c r="GM215" i="1"/>
  <c r="CJ100" i="1"/>
  <c r="S423" i="1"/>
  <c r="F463" i="1"/>
  <c r="GO444" i="1"/>
  <c r="GO440" i="1"/>
  <c r="GM36" i="1"/>
  <c r="GN216" i="1"/>
  <c r="GM201" i="1"/>
  <c r="CZ95" i="1"/>
  <c r="Y95" i="1" s="1"/>
  <c r="AD479" i="1"/>
  <c r="Q509" i="1"/>
  <c r="AZ189" i="1"/>
  <c r="F231" i="1"/>
  <c r="AK448" i="1"/>
  <c r="CZ497" i="1"/>
  <c r="Y497" i="1" s="1"/>
  <c r="CY497" i="1"/>
  <c r="X497" i="1" s="1"/>
  <c r="GP497" i="1" s="1"/>
  <c r="CY257" i="1"/>
  <c r="X257" i="1" s="1"/>
  <c r="CZ257" i="1"/>
  <c r="Y257" i="1" s="1"/>
  <c r="CY217" i="1"/>
  <c r="X217" i="1" s="1"/>
  <c r="CZ217" i="1"/>
  <c r="Y217" i="1" s="1"/>
  <c r="AG479" i="1"/>
  <c r="T509" i="1"/>
  <c r="GM211" i="1"/>
  <c r="GP211" i="1"/>
  <c r="CD220" i="1" s="1"/>
  <c r="CY210" i="1"/>
  <c r="X210" i="1" s="1"/>
  <c r="AK220" i="1" s="1"/>
  <c r="CZ210" i="1"/>
  <c r="Y210" i="1" s="1"/>
  <c r="AL220" i="1" s="1"/>
  <c r="CZ153" i="1"/>
  <c r="Y153" i="1" s="1"/>
  <c r="CY153" i="1"/>
  <c r="X153" i="1" s="1"/>
  <c r="GM153" i="1" s="1"/>
  <c r="CY91" i="1"/>
  <c r="X91" i="1" s="1"/>
  <c r="CZ91" i="1"/>
  <c r="Y91" i="1" s="1"/>
  <c r="AL100" i="1" s="1"/>
  <c r="AF100" i="1"/>
  <c r="GO445" i="1"/>
  <c r="Q423" i="1"/>
  <c r="F460" i="1"/>
  <c r="CZ218" i="1"/>
  <c r="Y218" i="1" s="1"/>
  <c r="CY218" i="1"/>
  <c r="X218" i="1" s="1"/>
  <c r="GM507" i="1"/>
  <c r="GN507" i="1"/>
  <c r="AL448" i="1"/>
  <c r="GX547" i="1"/>
  <c r="CJ551" i="1" s="1"/>
  <c r="T547" i="1"/>
  <c r="W547" i="1"/>
  <c r="P547" i="1"/>
  <c r="V547" i="1"/>
  <c r="AI551" i="1" s="1"/>
  <c r="U547" i="1"/>
  <c r="Q547" i="1"/>
  <c r="S547" i="1"/>
  <c r="GO438" i="1"/>
  <c r="F403" i="1"/>
  <c r="AZ383" i="1"/>
  <c r="GO437" i="1"/>
  <c r="GM437" i="1"/>
  <c r="GO144" i="1"/>
  <c r="GM144" i="1"/>
  <c r="CC189" i="1"/>
  <c r="AT220" i="1"/>
  <c r="CY147" i="1"/>
  <c r="X147" i="1" s="1"/>
  <c r="GO147" i="1" s="1"/>
  <c r="CZ147" i="1"/>
  <c r="Y147" i="1" s="1"/>
  <c r="GM147" i="1" s="1"/>
  <c r="AI158" i="1"/>
  <c r="AT88" i="1"/>
  <c r="F118" i="1"/>
  <c r="CP45" i="1"/>
  <c r="O45" i="1" s="1"/>
  <c r="AC57" i="1"/>
  <c r="CY45" i="1"/>
  <c r="X45" i="1" s="1"/>
  <c r="CZ45" i="1"/>
  <c r="Y45" i="1" s="1"/>
  <c r="CY42" i="1"/>
  <c r="X42" i="1" s="1"/>
  <c r="AK57" i="1" s="1"/>
  <c r="CZ42" i="1"/>
  <c r="Y42" i="1" s="1"/>
  <c r="AL57" i="1"/>
  <c r="GN505" i="1"/>
  <c r="GM505" i="1"/>
  <c r="CZ545" i="1"/>
  <c r="Y545" i="1" s="1"/>
  <c r="CY545" i="1"/>
  <c r="X545" i="1" s="1"/>
  <c r="R547" i="1"/>
  <c r="GO426" i="1"/>
  <c r="AI479" i="1"/>
  <c r="V509" i="1"/>
  <c r="F455" i="1"/>
  <c r="AX423" i="1"/>
  <c r="Q383" i="1"/>
  <c r="F404" i="1"/>
  <c r="CP218" i="1"/>
  <c r="O218" i="1" s="1"/>
  <c r="CP257" i="1"/>
  <c r="O257" i="1" s="1"/>
  <c r="AF509" i="1"/>
  <c r="CJ262" i="1"/>
  <c r="GN208" i="1"/>
  <c r="GM208" i="1"/>
  <c r="GM346" i="1"/>
  <c r="GN346" i="1"/>
  <c r="AX189" i="1"/>
  <c r="F227" i="1"/>
  <c r="GO146" i="1"/>
  <c r="GM146" i="1"/>
  <c r="AD158" i="1"/>
  <c r="GM34" i="1"/>
  <c r="GN34" i="1"/>
  <c r="CP42" i="1"/>
  <c r="O42" i="1" s="1"/>
  <c r="CP544" i="1"/>
  <c r="O544" i="1" s="1"/>
  <c r="GM485" i="1"/>
  <c r="GN485" i="1"/>
  <c r="BA383" i="1"/>
  <c r="F412" i="1"/>
  <c r="GM498" i="1"/>
  <c r="GN498" i="1"/>
  <c r="BA423" i="1"/>
  <c r="F468" i="1"/>
  <c r="BA352" i="1"/>
  <c r="CJ326" i="1"/>
  <c r="F363" i="1"/>
  <c r="AZ326" i="1"/>
  <c r="AZ580" i="1"/>
  <c r="GM90" i="1"/>
  <c r="GN90" i="1"/>
  <c r="GM148" i="1"/>
  <c r="GO148" i="1"/>
  <c r="GM133" i="1"/>
  <c r="GN133" i="1"/>
  <c r="CZ549" i="1"/>
  <c r="Y549" i="1" s="1"/>
  <c r="CY549" i="1"/>
  <c r="X549" i="1" s="1"/>
  <c r="CP545" i="1"/>
  <c r="O545" i="1" s="1"/>
  <c r="GO435" i="1"/>
  <c r="GM435" i="1"/>
  <c r="T383" i="1"/>
  <c r="F413" i="1"/>
  <c r="AC479" i="1"/>
  <c r="CH509" i="1"/>
  <c r="CE509" i="1"/>
  <c r="P509" i="1"/>
  <c r="CF509" i="1"/>
  <c r="AG262" i="1"/>
  <c r="AX383" i="1"/>
  <c r="F399" i="1"/>
  <c r="AQ131" i="1"/>
  <c r="F168" i="1"/>
  <c r="GN196" i="1"/>
  <c r="GM196" i="1"/>
  <c r="GM138" i="1"/>
  <c r="GO138" i="1"/>
  <c r="CP136" i="1"/>
  <c r="O136" i="1" s="1"/>
  <c r="AE100" i="1"/>
  <c r="AH57" i="1"/>
  <c r="GN481" i="1"/>
  <c r="GM431" i="1"/>
  <c r="CA448" i="1" s="1"/>
  <c r="AU352" i="1"/>
  <c r="CD326" i="1"/>
  <c r="GO436" i="1"/>
  <c r="R383" i="1"/>
  <c r="F406" i="1"/>
  <c r="GN433" i="1"/>
  <c r="CB448" i="1" s="1"/>
  <c r="AD326" i="1"/>
  <c r="Q352" i="1"/>
  <c r="AZ251" i="1"/>
  <c r="F273" i="1"/>
  <c r="GM213" i="1"/>
  <c r="GN213" i="1"/>
  <c r="CY134" i="1"/>
  <c r="X134" i="1" s="1"/>
  <c r="GM134" i="1" s="1"/>
  <c r="CZ134" i="1"/>
  <c r="Y134" i="1" s="1"/>
  <c r="AF158" i="1"/>
  <c r="AF30" i="1"/>
  <c r="S57" i="1"/>
  <c r="GM338" i="1"/>
  <c r="GN338" i="1"/>
  <c r="GM41" i="1"/>
  <c r="AQ26" i="1"/>
  <c r="F301" i="1"/>
  <c r="AQ609" i="1"/>
  <c r="CP35" i="1"/>
  <c r="O35" i="1" s="1"/>
  <c r="F562" i="1"/>
  <c r="AZ540" i="1"/>
  <c r="CP340" i="1"/>
  <c r="O340" i="1" s="1"/>
  <c r="AC352" i="1"/>
  <c r="GM141" i="1"/>
  <c r="GN141" i="1"/>
  <c r="AP88" i="1"/>
  <c r="F109" i="1"/>
  <c r="AX100" i="1"/>
  <c r="CG88" i="1"/>
  <c r="CY97" i="1"/>
  <c r="X97" i="1" s="1"/>
  <c r="GN97" i="1" s="1"/>
  <c r="CZ97" i="1"/>
  <c r="Y97" i="1" s="1"/>
  <c r="AH88" i="1"/>
  <c r="U100" i="1"/>
  <c r="GM191" i="1"/>
  <c r="GN191" i="1"/>
  <c r="AB220" i="1"/>
  <c r="BC26" i="1"/>
  <c r="F307" i="1"/>
  <c r="BC609" i="1"/>
  <c r="AO26" i="1"/>
  <c r="F295" i="1"/>
  <c r="AO609" i="1"/>
  <c r="AI189" i="1"/>
  <c r="V220" i="1"/>
  <c r="GM483" i="1"/>
  <c r="GN483" i="1"/>
  <c r="U383" i="1"/>
  <c r="F414" i="1"/>
  <c r="GM542" i="1"/>
  <c r="GN542" i="1"/>
  <c r="GN503" i="1"/>
  <c r="GM503" i="1"/>
  <c r="AX479" i="1"/>
  <c r="F516" i="1"/>
  <c r="GM493" i="1"/>
  <c r="GN493" i="1"/>
  <c r="S383" i="1"/>
  <c r="F407" i="1"/>
  <c r="T546" i="1"/>
  <c r="AG551" i="1" s="1"/>
  <c r="U546" i="1"/>
  <c r="AH551" i="1" s="1"/>
  <c r="W546" i="1"/>
  <c r="AJ551" i="1" s="1"/>
  <c r="GX546" i="1"/>
  <c r="V546" i="1"/>
  <c r="P546" i="1"/>
  <c r="R546" i="1"/>
  <c r="AE551" i="1" s="1"/>
  <c r="S546" i="1"/>
  <c r="Q546" i="1"/>
  <c r="AJ479" i="1"/>
  <c r="W509" i="1"/>
  <c r="F470" i="1"/>
  <c r="U423" i="1"/>
  <c r="GN488" i="1"/>
  <c r="GM488" i="1"/>
  <c r="GM328" i="1"/>
  <c r="GN328" i="1"/>
  <c r="AO322" i="1"/>
  <c r="F584" i="1"/>
  <c r="CZ341" i="1"/>
  <c r="Y341" i="1" s="1"/>
  <c r="CY341" i="1"/>
  <c r="X341" i="1" s="1"/>
  <c r="GN341" i="1" s="1"/>
  <c r="F269" i="1"/>
  <c r="AX251" i="1"/>
  <c r="F167" i="1"/>
  <c r="AP131" i="1"/>
  <c r="AP291" i="1"/>
  <c r="GN32" i="1"/>
  <c r="GM32" i="1"/>
  <c r="AB57" i="1"/>
  <c r="AQ322" i="1"/>
  <c r="F590" i="1"/>
  <c r="AH251" i="1"/>
  <c r="U262" i="1"/>
  <c r="AL509" i="1"/>
  <c r="W352" i="1"/>
  <c r="AJ326" i="1"/>
  <c r="AP322" i="1"/>
  <c r="F589" i="1"/>
  <c r="CY151" i="1"/>
  <c r="X151" i="1" s="1"/>
  <c r="CZ151" i="1"/>
  <c r="Y151" i="1" s="1"/>
  <c r="CP95" i="1"/>
  <c r="O95" i="1" s="1"/>
  <c r="CP91" i="1"/>
  <c r="O91" i="1" s="1"/>
  <c r="AC100" i="1"/>
  <c r="GN46" i="1"/>
  <c r="GM46" i="1"/>
  <c r="CY43" i="1"/>
  <c r="X43" i="1" s="1"/>
  <c r="GN43" i="1" s="1"/>
  <c r="CZ43" i="1"/>
  <c r="Y43" i="1" s="1"/>
  <c r="AB448" i="1"/>
  <c r="F558" i="1"/>
  <c r="AX540" i="1"/>
  <c r="F469" i="1"/>
  <c r="T423" i="1"/>
  <c r="CD383" i="1"/>
  <c r="AU392" i="1"/>
  <c r="CP255" i="1"/>
  <c r="O255" i="1" s="1"/>
  <c r="AC262" i="1"/>
  <c r="CP217" i="1"/>
  <c r="O217" i="1" s="1"/>
  <c r="BB322" i="1"/>
  <c r="F593" i="1"/>
  <c r="CP151" i="1"/>
  <c r="O151" i="1" s="1"/>
  <c r="CI88" i="1"/>
  <c r="AZ100" i="1"/>
  <c r="AQ88" i="1"/>
  <c r="F110" i="1"/>
  <c r="AI100" i="1"/>
  <c r="GM49" i="1"/>
  <c r="GN49" i="1"/>
  <c r="AD551" i="1"/>
  <c r="GM506" i="1"/>
  <c r="GN506" i="1"/>
  <c r="AE423" i="1"/>
  <c r="R448" i="1"/>
  <c r="GO482" i="1"/>
  <c r="CC509" i="1" s="1"/>
  <c r="GM482" i="1"/>
  <c r="AH352" i="1"/>
  <c r="CZ149" i="1"/>
  <c r="Y149" i="1" s="1"/>
  <c r="CY149" i="1"/>
  <c r="X149" i="1" s="1"/>
  <c r="GO149" i="1" s="1"/>
  <c r="AX580" i="1"/>
  <c r="AD220" i="1"/>
  <c r="AX158" i="1"/>
  <c r="CG131" i="1"/>
  <c r="AC220" i="1"/>
  <c r="GM54" i="1"/>
  <c r="GN54" i="1"/>
  <c r="T100" i="1"/>
  <c r="AG88" i="1"/>
  <c r="AF220" i="1"/>
  <c r="W423" i="1"/>
  <c r="F472" i="1"/>
  <c r="GM481" i="1"/>
  <c r="AE540" i="1" l="1"/>
  <c r="R551" i="1"/>
  <c r="AK189" i="1"/>
  <c r="X220" i="1"/>
  <c r="CB423" i="1"/>
  <c r="AS448" i="1"/>
  <c r="AI540" i="1"/>
  <c r="V551" i="1"/>
  <c r="CD189" i="1"/>
  <c r="AU220" i="1"/>
  <c r="AH540" i="1"/>
  <c r="U551" i="1"/>
  <c r="AJ540" i="1"/>
  <c r="W551" i="1"/>
  <c r="BA551" i="1"/>
  <c r="CJ540" i="1"/>
  <c r="AG540" i="1"/>
  <c r="T551" i="1"/>
  <c r="CA423" i="1"/>
  <c r="AR448" i="1"/>
  <c r="AK30" i="1"/>
  <c r="X57" i="1"/>
  <c r="AL189" i="1"/>
  <c r="Y220" i="1"/>
  <c r="AL251" i="1"/>
  <c r="Y262" i="1"/>
  <c r="CJ251" i="1"/>
  <c r="BA262" i="1"/>
  <c r="AX322" i="1"/>
  <c r="F587" i="1"/>
  <c r="T88" i="1"/>
  <c r="F121" i="1"/>
  <c r="F111" i="1"/>
  <c r="AZ88" i="1"/>
  <c r="AU383" i="1"/>
  <c r="F411" i="1"/>
  <c r="GM91" i="1"/>
  <c r="GN91" i="1"/>
  <c r="CB100" i="1" s="1"/>
  <c r="AK158" i="1"/>
  <c r="V189" i="1"/>
  <c r="F243" i="1"/>
  <c r="AX88" i="1"/>
  <c r="F107" i="1"/>
  <c r="AX291" i="1"/>
  <c r="AL158" i="1"/>
  <c r="AH30" i="1"/>
  <c r="U57" i="1"/>
  <c r="CF479" i="1"/>
  <c r="AW509" i="1"/>
  <c r="CB158" i="1"/>
  <c r="AZ322" i="1"/>
  <c r="F591" i="1"/>
  <c r="GM42" i="1"/>
  <c r="GN42" i="1"/>
  <c r="GM43" i="1"/>
  <c r="GM257" i="1"/>
  <c r="GN257" i="1"/>
  <c r="CC448" i="1"/>
  <c r="GM45" i="1"/>
  <c r="GN45" i="1"/>
  <c r="AL88" i="1"/>
  <c r="Y100" i="1"/>
  <c r="GM341" i="1"/>
  <c r="GO153" i="1"/>
  <c r="CH158" i="1"/>
  <c r="AC131" i="1"/>
  <c r="P158" i="1"/>
  <c r="CE158" i="1"/>
  <c r="CF158" i="1"/>
  <c r="F124" i="1"/>
  <c r="W88" i="1"/>
  <c r="AJ251" i="1"/>
  <c r="W262" i="1"/>
  <c r="U479" i="1"/>
  <c r="F531" i="1"/>
  <c r="BA30" i="1"/>
  <c r="F77" i="1"/>
  <c r="AZ131" i="1"/>
  <c r="F169" i="1"/>
  <c r="AF251" i="1"/>
  <c r="S262" i="1"/>
  <c r="S352" i="1"/>
  <c r="AF326" i="1"/>
  <c r="GM97" i="1"/>
  <c r="P383" i="1"/>
  <c r="F395" i="1"/>
  <c r="CE423" i="1"/>
  <c r="AV448" i="1"/>
  <c r="F244" i="1"/>
  <c r="W189" i="1"/>
  <c r="T326" i="1"/>
  <c r="F373" i="1"/>
  <c r="Y383" i="1"/>
  <c r="F418" i="1"/>
  <c r="F276" i="1"/>
  <c r="R251" i="1"/>
  <c r="AB479" i="1"/>
  <c r="O509" i="1"/>
  <c r="F179" i="1"/>
  <c r="T131" i="1"/>
  <c r="BA479" i="1"/>
  <c r="F529" i="1"/>
  <c r="GN210" i="1"/>
  <c r="CB220" i="1" s="1"/>
  <c r="AD189" i="1"/>
  <c r="Q220" i="1"/>
  <c r="AD540" i="1"/>
  <c r="Q551" i="1"/>
  <c r="CH262" i="1"/>
  <c r="CE262" i="1"/>
  <c r="AC251" i="1"/>
  <c r="P262" i="1"/>
  <c r="CF262" i="1"/>
  <c r="AB30" i="1"/>
  <c r="O57" i="1"/>
  <c r="W479" i="1"/>
  <c r="F533" i="1"/>
  <c r="AO22" i="1"/>
  <c r="F613" i="1"/>
  <c r="AO638" i="1"/>
  <c r="GM340" i="1"/>
  <c r="GN340" i="1"/>
  <c r="Q326" i="1"/>
  <c r="F364" i="1"/>
  <c r="GM136" i="1"/>
  <c r="GO136" i="1"/>
  <c r="AL30" i="1"/>
  <c r="Y57" i="1"/>
  <c r="AC189" i="1"/>
  <c r="P220" i="1"/>
  <c r="CF220" i="1"/>
  <c r="CH220" i="1"/>
  <c r="CE220" i="1"/>
  <c r="CC479" i="1"/>
  <c r="AT509" i="1"/>
  <c r="AL479" i="1"/>
  <c r="Y509" i="1"/>
  <c r="CB352" i="1"/>
  <c r="AB189" i="1"/>
  <c r="O220" i="1"/>
  <c r="F165" i="1"/>
  <c r="AX131" i="1"/>
  <c r="F462" i="1"/>
  <c r="R423" i="1"/>
  <c r="V100" i="1"/>
  <c r="AI88" i="1"/>
  <c r="GM217" i="1"/>
  <c r="GN217" i="1"/>
  <c r="GP95" i="1"/>
  <c r="CD100" i="1" s="1"/>
  <c r="GM95" i="1"/>
  <c r="CA100" i="1" s="1"/>
  <c r="F284" i="1"/>
  <c r="U251" i="1"/>
  <c r="AP26" i="1"/>
  <c r="F300" i="1"/>
  <c r="AP609" i="1"/>
  <c r="CA352" i="1"/>
  <c r="CY546" i="1"/>
  <c r="X546" i="1" s="1"/>
  <c r="AK551" i="1" s="1"/>
  <c r="CZ546" i="1"/>
  <c r="Y546" i="1" s="1"/>
  <c r="AL551" i="1" s="1"/>
  <c r="AF551" i="1"/>
  <c r="BC22" i="1"/>
  <c r="BC638" i="1"/>
  <c r="F625" i="1"/>
  <c r="AC326" i="1"/>
  <c r="CE352" i="1"/>
  <c r="P352" i="1"/>
  <c r="CF352" i="1"/>
  <c r="CH352" i="1"/>
  <c r="S30" i="1"/>
  <c r="F72" i="1"/>
  <c r="F371" i="1"/>
  <c r="AU326" i="1"/>
  <c r="R100" i="1"/>
  <c r="AE88" i="1"/>
  <c r="P479" i="1"/>
  <c r="F512" i="1"/>
  <c r="GN545" i="1"/>
  <c r="GM545" i="1"/>
  <c r="AB158" i="1"/>
  <c r="BA326" i="1"/>
  <c r="F372" i="1"/>
  <c r="BA580" i="1"/>
  <c r="AD131" i="1"/>
  <c r="Q158" i="1"/>
  <c r="GN218" i="1"/>
  <c r="GM218" i="1"/>
  <c r="CA220" i="1" s="1"/>
  <c r="AK100" i="1"/>
  <c r="Q479" i="1"/>
  <c r="F521" i="1"/>
  <c r="CJ131" i="1"/>
  <c r="BA158" i="1"/>
  <c r="CB392" i="1"/>
  <c r="AI326" i="1"/>
  <c r="V352" i="1"/>
  <c r="AL352" i="1"/>
  <c r="BA189" i="1"/>
  <c r="F240" i="1"/>
  <c r="CE383" i="1"/>
  <c r="AV392" i="1"/>
  <c r="GM149" i="1"/>
  <c r="CF423" i="1"/>
  <c r="AW448" i="1"/>
  <c r="AY448" i="1"/>
  <c r="CH423" i="1"/>
  <c r="F172" i="1"/>
  <c r="R131" i="1"/>
  <c r="GM142" i="1"/>
  <c r="X383" i="1"/>
  <c r="F417" i="1"/>
  <c r="F112" i="1"/>
  <c r="Q88" i="1"/>
  <c r="R30" i="1"/>
  <c r="F71" i="1"/>
  <c r="R291" i="1"/>
  <c r="V30" i="1"/>
  <c r="F80" i="1"/>
  <c r="V291" i="1"/>
  <c r="U131" i="1"/>
  <c r="F180" i="1"/>
  <c r="GM210" i="1"/>
  <c r="AF189" i="1"/>
  <c r="S220" i="1"/>
  <c r="AH326" i="1"/>
  <c r="U352" i="1"/>
  <c r="GO151" i="1"/>
  <c r="GM151" i="1"/>
  <c r="AB423" i="1"/>
  <c r="O448" i="1"/>
  <c r="GM35" i="1"/>
  <c r="CA57" i="1" s="1"/>
  <c r="GN35" i="1"/>
  <c r="CB57" i="1" s="1"/>
  <c r="CE479" i="1"/>
  <c r="AV509" i="1"/>
  <c r="CA158" i="1"/>
  <c r="V479" i="1"/>
  <c r="F532" i="1"/>
  <c r="AT189" i="1"/>
  <c r="F238" i="1"/>
  <c r="T479" i="1"/>
  <c r="F530" i="1"/>
  <c r="AK423" i="1"/>
  <c r="X448" i="1"/>
  <c r="CD509" i="1"/>
  <c r="AB383" i="1"/>
  <c r="O392" i="1"/>
  <c r="GM549" i="1"/>
  <c r="GN549" i="1"/>
  <c r="AZ291" i="1"/>
  <c r="AK251" i="1"/>
  <c r="X262" i="1"/>
  <c r="R189" i="1"/>
  <c r="F234" i="1"/>
  <c r="AK352" i="1"/>
  <c r="AK479" i="1"/>
  <c r="X509" i="1"/>
  <c r="CH383" i="1"/>
  <c r="AY392" i="1"/>
  <c r="P423" i="1"/>
  <c r="F451" i="1"/>
  <c r="GO134" i="1"/>
  <c r="W131" i="1"/>
  <c r="F182" i="1"/>
  <c r="Q251" i="1"/>
  <c r="F274" i="1"/>
  <c r="GM497" i="1"/>
  <c r="CA509" i="1" s="1"/>
  <c r="Q30" i="1"/>
  <c r="F69" i="1"/>
  <c r="Q291" i="1"/>
  <c r="F285" i="1"/>
  <c r="V251" i="1"/>
  <c r="T30" i="1"/>
  <c r="F78" i="1"/>
  <c r="U189" i="1"/>
  <c r="F242" i="1"/>
  <c r="GM255" i="1"/>
  <c r="GN255" i="1"/>
  <c r="AB262" i="1"/>
  <c r="CH100" i="1"/>
  <c r="AC88" i="1"/>
  <c r="P100" i="1"/>
  <c r="CE100" i="1"/>
  <c r="CF100" i="1"/>
  <c r="W326" i="1"/>
  <c r="F376" i="1"/>
  <c r="W580" i="1"/>
  <c r="AB352" i="1"/>
  <c r="CP546" i="1"/>
  <c r="O546" i="1" s="1"/>
  <c r="AC551" i="1"/>
  <c r="U88" i="1"/>
  <c r="F122" i="1"/>
  <c r="AQ22" i="1"/>
  <c r="F619" i="1"/>
  <c r="AQ638" i="1"/>
  <c r="AF131" i="1"/>
  <c r="S158" i="1"/>
  <c r="CB509" i="1"/>
  <c r="AG251" i="1"/>
  <c r="T262" i="1"/>
  <c r="CH479" i="1"/>
  <c r="AY509" i="1"/>
  <c r="AB100" i="1"/>
  <c r="GM544" i="1"/>
  <c r="GN544" i="1"/>
  <c r="AF479" i="1"/>
  <c r="S509" i="1"/>
  <c r="AC30" i="1"/>
  <c r="CE57" i="1"/>
  <c r="P57" i="1"/>
  <c r="CH57" i="1"/>
  <c r="CF57" i="1"/>
  <c r="AI131" i="1"/>
  <c r="V158" i="1"/>
  <c r="CY547" i="1"/>
  <c r="X547" i="1" s="1"/>
  <c r="CZ547" i="1"/>
  <c r="Y547" i="1" s="1"/>
  <c r="CP547" i="1"/>
  <c r="O547" i="1" s="1"/>
  <c r="AL423" i="1"/>
  <c r="Y448" i="1"/>
  <c r="AF88" i="1"/>
  <c r="S100" i="1"/>
  <c r="CJ88" i="1"/>
  <c r="BA100" i="1"/>
  <c r="CA392" i="1"/>
  <c r="F366" i="1"/>
  <c r="R326" i="1"/>
  <c r="R580" i="1"/>
  <c r="BB22" i="1"/>
  <c r="F622" i="1"/>
  <c r="BB638" i="1"/>
  <c r="CF383" i="1"/>
  <c r="AW392" i="1"/>
  <c r="R479" i="1"/>
  <c r="F523" i="1"/>
  <c r="T189" i="1"/>
  <c r="F241" i="1"/>
  <c r="W30" i="1"/>
  <c r="F81" i="1"/>
  <c r="CB30" i="1" l="1"/>
  <c r="AS57" i="1"/>
  <c r="AK540" i="1"/>
  <c r="X551" i="1"/>
  <c r="CA30" i="1"/>
  <c r="AR57" i="1"/>
  <c r="CA479" i="1"/>
  <c r="AR509" i="1"/>
  <c r="AS100" i="1"/>
  <c r="CB88" i="1"/>
  <c r="CA189" i="1"/>
  <c r="AR220" i="1"/>
  <c r="CB189" i="1"/>
  <c r="AS220" i="1"/>
  <c r="CA88" i="1"/>
  <c r="AR100" i="1"/>
  <c r="F115" i="1"/>
  <c r="S88" i="1"/>
  <c r="GM547" i="1"/>
  <c r="GN547" i="1"/>
  <c r="CE30" i="1"/>
  <c r="AV57" i="1"/>
  <c r="AC540" i="1"/>
  <c r="CH551" i="1"/>
  <c r="CE551" i="1"/>
  <c r="P551" i="1"/>
  <c r="CF551" i="1"/>
  <c r="W322" i="1"/>
  <c r="F604" i="1"/>
  <c r="CE88" i="1"/>
  <c r="AV100" i="1"/>
  <c r="CA131" i="1"/>
  <c r="AR158" i="1"/>
  <c r="R26" i="1"/>
  <c r="F305" i="1"/>
  <c r="R609" i="1"/>
  <c r="AB131" i="1"/>
  <c r="O158" i="1"/>
  <c r="AV352" i="1"/>
  <c r="CE326" i="1"/>
  <c r="BC18" i="1"/>
  <c r="F654" i="1"/>
  <c r="AS352" i="1"/>
  <c r="CB326" i="1"/>
  <c r="P189" i="1"/>
  <c r="F223" i="1"/>
  <c r="P251" i="1"/>
  <c r="F265" i="1"/>
  <c r="F453" i="1"/>
  <c r="AV423" i="1"/>
  <c r="CF131" i="1"/>
  <c r="AW158" i="1"/>
  <c r="Y158" i="1"/>
  <c r="AL131" i="1"/>
  <c r="V540" i="1"/>
  <c r="F574" i="1"/>
  <c r="CA383" i="1"/>
  <c r="AR392" i="1"/>
  <c r="CF30" i="1"/>
  <c r="AW57" i="1"/>
  <c r="F283" i="1"/>
  <c r="T251" i="1"/>
  <c r="GM546" i="1"/>
  <c r="CA551" i="1" s="1"/>
  <c r="GN546" i="1"/>
  <c r="CB551" i="1" s="1"/>
  <c r="AB551" i="1"/>
  <c r="P88" i="1"/>
  <c r="F103" i="1"/>
  <c r="T291" i="1"/>
  <c r="AK326" i="1"/>
  <c r="X352" i="1"/>
  <c r="O383" i="1"/>
  <c r="F394" i="1"/>
  <c r="AV479" i="1"/>
  <c r="F514" i="1"/>
  <c r="AY352" i="1"/>
  <c r="CH326" i="1"/>
  <c r="O100" i="1"/>
  <c r="AB88" i="1"/>
  <c r="AQ18" i="1"/>
  <c r="F648" i="1"/>
  <c r="O352" i="1"/>
  <c r="AB326" i="1"/>
  <c r="CA262" i="1"/>
  <c r="Q26" i="1"/>
  <c r="F303" i="1"/>
  <c r="Q609" i="1"/>
  <c r="CC158" i="1"/>
  <c r="AZ26" i="1"/>
  <c r="F302" i="1"/>
  <c r="AZ609" i="1"/>
  <c r="O423" i="1"/>
  <c r="F450" i="1"/>
  <c r="U326" i="1"/>
  <c r="F374" i="1"/>
  <c r="U580" i="1"/>
  <c r="AS392" i="1"/>
  <c r="CB383" i="1"/>
  <c r="F170" i="1"/>
  <c r="Q131" i="1"/>
  <c r="R88" i="1"/>
  <c r="F114" i="1"/>
  <c r="S291" i="1"/>
  <c r="AW352" i="1"/>
  <c r="CF326" i="1"/>
  <c r="AR352" i="1"/>
  <c r="CA326" i="1"/>
  <c r="O189" i="1"/>
  <c r="F222" i="1"/>
  <c r="CH189" i="1"/>
  <c r="AY220" i="1"/>
  <c r="F83" i="1"/>
  <c r="Y30" i="1"/>
  <c r="Y291" i="1"/>
  <c r="CE251" i="1"/>
  <c r="AV262" i="1"/>
  <c r="Q189" i="1"/>
  <c r="F232" i="1"/>
  <c r="F367" i="1"/>
  <c r="S326" i="1"/>
  <c r="P131" i="1"/>
  <c r="F161" i="1"/>
  <c r="U30" i="1"/>
  <c r="F79" i="1"/>
  <c r="U291" i="1"/>
  <c r="AK131" i="1"/>
  <c r="X158" i="1"/>
  <c r="AU189" i="1"/>
  <c r="F239" i="1"/>
  <c r="F465" i="1"/>
  <c r="AS423" i="1"/>
  <c r="R540" i="1"/>
  <c r="F565" i="1"/>
  <c r="S131" i="1"/>
  <c r="F173" i="1"/>
  <c r="AB251" i="1"/>
  <c r="O262" i="1"/>
  <c r="F287" i="1"/>
  <c r="X251" i="1"/>
  <c r="F473" i="1"/>
  <c r="X423" i="1"/>
  <c r="S189" i="1"/>
  <c r="F235" i="1"/>
  <c r="F454" i="1"/>
  <c r="AW423" i="1"/>
  <c r="V326" i="1"/>
  <c r="F375" i="1"/>
  <c r="V580" i="1"/>
  <c r="BA322" i="1"/>
  <c r="F600" i="1"/>
  <c r="AL540" i="1"/>
  <c r="Y551" i="1"/>
  <c r="AO18" i="1"/>
  <c r="F642" i="1"/>
  <c r="Q540" i="1"/>
  <c r="F563" i="1"/>
  <c r="W251" i="1"/>
  <c r="F286" i="1"/>
  <c r="AY158" i="1"/>
  <c r="CH131" i="1"/>
  <c r="AW479" i="1"/>
  <c r="F515" i="1"/>
  <c r="BA540" i="1"/>
  <c r="F571" i="1"/>
  <c r="U540" i="1"/>
  <c r="F573" i="1"/>
  <c r="X189" i="1"/>
  <c r="F245" i="1"/>
  <c r="AW383" i="1"/>
  <c r="F398" i="1"/>
  <c r="CB262" i="1"/>
  <c r="AY383" i="1"/>
  <c r="F400" i="1"/>
  <c r="V26" i="1"/>
  <c r="F314" i="1"/>
  <c r="V609" i="1"/>
  <c r="CD88" i="1"/>
  <c r="AU100" i="1"/>
  <c r="V88" i="1"/>
  <c r="F123" i="1"/>
  <c r="Y479" i="1"/>
  <c r="F535" i="1"/>
  <c r="CE189" i="1"/>
  <c r="AV220" i="1"/>
  <c r="O30" i="1"/>
  <c r="F59" i="1"/>
  <c r="O479" i="1"/>
  <c r="F511" i="1"/>
  <c r="CE131" i="1"/>
  <c r="AV158" i="1"/>
  <c r="AX26" i="1"/>
  <c r="F298" i="1"/>
  <c r="AX609" i="1"/>
  <c r="F288" i="1"/>
  <c r="Y251" i="1"/>
  <c r="X30" i="1"/>
  <c r="F82" i="1"/>
  <c r="F572" i="1"/>
  <c r="T540" i="1"/>
  <c r="F575" i="1"/>
  <c r="W540" i="1"/>
  <c r="W291" i="1"/>
  <c r="R322" i="1"/>
  <c r="F594" i="1"/>
  <c r="F120" i="1"/>
  <c r="BA88" i="1"/>
  <c r="F474" i="1"/>
  <c r="Y423" i="1"/>
  <c r="CH30" i="1"/>
  <c r="AY57" i="1"/>
  <c r="S479" i="1"/>
  <c r="F524" i="1"/>
  <c r="BB18" i="1"/>
  <c r="F651" i="1"/>
  <c r="V131" i="1"/>
  <c r="F181" i="1"/>
  <c r="P30" i="1"/>
  <c r="F60" i="1"/>
  <c r="P291" i="1"/>
  <c r="AY479" i="1"/>
  <c r="F517" i="1"/>
  <c r="CB479" i="1"/>
  <c r="AS509" i="1"/>
  <c r="AW100" i="1"/>
  <c r="CF88" i="1"/>
  <c r="CH88" i="1"/>
  <c r="AY100" i="1"/>
  <c r="X479" i="1"/>
  <c r="F534" i="1"/>
  <c r="CD479" i="1"/>
  <c r="AU509" i="1"/>
  <c r="AY423" i="1"/>
  <c r="F456" i="1"/>
  <c r="AV383" i="1"/>
  <c r="F397" i="1"/>
  <c r="AL326" i="1"/>
  <c r="Y352" i="1"/>
  <c r="BA131" i="1"/>
  <c r="F178" i="1"/>
  <c r="AK88" i="1"/>
  <c r="X100" i="1"/>
  <c r="F355" i="1"/>
  <c r="P326" i="1"/>
  <c r="P580" i="1"/>
  <c r="AF540" i="1"/>
  <c r="S551" i="1"/>
  <c r="AP22" i="1"/>
  <c r="F618" i="1"/>
  <c r="G16" i="2" s="1"/>
  <c r="G18" i="2" s="1"/>
  <c r="AP638" i="1"/>
  <c r="AT479" i="1"/>
  <c r="F527" i="1"/>
  <c r="CF189" i="1"/>
  <c r="AW220" i="1"/>
  <c r="Q580" i="1"/>
  <c r="CF251" i="1"/>
  <c r="AW262" i="1"/>
  <c r="AY262" i="1"/>
  <c r="CH251" i="1"/>
  <c r="T580" i="1"/>
  <c r="S251" i="1"/>
  <c r="F277" i="1"/>
  <c r="BA291" i="1"/>
  <c r="Y88" i="1"/>
  <c r="F126" i="1"/>
  <c r="AT448" i="1"/>
  <c r="CC423" i="1"/>
  <c r="CB131" i="1"/>
  <c r="AS158" i="1"/>
  <c r="BA251" i="1"/>
  <c r="F282" i="1"/>
  <c r="Y189" i="1"/>
  <c r="F246" i="1"/>
  <c r="AR423" i="1"/>
  <c r="F475" i="1"/>
  <c r="AS551" i="1" l="1"/>
  <c r="CB540" i="1"/>
  <c r="AR551" i="1"/>
  <c r="CA540" i="1"/>
  <c r="AV551" i="1"/>
  <c r="CE540" i="1"/>
  <c r="AR30" i="1"/>
  <c r="F84" i="1"/>
  <c r="AS30" i="1"/>
  <c r="F74" i="1"/>
  <c r="AS291" i="1"/>
  <c r="F268" i="1"/>
  <c r="AW251" i="1"/>
  <c r="P322" i="1"/>
  <c r="F583" i="1"/>
  <c r="F106" i="1"/>
  <c r="AW88" i="1"/>
  <c r="F119" i="1"/>
  <c r="AU88" i="1"/>
  <c r="AU291" i="1"/>
  <c r="AY189" i="1"/>
  <c r="F228" i="1"/>
  <c r="AZ22" i="1"/>
  <c r="F620" i="1"/>
  <c r="AZ638" i="1"/>
  <c r="X326" i="1"/>
  <c r="F377" i="1"/>
  <c r="X580" i="1"/>
  <c r="O131" i="1"/>
  <c r="F160" i="1"/>
  <c r="AV30" i="1"/>
  <c r="F62" i="1"/>
  <c r="AV291" i="1"/>
  <c r="AY88" i="1"/>
  <c r="F108" i="1"/>
  <c r="P26" i="1"/>
  <c r="F294" i="1"/>
  <c r="P609" i="1"/>
  <c r="U26" i="1"/>
  <c r="F313" i="1"/>
  <c r="U609" i="1"/>
  <c r="AB540" i="1"/>
  <c r="O551" i="1"/>
  <c r="Y131" i="1"/>
  <c r="F184" i="1"/>
  <c r="BA26" i="1"/>
  <c r="F311" i="1"/>
  <c r="BA609" i="1"/>
  <c r="Q322" i="1"/>
  <c r="F592" i="1"/>
  <c r="S540" i="1"/>
  <c r="F566" i="1"/>
  <c r="AY30" i="1"/>
  <c r="F65" i="1"/>
  <c r="AY291" i="1"/>
  <c r="W26" i="1"/>
  <c r="F315" i="1"/>
  <c r="W609" i="1"/>
  <c r="AV189" i="1"/>
  <c r="F225" i="1"/>
  <c r="V22" i="1"/>
  <c r="F632" i="1"/>
  <c r="V638" i="1"/>
  <c r="Y540" i="1"/>
  <c r="F577" i="1"/>
  <c r="V322" i="1"/>
  <c r="F603" i="1"/>
  <c r="S580" i="1"/>
  <c r="AS383" i="1"/>
  <c r="F409" i="1"/>
  <c r="T26" i="1"/>
  <c r="F312" i="1"/>
  <c r="T609" i="1"/>
  <c r="AW30" i="1"/>
  <c r="F63" i="1"/>
  <c r="AW291" i="1"/>
  <c r="AW131" i="1"/>
  <c r="F164" i="1"/>
  <c r="R22" i="1"/>
  <c r="F623" i="1"/>
  <c r="R638" i="1"/>
  <c r="CH540" i="1"/>
  <c r="AY551" i="1"/>
  <c r="F127" i="1"/>
  <c r="AR88" i="1"/>
  <c r="AS88" i="1"/>
  <c r="F117" i="1"/>
  <c r="F175" i="1"/>
  <c r="AS131" i="1"/>
  <c r="AX22" i="1"/>
  <c r="F616" i="1"/>
  <c r="AX638" i="1"/>
  <c r="S26" i="1"/>
  <c r="F306" i="1"/>
  <c r="S609" i="1"/>
  <c r="Q22" i="1"/>
  <c r="Q638" i="1"/>
  <c r="F621" i="1"/>
  <c r="F419" i="1"/>
  <c r="AR383" i="1"/>
  <c r="F554" i="1"/>
  <c r="P540" i="1"/>
  <c r="AS189" i="1"/>
  <c r="F237" i="1"/>
  <c r="T322" i="1"/>
  <c r="F601" i="1"/>
  <c r="AU479" i="1"/>
  <c r="F528" i="1"/>
  <c r="AU580" i="1"/>
  <c r="AS479" i="1"/>
  <c r="F526" i="1"/>
  <c r="O251" i="1"/>
  <c r="F264" i="1"/>
  <c r="Y26" i="1"/>
  <c r="F317" i="1"/>
  <c r="F379" i="1"/>
  <c r="AR326" i="1"/>
  <c r="AR580" i="1"/>
  <c r="F354" i="1"/>
  <c r="O326" i="1"/>
  <c r="O88" i="1"/>
  <c r="F102" i="1"/>
  <c r="AR131" i="1"/>
  <c r="F185" i="1"/>
  <c r="F466" i="1"/>
  <c r="AT423" i="1"/>
  <c r="AT580" i="1"/>
  <c r="AY251" i="1"/>
  <c r="F270" i="1"/>
  <c r="AW189" i="1"/>
  <c r="F226" i="1"/>
  <c r="AP18" i="1"/>
  <c r="F647" i="1"/>
  <c r="F125" i="1"/>
  <c r="X88" i="1"/>
  <c r="Y326" i="1"/>
  <c r="F378" i="1"/>
  <c r="Y580" i="1"/>
  <c r="X291" i="1"/>
  <c r="F163" i="1"/>
  <c r="AV131" i="1"/>
  <c r="O291" i="1"/>
  <c r="CB251" i="1"/>
  <c r="AS262" i="1"/>
  <c r="AY131" i="1"/>
  <c r="F166" i="1"/>
  <c r="F183" i="1"/>
  <c r="X131" i="1"/>
  <c r="F267" i="1"/>
  <c r="AV251" i="1"/>
  <c r="AW326" i="1"/>
  <c r="F358" i="1"/>
  <c r="AW580" i="1"/>
  <c r="U322" i="1"/>
  <c r="F602" i="1"/>
  <c r="AT158" i="1"/>
  <c r="CC131" i="1"/>
  <c r="CA251" i="1"/>
  <c r="AR262" i="1"/>
  <c r="AY326" i="1"/>
  <c r="F360" i="1"/>
  <c r="AS326" i="1"/>
  <c r="F369" i="1"/>
  <c r="AS580" i="1"/>
  <c r="AV326" i="1"/>
  <c r="F357" i="1"/>
  <c r="AV580" i="1"/>
  <c r="F105" i="1"/>
  <c r="AV88" i="1"/>
  <c r="AW551" i="1"/>
  <c r="CF540" i="1"/>
  <c r="AR189" i="1"/>
  <c r="F247" i="1"/>
  <c r="AR479" i="1"/>
  <c r="F536" i="1"/>
  <c r="F576" i="1"/>
  <c r="X540" i="1"/>
  <c r="S22" i="1" l="1"/>
  <c r="F624" i="1"/>
  <c r="J16" i="2" s="1"/>
  <c r="J18" i="2" s="1"/>
  <c r="S638" i="1"/>
  <c r="F559" i="1"/>
  <c r="AY540" i="1"/>
  <c r="AY26" i="1"/>
  <c r="F299" i="1"/>
  <c r="O540" i="1"/>
  <c r="F553" i="1"/>
  <c r="F176" i="1"/>
  <c r="AT131" i="1"/>
  <c r="AT291" i="1"/>
  <c r="W22" i="1"/>
  <c r="F633" i="1"/>
  <c r="W638" i="1"/>
  <c r="AS322" i="1"/>
  <c r="F597" i="1"/>
  <c r="O580" i="1"/>
  <c r="P22" i="1"/>
  <c r="P638" i="1"/>
  <c r="F612" i="1"/>
  <c r="F578" i="1"/>
  <c r="AR540" i="1"/>
  <c r="AW540" i="1"/>
  <c r="F557" i="1"/>
  <c r="AR251" i="1"/>
  <c r="F289" i="1"/>
  <c r="X26" i="1"/>
  <c r="F316" i="1"/>
  <c r="X609" i="1"/>
  <c r="AT322" i="1"/>
  <c r="F598" i="1"/>
  <c r="AU322" i="1"/>
  <c r="F599" i="1"/>
  <c r="Q18" i="1"/>
  <c r="F650" i="1"/>
  <c r="R18" i="1"/>
  <c r="F652" i="1"/>
  <c r="T22" i="1"/>
  <c r="F630" i="1"/>
  <c r="T638" i="1"/>
  <c r="U22" i="1"/>
  <c r="F631" i="1"/>
  <c r="U638" i="1"/>
  <c r="AV26" i="1"/>
  <c r="F296" i="1"/>
  <c r="AV609" i="1"/>
  <c r="AZ18" i="1"/>
  <c r="F649" i="1"/>
  <c r="AW322" i="1"/>
  <c r="F586" i="1"/>
  <c r="AR322" i="1"/>
  <c r="F607" i="1"/>
  <c r="V18" i="1"/>
  <c r="F661" i="1"/>
  <c r="AS26" i="1"/>
  <c r="F308" i="1"/>
  <c r="AS609" i="1"/>
  <c r="AV322" i="1"/>
  <c r="F585" i="1"/>
  <c r="F279" i="1"/>
  <c r="AS251" i="1"/>
  <c r="AY580" i="1"/>
  <c r="AY609" i="1" s="1"/>
  <c r="O26" i="1"/>
  <c r="F293" i="1"/>
  <c r="O609" i="1"/>
  <c r="Y322" i="1"/>
  <c r="F606" i="1"/>
  <c r="Y609" i="1"/>
  <c r="AX18" i="1"/>
  <c r="F645" i="1"/>
  <c r="AW26" i="1"/>
  <c r="F297" i="1"/>
  <c r="AW609" i="1"/>
  <c r="S322" i="1"/>
  <c r="F595" i="1"/>
  <c r="BA22" i="1"/>
  <c r="F629" i="1"/>
  <c r="BA638" i="1"/>
  <c r="X322" i="1"/>
  <c r="F605" i="1"/>
  <c r="AU26" i="1"/>
  <c r="F310" i="1"/>
  <c r="AU609" i="1"/>
  <c r="AR291" i="1"/>
  <c r="F556" i="1"/>
  <c r="AV540" i="1"/>
  <c r="AS540" i="1"/>
  <c r="F568" i="1"/>
  <c r="AY22" i="1" l="1"/>
  <c r="AY638" i="1"/>
  <c r="F617" i="1"/>
  <c r="AY322" i="1"/>
  <c r="F588" i="1"/>
  <c r="AV22" i="1"/>
  <c r="AV638" i="1"/>
  <c r="F614" i="1"/>
  <c r="W18" i="1"/>
  <c r="F662" i="1"/>
  <c r="AW22" i="1"/>
  <c r="F615" i="1"/>
  <c r="AW638" i="1"/>
  <c r="O22" i="1"/>
  <c r="F611" i="1"/>
  <c r="O638" i="1"/>
  <c r="AS22" i="1"/>
  <c r="AS638" i="1"/>
  <c r="F626" i="1"/>
  <c r="E16" i="2" s="1"/>
  <c r="X22" i="1"/>
  <c r="X638" i="1"/>
  <c r="F634" i="1"/>
  <c r="O322" i="1"/>
  <c r="F582" i="1"/>
  <c r="S18" i="1"/>
  <c r="F653" i="1"/>
  <c r="AR26" i="1"/>
  <c r="F318" i="1"/>
  <c r="AR609" i="1"/>
  <c r="BA18" i="1"/>
  <c r="F658" i="1"/>
  <c r="Y22" i="1"/>
  <c r="F635" i="1"/>
  <c r="Y638" i="1"/>
  <c r="T18" i="1"/>
  <c r="F659" i="1"/>
  <c r="AU22" i="1"/>
  <c r="AU638" i="1"/>
  <c r="F628" i="1"/>
  <c r="H16" i="2" s="1"/>
  <c r="H18" i="2" s="1"/>
  <c r="U18" i="1"/>
  <c r="F660" i="1"/>
  <c r="P18" i="1"/>
  <c r="F641" i="1"/>
  <c r="AT26" i="1"/>
  <c r="F309" i="1"/>
  <c r="AT609" i="1"/>
  <c r="O18" i="1" l="1"/>
  <c r="F640" i="1"/>
  <c r="E18" i="2"/>
  <c r="I16" i="2"/>
  <c r="I18" i="2" s="1"/>
  <c r="AV18" i="1"/>
  <c r="F643" i="1"/>
  <c r="AU18" i="1"/>
  <c r="F657" i="1"/>
  <c r="AS18" i="1"/>
  <c r="F655" i="1"/>
  <c r="AY18" i="1"/>
  <c r="F646" i="1"/>
  <c r="AT22" i="1"/>
  <c r="AT638" i="1"/>
  <c r="F627" i="1"/>
  <c r="F16" i="2" s="1"/>
  <c r="F18" i="2" s="1"/>
  <c r="Y18" i="1"/>
  <c r="F664" i="1"/>
  <c r="AR22" i="1"/>
  <c r="F636" i="1"/>
  <c r="AR638" i="1"/>
  <c r="X18" i="1"/>
  <c r="F663" i="1"/>
  <c r="AW18" i="1"/>
  <c r="F644" i="1"/>
  <c r="AR18" i="1" l="1"/>
  <c r="F665" i="1"/>
  <c r="F666" i="1" s="1"/>
  <c r="AT18" i="1"/>
  <c r="F656" i="1"/>
  <c r="F667" i="1" l="1"/>
  <c r="F668" i="1"/>
</calcChain>
</file>

<file path=xl/sharedStrings.xml><?xml version="1.0" encoding="utf-8"?>
<sst xmlns="http://schemas.openxmlformats.org/spreadsheetml/2006/main" count="20667" uniqueCount="1264">
  <si>
    <t>Smeta.RU Flash  (495) 974-1589</t>
  </si>
  <si>
    <t>_PS_</t>
  </si>
  <si>
    <t>Smeta.RU Flash</t>
  </si>
  <si>
    <t/>
  </si>
  <si>
    <t>№229-25.08.19 К ТЕР Смета на отделочные работы (Дима Скобликов)</t>
  </si>
  <si>
    <t>Сметные нормы списания</t>
  </si>
  <si>
    <t>Коды ценников</t>
  </si>
  <si>
    <t>ТСНБ-2001</t>
  </si>
  <si>
    <t>ТР для Версии 10: Центральные регионы (с уч. п-ма 2536-ИП/12/ГС от 27.11.12, 01/57049-ЮЛ от 27.04.2018) от 14.03.2019 г</t>
  </si>
  <si>
    <t>ТСНБ-2001 Московской области (редакция 2014 г версия 15.0)</t>
  </si>
  <si>
    <t>Поправки  для ГСН 2017 от 31.03.2017 г</t>
  </si>
  <si>
    <t>Новый раздел</t>
  </si>
  <si>
    <t>Помещение №1</t>
  </si>
  <si>
    <t>Новый подраздел</t>
  </si>
  <si>
    <t>Перегородки</t>
  </si>
  <si>
    <t>1</t>
  </si>
  <si>
    <t>10-05-002-1</t>
  </si>
  <si>
    <t>Устройство перегородок из гипсокартонных листов (ГКЛ) по системе «КНАУФ» с одинарным металлическим каркасом и двухслойной обшивкой с обеих сторон (С 112) глухих</t>
  </si>
  <si>
    <t>100 м2 перегородок (за вычетом проемов)</t>
  </si>
  <si>
    <t>ТЕР Московской обл., 10-05-002-1, приказ Минстроя России №675/пр от 28.02.2017 № 260/пр</t>
  </si>
  <si>
    <t>)*1,25</t>
  </si>
  <si>
    <t>)*1,15</t>
  </si>
  <si>
    <t>Общестроительные работы</t>
  </si>
  <si>
    <t>Деревянные конструкции</t>
  </si>
  <si>
    <t>ФЕР-10</t>
  </si>
  <si>
    <t>Поправка: МДС 81-35.2004, п.4.7</t>
  </si>
  <si>
    <t>*0,9</t>
  </si>
  <si>
    <t>*0,85</t>
  </si>
  <si>
    <t>1,1</t>
  </si>
  <si>
    <t>104-0099</t>
  </si>
  <si>
    <t>Плиты минераловатные «Лайт-Баттс» ROCKWOOL, толщина 50 мм</t>
  </si>
  <si>
    <t>м2</t>
  </si>
  <si>
    <t>ТССЦ Московской обл., 104-0099, приказ Минстроя России №675/пр от 28.02.2017 № 254/пр</t>
  </si>
  <si>
    <t>Материалы строительные</t>
  </si>
  <si>
    <t>Материалы и конструкции ( строительные ) по ценникам и каталогом</t>
  </si>
  <si>
    <t>ФССЦст</t>
  </si>
  <si>
    <t>1,2</t>
  </si>
  <si>
    <t>101-2509</t>
  </si>
  <si>
    <t>Листы гипсокартонные ГКЛ 12,5 мм</t>
  </si>
  <si>
    <t>ТССЦ Московской обл., 101-2509, приказ Минстроя России №675/пр от 28.02.2017 № 254/пр</t>
  </si>
  <si>
    <t>1,3</t>
  </si>
  <si>
    <t>101-2512</t>
  </si>
  <si>
    <t>Листы гипсокартонные ГКЛВ 12,5 мм</t>
  </si>
  <si>
    <t>ТССЦ Московской обл., 101-2512, приказ Минстроя России №675/пр от 28.02.2017 № 254/пр</t>
  </si>
  <si>
    <t>2</t>
  </si>
  <si>
    <t>11-01-018-3</t>
  </si>
  <si>
    <t>прим. Установка жилок алюминиевых в мозаичные покрытия</t>
  </si>
  <si>
    <t>100 м жилок</t>
  </si>
  <si>
    <t>ТЕР Московской обл., 11-01-018-3, приказ Минстроя России №675/пр от 28.02.2017 № 260/пр</t>
  </si>
  <si>
    <t>Полы</t>
  </si>
  <si>
    <t>ФЕР-11</t>
  </si>
  <si>
    <t>3</t>
  </si>
  <si>
    <t>09-03-046-1</t>
  </si>
  <si>
    <t>Монтаж перегородок из алюминиевых сплавов сборно-разборных с остеклением</t>
  </si>
  <si>
    <t>100 м2</t>
  </si>
  <si>
    <t>ТЕР Московской обл., 09-03-046-1, приказ Минстроя России №675/пр от 28.02.2017 № 260/пр</t>
  </si>
  <si>
    <t>Металлические конструкции</t>
  </si>
  <si>
    <t>ФЕР-09</t>
  </si>
  <si>
    <t>3,1</t>
  </si>
  <si>
    <t>101-5296</t>
  </si>
  <si>
    <t>Стекло армированное листовое, гладкое, бесцветное, размером 1300х1600 мм, толщиной 5,5 мм</t>
  </si>
  <si>
    <t>ТССЦ Московской обл., 101-5296, приказ Минстроя России №675/пр от 28.02.2017 № 254/пр</t>
  </si>
  <si>
    <t>4</t>
  </si>
  <si>
    <t>20-02-002-2</t>
  </si>
  <si>
    <t>Жалюзи_Установка решеток жалюзийных площадью в свету до 1,0 м2</t>
  </si>
  <si>
    <t>1 решетка</t>
  </si>
  <si>
    <t>ТЕР Московской обл., 20-02-002-2, приказ Минстроя России №675/пр от 28.02.2017 № 260/пр</t>
  </si>
  <si>
    <t>Вентиляция и кондиционирование</t>
  </si>
  <si>
    <t>ФЕР-20</t>
  </si>
  <si>
    <t>4,1</t>
  </si>
  <si>
    <t>301-4227</t>
  </si>
  <si>
    <t>Решетки жалюзийные регулируемые из алюминиевого профиля с порошковым покрытием марки РВ-1, размером 1000х1000 мм</t>
  </si>
  <si>
    <t>шт.</t>
  </si>
  <si>
    <t>ТССЦ Московской обл., 301-4227, приказ Минстроя России №675/пр от 28.02.2017 № 256/пр</t>
  </si>
  <si>
    <t>5</t>
  </si>
  <si>
    <t>10-01-039-3</t>
  </si>
  <si>
    <t>Установка блоков в наружных и внутренних дверных проемах в перегородках и деревянных нерубленых стенах, площадь проема до 3 м2</t>
  </si>
  <si>
    <t>100 м2 проемов</t>
  </si>
  <si>
    <t>ТЕР Московской обл., 10-01-039-3, приказ Минстроя России №675/пр от 28.02.2017 № 260/пр</t>
  </si>
  <si>
    <t>5,1</t>
  </si>
  <si>
    <t>203-0205</t>
  </si>
  <si>
    <t>Блоки дверные двупольные с полотном глухим ДГ 21-13, площадь 2,63 м2</t>
  </si>
  <si>
    <t>ТССЦ Московской обл., 203-0205, приказ Минстроя России №675/пр от 28.02.2017 № 255/пр</t>
  </si>
  <si>
    <t>5,2</t>
  </si>
  <si>
    <t>203-8142</t>
  </si>
  <si>
    <t>Блоки дверные из натурального массива дуба (коробка, полотно глухое, наличники, фурнитура)</t>
  </si>
  <si>
    <t>ТССЦ Московской обл., 203-8142, приказ Минстроя России №675/пр от 28.02.2017 № 255/пр</t>
  </si>
  <si>
    <t>6</t>
  </si>
  <si>
    <t>09-04-012-1</t>
  </si>
  <si>
    <t>Установка металлических дверных блоков в готовые проемы</t>
  </si>
  <si>
    <t>1 м2 проема</t>
  </si>
  <si>
    <t>ТЕР Московской обл., 09-04-012-1, приказ Минстроя России №675/пр от 28.02.2017 № 260/пр</t>
  </si>
  <si>
    <t>6,1</t>
  </si>
  <si>
    <t>301-4190</t>
  </si>
  <si>
    <t>Решетки жалюзийные регулируемые из алюминиевого профиля с порошковым покрытием марки РВ-1, размером 900х700 мм</t>
  </si>
  <si>
    <t>ТССЦ Московской обл., 301-4190, приказ Минстроя России №675/пр от 28.02.2017 № 256/пр</t>
  </si>
  <si>
    <t>6,2</t>
  </si>
  <si>
    <t>206-0247</t>
  </si>
  <si>
    <t>Алюминиевая часть для дверей балконных деревянно-алюминиевых под двойное остекление в спаренном переплете, распашных однопольных, с фрамугой АС 18-9, АС 18-9Л</t>
  </si>
  <si>
    <t>ТССЦ Московской обл., 206-0247, приказ Минстроя России №675/пр от 28.02.2017 № 255/пр</t>
  </si>
  <si>
    <t>6,3</t>
  </si>
  <si>
    <t>101-0951</t>
  </si>
  <si>
    <t>Замок врезной оцинкованный с цилиндровым механизмом из латуни</t>
  </si>
  <si>
    <t>компл.</t>
  </si>
  <si>
    <t>ТССЦ Московской обл., 101-0951, приказ Минстроя России №675/пр от 28.02.2017 № 254/пр</t>
  </si>
  <si>
    <t>7</t>
  </si>
  <si>
    <t>15-04-027-5</t>
  </si>
  <si>
    <t>прим. Третья шпатлевка при высококачественной окраске по штукатурке и сборным конструкциям стен, подготовленных под окраску</t>
  </si>
  <si>
    <t>100 м2 окрашиваемой поверхности</t>
  </si>
  <si>
    <t>ТЕР Московской обл., 15-04-027-5, приказ Минстроя России №675/пр от 28.02.2017 № 260/пр</t>
  </si>
  <si>
    <t>Отделочные работы</t>
  </si>
  <si>
    <t>ФЕР-15</t>
  </si>
  <si>
    <t>8</t>
  </si>
  <si>
    <t>15-04-006-3</t>
  </si>
  <si>
    <t>Покрытие поверхностей грунтовкой глубокого проникновения за 1 раз стен</t>
  </si>
  <si>
    <t>100 м2 покрытия</t>
  </si>
  <si>
    <t>ТЕР Московской обл., 15-04-006-3, приказ Минстроя России №675/пр от 28.02.2017 № 260/пр</t>
  </si>
  <si>
    <t>8,1</t>
  </si>
  <si>
    <t>101-2416</t>
  </si>
  <si>
    <t>Грунтовка: "Бетоконтакт", КНАУФ</t>
  </si>
  <si>
    <t>кг</t>
  </si>
  <si>
    <t>ТССЦ-2001 Московской области, 101-2416, протокол от 24.05.2017 г. № 5</t>
  </si>
  <si>
    <t>9</t>
  </si>
  <si>
    <t>61-1-9</t>
  </si>
  <si>
    <t>Сплошное выравнивание штукатурки внутри здания (однослойная штукатурка) сухой растворной смесью (типа «Ветонит») толщиной до 10 мм для последующей окраски или оклейки обоями стен</t>
  </si>
  <si>
    <t>100 м2 поверхности</t>
  </si>
  <si>
    <t>ТЕРр Московской обл., 61-1-9, приказ Минстроя России №675/пр от 28.02.2017 № 263/пр</t>
  </si>
  <si>
    <t>Ремонтно-строительные работы</t>
  </si>
  <si>
    <t>Штукатрурные работы</t>
  </si>
  <si>
    <t>рФЕР-61</t>
  </si>
  <si>
    <t>9,1</t>
  </si>
  <si>
    <t>101-3171</t>
  </si>
  <si>
    <t>Шпатлевка Ветонит LR</t>
  </si>
  <si>
    <t>т</t>
  </si>
  <si>
    <t>ТССЦ Московской обл., 101-3171, приказ Минстроя России №675/пр от 28.02.2017 № 254/пр</t>
  </si>
  <si>
    <t>10</t>
  </si>
  <si>
    <t>15-04-007-3</t>
  </si>
  <si>
    <t>Окраска водно-дисперсионными акриловыми составами улучшенная по сборным конструкциям стен, подготовленным под окраску</t>
  </si>
  <si>
    <t>ТЕР Московской обл., 15-04-007-3, приказ Минстроя России №675/пр от 28.02.2017 № 260/пр</t>
  </si>
  <si>
    <t>11</t>
  </si>
  <si>
    <t>15-01-019-1</t>
  </si>
  <si>
    <t>Гладкая облицовка стен, столбов, пилястр и откосов (без карнизных, плинтусных и угловых плиток) без установки плиток туалетного гарнитура на цементном растворе по кирпичу и бетону</t>
  </si>
  <si>
    <t>100 м2 поверхности облицовки</t>
  </si>
  <si>
    <t>ТЕР Московской обл., 15-01-019-1, приказ Минстроя России №675/пр от 28.02.2017 № 260/пр</t>
  </si>
  <si>
    <t>12</t>
  </si>
  <si>
    <t>10-05-001-1</t>
  </si>
  <si>
    <t>Устройство перегородок из гипсокартонных листов (ГКЛ) по системе «КНАУФ» с одинарным металлическим каркасом и однослойной обшивкой с обеих сторон (С 111) глухих // короб для скрытия труб</t>
  </si>
  <si>
    <t>ТЕР Московской обл., 10-05-001-1, приказ Минстроя России №675/пр от 28.02.2017 № 260/пр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</si>
  <si>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</si>
  <si>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</si>
  <si>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</si>
  <si>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</si>
  <si>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</si>
  <si>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</si>
  <si>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</si>
  <si>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</si>
  <si>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</si>
  <si>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</si>
  <si>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</si>
  <si>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</si>
  <si>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</si>
  <si>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</si>
  <si>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</si>
  <si>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</si>
  <si>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</si>
  <si>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</si>
  <si>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</si>
  <si>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</si>
  <si>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</si>
  <si>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</si>
  <si>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</si>
  <si>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</si>
  <si>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</si>
  <si>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</si>
  <si>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</si>
  <si>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</si>
  <si>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</si>
  <si>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</si>
  <si>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</si>
  <si>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</si>
  <si>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</si>
  <si>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</si>
  <si>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</si>
  <si>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</si>
  <si>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</si>
  <si>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</si>
  <si>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</si>
  <si>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</si>
  <si>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</si>
  <si>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</si>
  <si>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</si>
  <si>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</si>
  <si>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</si>
  <si>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</si>
  <si>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</si>
  <si>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</si>
  <si>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</si>
  <si>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</si>
  <si>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</si>
  <si>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</si>
  <si>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Потолки</t>
  </si>
  <si>
    <t>13</t>
  </si>
  <si>
    <t>09-03-047-1</t>
  </si>
  <si>
    <t>Монтаж каркасов подвесных потолков с подвесками и деталями крепления</t>
  </si>
  <si>
    <t>1 т конструкций</t>
  </si>
  <si>
    <t>ТЕР Московской обл., 09-03-047-1, приказ Минстроя России №675/пр от 28.02.2017 № 260/пр</t>
  </si>
  <si>
    <t>13,1</t>
  </si>
  <si>
    <t>201-0587</t>
  </si>
  <si>
    <t>Каркасы подвесных потолков с подвесками и деталями крепления</t>
  </si>
  <si>
    <t>ТССЦ Московской обл., 201-0587, приказ Минстроя России №675/пр от 28.02.2017 № 255/пр</t>
  </si>
  <si>
    <t>14</t>
  </si>
  <si>
    <t>15-01-047-15</t>
  </si>
  <si>
    <t>Устройство подвесных потолков типа &lt;Армстронг&gt; по каркасу из оцинкованного профиля</t>
  </si>
  <si>
    <t>ТЕР Московской обл., 15-01-047-15, приказ Минстроя России №675/пр от 28.02.2017 № 260/пр</t>
  </si>
  <si>
    <t>15</t>
  </si>
  <si>
    <t>Грильято_Устройство подвесных потолков типа &lt;Армстронг&gt; по каркасу из оцинкованного профиля</t>
  </si>
  <si>
    <t>15,1</t>
  </si>
  <si>
    <t>101-2414</t>
  </si>
  <si>
    <t>Панели потолочные с комплектующими «Армстронг»</t>
  </si>
  <si>
    <t>ТССЦ Московской обл., 101-2414, приказ Минстроя России №675/пр от 28.02.2017 № 254/пр</t>
  </si>
  <si>
    <t>15,2</t>
  </si>
  <si>
    <t>Цена поставщика</t>
  </si>
  <si>
    <t>Потолок Грильято</t>
  </si>
  <si>
    <t>Строка по умолчанию</t>
  </si>
  <si>
    <t>Прочие работы</t>
  </si>
  <si>
    <t>по умолчанию</t>
  </si>
  <si>
    <t>[480 / 1,2] +  2% Трансп</t>
  </si>
  <si>
    <t>16</t>
  </si>
  <si>
    <t>10-05-011-1</t>
  </si>
  <si>
    <t>Устройство подвесных потолков из гипсокартонных листов (ГКЛ) по системе «КНАУФ» двухуровневых (П 112)</t>
  </si>
  <si>
    <t>100 м2 потолка</t>
  </si>
  <si>
    <t>ТЕР Московской обл., 10-05-011-1, приказ Минстроя России №675/пр от 28.02.2017 № 260/пр</t>
  </si>
  <si>
    <t>16,1</t>
  </si>
  <si>
    <t>201-0819</t>
  </si>
  <si>
    <t>Тяга подвеса 500 мм</t>
  </si>
  <si>
    <t>100 шт.</t>
  </si>
  <si>
    <t>ТССЦ Московской обл., 201-0819, приказ Минстроя России №675/пр от 28.02.2017 № 255/пр</t>
  </si>
  <si>
    <t>17</t>
  </si>
  <si>
    <t>15-04-007-4</t>
  </si>
  <si>
    <t>Окраска водно-дисперсионными акриловыми составами улучшенная по сборным конструкциям потолков, подготовленным под окраску</t>
  </si>
  <si>
    <t>ТЕР Московской обл., 15-04-007-4, приказ Минстроя России №675/пр от 28.02.2017 № 260/пр</t>
  </si>
  <si>
    <t>Электромонтажные работы</t>
  </si>
  <si>
    <t>18</t>
  </si>
  <si>
    <t>69-3-3</t>
  </si>
  <si>
    <t>прим. Прорезка отверстий для водогазопроводных и чугунных трубопроводов в деревянных перегородках оштукатуренных</t>
  </si>
  <si>
    <t>100 отверстий</t>
  </si>
  <si>
    <t>ТЕРр Московской обл., 69-3-3, приказ Минстроя России №675/пр от 28.02.2017 № 263/пр</t>
  </si>
  <si>
    <t>Прочие ремонтно-строительные работы</t>
  </si>
  <si>
    <t>рФЕР-69</t>
  </si>
  <si>
    <t>18,1</t>
  </si>
  <si>
    <t>509-9900</t>
  </si>
  <si>
    <t>Строительный мусор</t>
  </si>
  <si>
    <t>ТССЦ Московской обл., 509-9900, приказ Минстроя России №675/пр от 28.02.2017 № 258/пр</t>
  </si>
  <si>
    <t>Материалы монтажные</t>
  </si>
  <si>
    <t>Материалы и конструкции ( монтажные )  по ценникам и каталогам</t>
  </si>
  <si>
    <t>ФССЦм</t>
  </si>
  <si>
    <t>19</t>
  </si>
  <si>
    <t>м08-02-390-2</t>
  </si>
  <si>
    <t>Короба пластмассовые шириной до 63 мм</t>
  </si>
  <si>
    <t>100 м</t>
  </si>
  <si>
    <t>ТЕРм Московской обл., м08-02-390-2, приказ Минстроя России №675/пр от 28.02.2017 № 259/пр</t>
  </si>
  <si>
    <t>Монтажные работы</t>
  </si>
  <si>
    <t>Электромонтажные работы ,  отдел 01-03 : ( на АЭС  НР = 110% ) - (работы по упр. авиа.- движением:  СП=55% (  {АВИА}=1; обычные работы : СП=65 - {AВИА}=0), при работе на АЭС СП= 68% )</t>
  </si>
  <si>
    <t>мФЕР-08</t>
  </si>
  <si>
    <t>19,1</t>
  </si>
  <si>
    <t>509-1845</t>
  </si>
  <si>
    <t>Кабель-канал (короб) "Legrand" 50х100 мм</t>
  </si>
  <si>
    <t>ТССЦ Московской обл., 509-1845, приказ Минстроя России №675/пр от 28.02.2017 № 258/пр</t>
  </si>
  <si>
    <t>20</t>
  </si>
  <si>
    <t>503-0606</t>
  </si>
  <si>
    <t>Коробка для установки розеток и выключателей скрытой проводки</t>
  </si>
  <si>
    <t>1000 шт.</t>
  </si>
  <si>
    <t>ТССЦ Московской обл., 503-0606, приказ Минстроя России №675/пр от 28.02.2017 № 258/пр</t>
  </si>
  <si>
    <t>21</t>
  </si>
  <si>
    <t>м08-02-390-1</t>
  </si>
  <si>
    <t>Короба пластмассовые шириной до 40 мм</t>
  </si>
  <si>
    <t>ТЕРм Московской обл., м08-02-390-1, приказ Минстроя России №675/пр от 28.02.2017 № 259/пр</t>
  </si>
  <si>
    <t>21,1</t>
  </si>
  <si>
    <t>509-1841</t>
  </si>
  <si>
    <t>Кабель-канал (короб) "Legrand" 20х12,5 мм</t>
  </si>
  <si>
    <t>ТССЦ Московской обл., 509-1841, приказ Минстроя России №675/пр от 28.02.2017 № 258/пр</t>
  </si>
  <si>
    <t>22</t>
  </si>
  <si>
    <t>м08-02-409-1</t>
  </si>
  <si>
    <t>Труба винипластовая по установленным конструкциям, по стенам и колоннам с креплением скобами, диаметр до 25 мм</t>
  </si>
  <si>
    <t>ТЕРм Московской обл., м08-02-409-1, приказ Минстроя России №675/пр от 28.02.2017 № 259/пр</t>
  </si>
  <si>
    <t>22,1</t>
  </si>
  <si>
    <t>103-2412</t>
  </si>
  <si>
    <t>Трубы гибкие гофрированные легкие из самозатухающего ПВХ (IP55) серии FL, с зондом, диаметром 16 мм</t>
  </si>
  <si>
    <t>10 м</t>
  </si>
  <si>
    <t>ТССЦ Московской обл., 103-2412, приказ Минстроя России №675/пр от 28.02.2017 № 254/пр</t>
  </si>
  <si>
    <t>22,2</t>
  </si>
  <si>
    <t>103-1177</t>
  </si>
  <si>
    <t>Клипса для крепежа гофротрубы, диаметром 16 мм</t>
  </si>
  <si>
    <t>10 шт.</t>
  </si>
  <si>
    <t>ТССЦ Московской обл., 103-1177, приказ Минстроя России №675/пр от 28.02.2017 № 254/пр</t>
  </si>
  <si>
    <t>23</t>
  </si>
  <si>
    <t>м08-02-412-2</t>
  </si>
  <si>
    <t>Затягивание провода в проложенные трубы и металлические рукава первого одножильного или многожильного в общей оплетке, суммарное сечение до 6 мм2</t>
  </si>
  <si>
    <t>ТЕРм Московской обл., м08-02-412-2, приказ Минстроя России №675/пр от 28.02.2017 № 259/пр</t>
  </si>
  <si>
    <t>24</t>
  </si>
  <si>
    <t>м08-02-399-1</t>
  </si>
  <si>
    <t>Провод в коробах, сечением до 6 мм2</t>
  </si>
  <si>
    <t>ТЕРм Московской обл., м08-02-399-1, приказ Минстроя России №675/пр от 28.02.2017 № 259/пр</t>
  </si>
  <si>
    <t>25</t>
  </si>
  <si>
    <t>502-0516</t>
  </si>
  <si>
    <t>Провода силовые для электрических установок на напряжение до 450 В с медной жилой марки ПВ3, сечением 2,5 мм2</t>
  </si>
  <si>
    <t>1000 м</t>
  </si>
  <si>
    <t>ТССЦ Московской обл., 502-0516, приказ Минстроя России №675/пр от 28.02.2017 № 258/пр</t>
  </si>
  <si>
    <t>1000 М</t>
  </si>
  <si>
    <t>26</t>
  </si>
  <si>
    <t>м08-03-591-9</t>
  </si>
  <si>
    <t>Розетка штепсельная утопленного типа при скрытой проводке</t>
  </si>
  <si>
    <t>ТЕРм Московской обл., м08-03-591-9, приказ Минстроя России №675/пр от 28.02.2017 № 259/пр</t>
  </si>
  <si>
    <t>26,1</t>
  </si>
  <si>
    <t>503-0695</t>
  </si>
  <si>
    <t>Розетка штепсельная Mosaic с заземляющим контактом</t>
  </si>
  <si>
    <t>ТССЦ Московской обл., 503-0695, приказ Минстроя России №675/пр от 28.02.2017 № 258/пр</t>
  </si>
  <si>
    <t>27</t>
  </si>
  <si>
    <t>м08-03-591-2</t>
  </si>
  <si>
    <t>Выключатель одноклавишный утопленного типа при скрытой проводке</t>
  </si>
  <si>
    <t>ТЕРм Московской обл., м08-03-591-2, приказ Минстроя России №675/пр от 28.02.2017 № 259/пр</t>
  </si>
  <si>
    <t>27,1</t>
  </si>
  <si>
    <t>509-4583</t>
  </si>
  <si>
    <t>Выключатель одноклавишный для скрытой проводки серии "Прима", марка С16-053 с подсветкой, цвет белый</t>
  </si>
  <si>
    <t>ТССЦ Московской обл., 509-4583, приказ Минстроя России №675/пр от 28.02.2017 № 258/пр</t>
  </si>
  <si>
    <t>28</t>
  </si>
  <si>
    <t>м08-03-591-5</t>
  </si>
  <si>
    <t>Выключатель двухклавишный утопленного типа при скрытой проводке</t>
  </si>
  <si>
    <t>ТЕРм Московской обл., м08-03-591-5, приказ Минстроя России №675/пр от 28.02.2017 № 259/пр</t>
  </si>
  <si>
    <t>28,1</t>
  </si>
  <si>
    <t>509-4601</t>
  </si>
  <si>
    <t>Выключатель двухклавишный для скрытой проводки серии "Прима", марка С56-039-с с подсветкой, цвет белый</t>
  </si>
  <si>
    <t>ТССЦ Московской обл., 509-4601, приказ Минстроя России №675/пр от 28.02.2017 № 258/пр</t>
  </si>
  <si>
    <t>29</t>
  </si>
  <si>
    <t>м08-03-594-14</t>
  </si>
  <si>
    <t>Светильник в подвесных потолках, устанавливаемый на профиле, количество ламп в светильнике до 4</t>
  </si>
  <si>
    <t>ТЕРм Московской обл., м08-03-594-14, приказ Минстроя России №675/пр от 28.02.2017 № 259/пр</t>
  </si>
  <si>
    <t>29,1</t>
  </si>
  <si>
    <t>509-2370</t>
  </si>
  <si>
    <t>Светильники люминесцентные с зеркальной экранирующей решеткой потолочные типа ARS/S 436 с ЭПРА // светодиодные</t>
  </si>
  <si>
    <t>ТССЦ Московской обл., 509-2370, приказ Минстроя России №675/пр от 28.02.2017 № 258/пр</t>
  </si>
  <si>
    <t>30</t>
  </si>
  <si>
    <t>м08-03-574-1</t>
  </si>
  <si>
    <t>Разводка по устройствам и подключение жил кабелей или проводов сечением до 10 мм2</t>
  </si>
  <si>
    <t>100 жил</t>
  </si>
  <si>
    <t>ТЕРм Московской обл., м08-03-574-1, приказ Минстроя России №675/пр от 28.02.2017 № 259/пр</t>
  </si>
  <si>
    <t>31</t>
  </si>
  <si>
    <t>м08-03-593-19</t>
  </si>
  <si>
    <t>Светильник в подвесных потолках</t>
  </si>
  <si>
    <t>ТЕРм Московской обл., м08-03-593-19, приказ Минстроя России №675/пр от 28.02.2017 № 259/пр</t>
  </si>
  <si>
    <t>31,1</t>
  </si>
  <si>
    <t>509-1338</t>
  </si>
  <si>
    <t>Светильник точечный марки AMBER 50 2 05 R50, неповоротный, с накладным стеклом, хром</t>
  </si>
  <si>
    <t>ТССЦ Московской обл., 509-1338, приказ Минстроя России №675/пр от 28.02.2017 № 258/пр</t>
  </si>
  <si>
    <t>занесена вручную</t>
  </si>
  <si>
    <t>Сантехнические работы</t>
  </si>
  <si>
    <t>32</t>
  </si>
  <si>
    <t>Прорезка отверстий для водогазопроводных и чугунных трубопроводов в деревянных перегородках оштукатуренных</t>
  </si>
  <si>
    <t>32,1</t>
  </si>
  <si>
    <t>33</t>
  </si>
  <si>
    <t>16-02-002-1</t>
  </si>
  <si>
    <t>Прокладка трубопроводов водоснабжения из стальных водогазопроводных оцинкованных труб диаметром 15 мм</t>
  </si>
  <si>
    <t>100 м трубопровода</t>
  </si>
  <si>
    <t>ТЕР Московской обл., 16-02-002-1, приказ Минстроя России №675/пр от 28.02.2017 № 260/пр</t>
  </si>
  <si>
    <t>Трубопроводы внутренние</t>
  </si>
  <si>
    <t>ФЕР-16</t>
  </si>
  <si>
    <t>33,1</t>
  </si>
  <si>
    <t>302-0062</t>
  </si>
  <si>
    <t>Кран шаровый муфтовый Valtec для воды диаметром 15 мм, тип в/в</t>
  </si>
  <si>
    <t>ТССЦ Московской обл., 302-0062, приказ Минстроя России №675/пр от 28.02.2017 № 256/пр</t>
  </si>
  <si>
    <t>34</t>
  </si>
  <si>
    <t>16-04-001-2</t>
  </si>
  <si>
    <t>Прокладка трубопроводов канализации из полиэтиленовых труб высокой плотности диаметром 110 мм</t>
  </si>
  <si>
    <t>ТЕР Московской обл., 16-04-001-2, приказ Минстроя России №675/пр от 28.02.2017 № 260/пр</t>
  </si>
  <si>
    <t>35</t>
  </si>
  <si>
    <t>16-04-001-1</t>
  </si>
  <si>
    <t>Прокладка трубопроводов канализации из полиэтиленовых труб высокой плотности диаметром 50 мм</t>
  </si>
  <si>
    <t>ТЕР Московской обл., 16-04-001-1, приказ Минстроя России №675/пр от 28.02.2017 № 260/пр</t>
  </si>
  <si>
    <t>36</t>
  </si>
  <si>
    <t>16-07-005-1</t>
  </si>
  <si>
    <t>Гидравлическое испытание трубопроводов систем отопления, водопровода и горячего водоснабжения диаметром до 50 мм</t>
  </si>
  <si>
    <t>ТЕР Московской обл., 16-07-005-1, приказ Минстроя России №675/пр от 28.02.2017 № 260/пр</t>
  </si>
  <si>
    <t>37</t>
  </si>
  <si>
    <t>16-07-003-6</t>
  </si>
  <si>
    <t>Врезка в действующие внутренние сети трубопроводов отопления и водоснабжения диаметром 50 мм</t>
  </si>
  <si>
    <t>1 врезка</t>
  </si>
  <si>
    <t>ТЕР Московской обл., 16-07-003-6, приказ Минстроя России №675/пр от 28.02.2017 № 260/пр</t>
  </si>
  <si>
    <t>38</t>
  </si>
  <si>
    <t>16-07-004-2</t>
  </si>
  <si>
    <t>Врезка в действующие внутренние сети трубопроводов канализации диаметром 100 мм</t>
  </si>
  <si>
    <t>ТЕР Московской обл., 16-07-004-2, приказ Минстроя России №675/пр от 28.02.2017 № 260/пр</t>
  </si>
  <si>
    <t>39</t>
  </si>
  <si>
    <t>17-01-003-1</t>
  </si>
  <si>
    <t>Установка унитазов с бачком непосредственно присоединенным</t>
  </si>
  <si>
    <t>10 компл.</t>
  </si>
  <si>
    <t>ТЕР Московской обл., 17-01-003-1, приказ Минстроя России №675/пр от 28.02.2017 № 260/пр</t>
  </si>
  <si>
    <t>Водопровод и канализация - внутренние устройства</t>
  </si>
  <si>
    <t>ФЕР-17</t>
  </si>
  <si>
    <t>39,1</t>
  </si>
  <si>
    <t>301-1521</t>
  </si>
  <si>
    <t>Унитаз-компакт «Комфорт»</t>
  </si>
  <si>
    <t>ТССЦ Московской обл., 301-1521, приказ Минстроя России №675/пр от 28.02.2017 № 256/пр</t>
  </si>
  <si>
    <t>39,2</t>
  </si>
  <si>
    <t>Унитаз "Густавсберг"</t>
  </si>
  <si>
    <t>[19 980 / 1,2] +  2% Трансп</t>
  </si>
  <si>
    <t>40</t>
  </si>
  <si>
    <t>10-01-059-1</t>
  </si>
  <si>
    <t>Установка столов, шкафов под мойки, холодильных шкафов и др.</t>
  </si>
  <si>
    <t>100 шт. изделий</t>
  </si>
  <si>
    <t>ТЕР Московской обл., 10-01-059-1, приказ Минстроя России №675/пр от 28.02.2017 № 260/пр</t>
  </si>
  <si>
    <t>40,1</t>
  </si>
  <si>
    <t>Столешница 1500*600*50</t>
  </si>
  <si>
    <t>[1 735 / 1,2] +  2% Трансп</t>
  </si>
  <si>
    <t>41</t>
  </si>
  <si>
    <t>17-01-001-14</t>
  </si>
  <si>
    <t>Установка умывальников одиночных с подводкой холодной и горячей воды</t>
  </si>
  <si>
    <t>ТЕР Московской обл., 17-01-001-14, приказ Минстроя России №675/пр от 28.02.2017 № 260/пр</t>
  </si>
  <si>
    <t>41,1</t>
  </si>
  <si>
    <t>301-0825</t>
  </si>
  <si>
    <t>Умывальники полуфарфоровые и фарфоровые с кронштейнами, сифоном бутылочным латунным и выпуском, овальные со скрытыми установочными поверхностями без спинки размером 550х480х150 мм</t>
  </si>
  <si>
    <t>ТССЦ Московской обл., 301-0825, приказ Минстроя России №675/пр от 28.02.2017 № 256/пр</t>
  </si>
  <si>
    <t>41,2</t>
  </si>
  <si>
    <t>Умывальник  Vitra  S50</t>
  </si>
  <si>
    <t>[7 690 / 1,2] +  2% Трансп</t>
  </si>
  <si>
    <t>41,3</t>
  </si>
  <si>
    <t>301-0616</t>
  </si>
  <si>
    <t>Смесители для умывальников СМ-УМ-ОРА с поворотным корпусом, одной рукояткой, с аэратором</t>
  </si>
  <si>
    <t>ТССЦ Московской обл., 301-0616, приказ Минстроя России №675/пр от 28.02.2017 № 256/пр</t>
  </si>
  <si>
    <t>42</t>
  </si>
  <si>
    <t>17-01-004-1</t>
  </si>
  <si>
    <t>Установка писсуаров настенных</t>
  </si>
  <si>
    <t>ТЕР Московской обл., 17-01-004-1, приказ Минстроя России №675/пр от 28.02.2017 № 260/пр</t>
  </si>
  <si>
    <t>42,1</t>
  </si>
  <si>
    <t>301-0529</t>
  </si>
  <si>
    <t>Писсуары полуфарфоровые и фарфоровые настенные с писсуарным краном без сифона</t>
  </si>
  <si>
    <t>ТССЦ Московской обл., 301-0529, приказ Минстроя России №675/пр от 28.02.2017 № 256/пр</t>
  </si>
  <si>
    <t>42,2</t>
  </si>
  <si>
    <t>Писсуар Jika Golem</t>
  </si>
  <si>
    <t>[6 235 / 1,2] +  2% Трансп</t>
  </si>
  <si>
    <t>43</t>
  </si>
  <si>
    <t>43,1</t>
  </si>
  <si>
    <t>43,2</t>
  </si>
  <si>
    <t>Мойка парикмахерской "Элит"</t>
  </si>
  <si>
    <t>[39 990 / 1,2] +  2% Трансп</t>
  </si>
  <si>
    <t>43,3</t>
  </si>
  <si>
    <t>301-0615</t>
  </si>
  <si>
    <t>Смесители для умывальников СМ-УМ-ПШЛ парикмахерских, с гибким шлангом и сеткой</t>
  </si>
  <si>
    <t>ТССЦ Московской обл., 301-0615, приказ Минстроя России №675/пр от 28.02.2017 № 256/пр</t>
  </si>
  <si>
    <t>44</t>
  </si>
  <si>
    <t>17-01-005-1</t>
  </si>
  <si>
    <t>Установка моек на одно отделение</t>
  </si>
  <si>
    <t>ТЕР Московской обл., 17-01-005-1, приказ Минстроя России №675/пр от 28.02.2017 № 260/пр</t>
  </si>
  <si>
    <t>44,1</t>
  </si>
  <si>
    <t>301-0494</t>
  </si>
  <si>
    <t>Мойки стальные эмалированные на одно отделение с одной чашей с креплениями МСК размером 500х500х198</t>
  </si>
  <si>
    <t>ТССЦ Московской обл., 301-0494, приказ Минстроя России №675/пр от 28.02.2017 № 256/пр</t>
  </si>
  <si>
    <t>44,2</t>
  </si>
  <si>
    <t>301-0493</t>
  </si>
  <si>
    <t>Мойки из нержавеющей стали на одно отделение с одной круглой или прямоугольной чашей, со сливной доской, с креплениями МНДЦ, МНДКЦ со смесителем с пластмассовым бутылочным сифоном, латунным выпуском</t>
  </si>
  <si>
    <t>ТССЦ Московской обл., 301-0493, приказ Минстроя России №675/пр от 28.02.2017 № 256/пр</t>
  </si>
  <si>
    <t>45</t>
  </si>
  <si>
    <t>11-01-004-1</t>
  </si>
  <si>
    <t>Устройство гидроизоляции оклеечной рулонными материалами на мастике Битуминоль, первый слой</t>
  </si>
  <si>
    <t>100 м2 изолируемой поверхности</t>
  </si>
  <si>
    <t>ТЕР Московской обл., 11-01-004-1, приказ Минстроя России №675/пр от 28.02.2017 № 260/пр</t>
  </si>
  <si>
    <t>45,1</t>
  </si>
  <si>
    <t>101-1742</t>
  </si>
  <si>
    <t>Толь с крупнозернистой посыпкой гидроизоляционный марки ТГ-350</t>
  </si>
  <si>
    <t>ТССЦ Московской обл., 101-1742, приказ Минстроя России №675/пр от 28.02.2017 № 254/пр</t>
  </si>
  <si>
    <t>45,2</t>
  </si>
  <si>
    <t>101-4701</t>
  </si>
  <si>
    <t>Техноэласт ТКП</t>
  </si>
  <si>
    <t>ТССЦ Московской обл., 101-4701, приказ Минстроя России №675/пр от 28.02.2017 № 254/пр</t>
  </si>
  <si>
    <t>46</t>
  </si>
  <si>
    <t>11-01-004-2</t>
  </si>
  <si>
    <t>Устройство гидроизоляции оклеечной рулонными материалами на мастике Битуминоль, последующий слой</t>
  </si>
  <si>
    <t>ТЕР Московской обл., 11-01-004-2, приказ Минстроя России №675/пр от 28.02.2017 № 260/пр</t>
  </si>
  <si>
    <t>46,1</t>
  </si>
  <si>
    <t>46,2</t>
  </si>
  <si>
    <t>101-4702</t>
  </si>
  <si>
    <t>Техноэласт ЭПП</t>
  </si>
  <si>
    <t>ТССЦ Московской обл., 101-4702, приказ Минстроя России №675/пр от 28.02.2017 № 254/пр</t>
  </si>
  <si>
    <t>47</t>
  </si>
  <si>
    <t>11-01-011-1</t>
  </si>
  <si>
    <t>Устройство стяжек цементных толщиной 20 мм</t>
  </si>
  <si>
    <t>100 м2 стяжки</t>
  </si>
  <si>
    <t>ТЕР Московской обл., 11-01-011-1, приказ Минстроя России №675/пр от 28.02.2017 № 260/пр</t>
  </si>
  <si>
    <t>48</t>
  </si>
  <si>
    <t>11-01-047-1</t>
  </si>
  <si>
    <t>Устройство покрытий из плит керамогранитных размером 40х40 см</t>
  </si>
  <si>
    <t>ТЕР Московской обл., 11-01-047-1, приказ Минстроя России №675/пр от 28.02.2017 № 260/пр</t>
  </si>
  <si>
    <t>Помещение №2</t>
  </si>
  <si>
    <t>49</t>
  </si>
  <si>
    <t>49,1</t>
  </si>
  <si>
    <t>49,2</t>
  </si>
  <si>
    <t>49,3</t>
  </si>
  <si>
    <t>50</t>
  </si>
  <si>
    <t>51</t>
  </si>
  <si>
    <t>51,1</t>
  </si>
  <si>
    <t>52</t>
  </si>
  <si>
    <t>52,1</t>
  </si>
  <si>
    <t>52,2</t>
  </si>
  <si>
    <t>Дверь глухая Olovi 900х2000 мм</t>
  </si>
  <si>
    <t>[1 255 / 1,2] +  2% Трансп</t>
  </si>
  <si>
    <t>52,3</t>
  </si>
  <si>
    <t>203-0477</t>
  </si>
  <si>
    <t>Наличник Н-3, размер 13х40 мм</t>
  </si>
  <si>
    <t>м</t>
  </si>
  <si>
    <t>ТССЦ Московской обл., 203-0477, приказ Минстроя России №675/пр от 28.02.2017 № 255/пр</t>
  </si>
  <si>
    <t>53</t>
  </si>
  <si>
    <t>53,1</t>
  </si>
  <si>
    <t>53,2</t>
  </si>
  <si>
    <t>53,3</t>
  </si>
  <si>
    <t>54</t>
  </si>
  <si>
    <t>55</t>
  </si>
  <si>
    <t>55,1</t>
  </si>
  <si>
    <t>56</t>
  </si>
  <si>
    <t>56,1</t>
  </si>
  <si>
    <t>57</t>
  </si>
  <si>
    <t>58</t>
  </si>
  <si>
    <t>59</t>
  </si>
  <si>
    <t>60</t>
  </si>
  <si>
    <t>60,1</t>
  </si>
  <si>
    <t>61</t>
  </si>
  <si>
    <t>62</t>
  </si>
  <si>
    <t>62,1</t>
  </si>
  <si>
    <t>62,2</t>
  </si>
  <si>
    <t>63</t>
  </si>
  <si>
    <t>63,1</t>
  </si>
  <si>
    <t>64</t>
  </si>
  <si>
    <t>64,1</t>
  </si>
  <si>
    <t>65</t>
  </si>
  <si>
    <t>66</t>
  </si>
  <si>
    <t>66,1</t>
  </si>
  <si>
    <t>67</t>
  </si>
  <si>
    <t>67,1</t>
  </si>
  <si>
    <t>67,2</t>
  </si>
  <si>
    <t>68</t>
  </si>
  <si>
    <t>69</t>
  </si>
  <si>
    <t>70</t>
  </si>
  <si>
    <t>71</t>
  </si>
  <si>
    <t>71,1</t>
  </si>
  <si>
    <t>72</t>
  </si>
  <si>
    <t>72,1</t>
  </si>
  <si>
    <t>73</t>
  </si>
  <si>
    <t>73,1</t>
  </si>
  <si>
    <t>74</t>
  </si>
  <si>
    <t>74,1</t>
  </si>
  <si>
    <t>75</t>
  </si>
  <si>
    <t>76</t>
  </si>
  <si>
    <t>76,1</t>
  </si>
  <si>
    <t>77</t>
  </si>
  <si>
    <t>77,1</t>
  </si>
  <si>
    <t>78</t>
  </si>
  <si>
    <t>79</t>
  </si>
  <si>
    <t>80</t>
  </si>
  <si>
    <t>81</t>
  </si>
  <si>
    <t>82</t>
  </si>
  <si>
    <t>83</t>
  </si>
  <si>
    <t>83,1</t>
  </si>
  <si>
    <t>83,2</t>
  </si>
  <si>
    <t>Унитаз "Керсанит"</t>
  </si>
  <si>
    <t>[7 990 / 1,2] +  2% Трансп</t>
  </si>
  <si>
    <t>84</t>
  </si>
  <si>
    <t>84,1</t>
  </si>
  <si>
    <t>85</t>
  </si>
  <si>
    <t>85,1</t>
  </si>
  <si>
    <t>85,2</t>
  </si>
  <si>
    <t>85,3</t>
  </si>
  <si>
    <t>86</t>
  </si>
  <si>
    <t>86,1</t>
  </si>
  <si>
    <t>86,2</t>
  </si>
  <si>
    <t>87</t>
  </si>
  <si>
    <t>10-04-011-2</t>
  </si>
  <si>
    <t>Устройство перегородок высотой до 3 м в общественных зданиях с двусторонней обшивкой гипсокартонными листами или гипсоволокнистыми плитами в два слоя без изоляции</t>
  </si>
  <si>
    <t>ТЕР Московской обл., 10-04-011-2, приказ Минстроя России №675/пр от 28.02.2017 № 260/пр</t>
  </si>
  <si>
    <t>87,1</t>
  </si>
  <si>
    <t>88</t>
  </si>
  <si>
    <t>88,1</t>
  </si>
  <si>
    <t>88,2</t>
  </si>
  <si>
    <t>203-0198</t>
  </si>
  <si>
    <t>Блоки дверные однопольные с полотном глухим ДГ 21-7, площадь 1,39 м2; ДГ 21-8, площадь 1,59 м2</t>
  </si>
  <si>
    <t>ТССЦ Московской обл., 203-0198, приказ Минстроя России №675/пр от 28.02.2017 № 255/пр</t>
  </si>
  <si>
    <t>88,3</t>
  </si>
  <si>
    <t>101-0952</t>
  </si>
  <si>
    <t>Защелки врезные с ручками и корпусом из алюминиевого сплава</t>
  </si>
  <si>
    <t>ТССЦ Московской обл., 101-0952, приказ Минстроя России №675/пр от 28.02.2017 № 254/пр</t>
  </si>
  <si>
    <t>89</t>
  </si>
  <si>
    <t>89,1</t>
  </si>
  <si>
    <t>89,2</t>
  </si>
  <si>
    <t>90</t>
  </si>
  <si>
    <t>90,1</t>
  </si>
  <si>
    <t>90,2</t>
  </si>
  <si>
    <t>91</t>
  </si>
  <si>
    <t>92</t>
  </si>
  <si>
    <t>Итого</t>
  </si>
  <si>
    <t>НДС 20%</t>
  </si>
  <si>
    <t>Всего с НДС</t>
  </si>
  <si>
    <t>СТР_РЕК</t>
  </si>
  <si>
    <t>СТРОИТЕЛЬСТВО и РЕКОНСТРУКЦИЯ  зданий и сооружений всех назначений</t>
  </si>
  <si>
    <t>РЕМ_ЖИЛ</t>
  </si>
  <si>
    <t>КАП. РЕМ. ЖИЛЫХ И ОБЩЕСТВЕННЫХ ЗДАНИЙ</t>
  </si>
  <si>
    <t>РЕМ_ПР</t>
  </si>
  <si>
    <t>КАП. РЕМ. ПРОИЗВОДСТВЕННЫХ ЗД, и СООРУЖЕНИЙ,  НАРУЖНЫХ ИНЖЕНЕРНЫХ СЕТЕЙ, УЛИЦ И ДОРОГ МЕСТНОГО ЗНАЧЕНИЯ, МОСТОВ И ПУТЕПРОВОДОВ</t>
  </si>
  <si>
    <t>УПР</t>
  </si>
  <si>
    <t>{вкл} - УПРОЩЕННОЕ НАЛОГООБЛОЖЕНИЕ</t>
  </si>
  <si>
    <t>Для всех  расценок. (  при применении упрощенной системы налогообложения)  · {УПР} - ( вкл.)    -  при упрощенной системе   ;  к = 0,9 к СП ( к= 0,7 к НР отменен с 1.01.11)  · {УПР} - ( выкл.) -  при  обычной системе налогообложения</t>
  </si>
  <si>
    <t>ХОЗ</t>
  </si>
  <si>
    <t>{вкл} - ХОЗЯЙСТВЕННЫЙ СПОСОБ</t>
  </si>
  <si>
    <t>Для всех  расценок. (  при хозяйственном способе производства работ):  · {ХОЗ} - ( вкл.)    -  при  хоз. способе (к=0,6 к НР )  · {ХОЗ} - ( выкл.) -  при обычном способе производства работ</t>
  </si>
  <si>
    <t>СЛЖ</t>
  </si>
  <si>
    <t>{вкл} -  При  РЕКОНСТРУКЦИИ сложных объектов, РЕКОНСТРУКЦИИ и КАП. РЕМОНТЕ объектов с дейст. яд. реакторами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</si>
  <si>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</si>
  <si>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ТЕК_М/Т/Я</t>
  </si>
  <si>
    <t>При работе в тек. уровне цен с 27.04.2018 г. (письмо № 01/57049-ЮЛ от 27.04.2018 Минюст РФ), коэффициенты к НР =0,85 и к СП-0,8 не назначаются. До 27.04.2018 г. только для мостов, тоннелей, метро, АЭС, объектов с ядерным топливом (см. прим.)</t>
  </si>
  <si>
    <t>ОПТ/В</t>
  </si>
  <si>
    <t>{вкл}    - Прокладка  МЕЖДУГОРОДНИХ  ВОЛОКОННО-ОПТИЧЕСКИХ ЛИНИЙ (для ФЕРм10, отд. 6 разд.3)  {выкл} - Прокладка  ГОРОДСКИХ               ВОЛОКОННО-ОПТИТЕСКИХ ЛИНИЙ  (для ФЕРм10, отд. 6 разд.3)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</si>
  <si>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</si>
  <si>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ЗАКР</t>
  </si>
  <si>
    <t>{вкл}   -  Обслуживающие и сопутстующие работы в тоннелях при  производве работ ЗАКРЫТЫМ СПОСОБОМ   {выкл} - Обслуживающие и сопутстующие работы в тоннелях при  производве работ  ОТКРЫТЫМ                       (ФЕР-29, разд.04 )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</si>
  <si>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</si>
  <si>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АВИ</t>
  </si>
  <si>
    <t>(вкл)   -  При работах по ДИСПЕТЧЕРЕЗАЦИИ управления движением АВИАТРАНСПОРТОМ {вкл}  (монтажные работы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</si>
  <si>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</si>
  <si>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АЭС</t>
  </si>
  <si>
    <t>(вкл)  -  Производство эл./монт. работ на АЭС ( ФЕРм -08 , отдел 01-03 ),  и контроль свар. швов  на АЭС {вкл}  (ФЕРм-39, отд. 02 и 03 )  (вык) -  Произовдство эл./монт. работ  и и контроль свар. швов на ОБЫЧНЫХ СООРУЖ,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</si>
  <si>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</si>
  <si>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Инд_исп.Сводный</t>
  </si>
  <si>
    <t>Используется Индекс "по сводному"</t>
  </si>
  <si>
    <t>К_НР_РЕМ</t>
  </si>
  <si>
    <t>при ремонте жилых и общественных зданий если  ( если {РЕМ_ЖИЛ}= [вкл.]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</si>
  <si>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</si>
  <si>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К_СП_РЕМ</t>
  </si>
  <si>
    <t>к нормам СП при капитальном ремонте зданий и сооружений всех назначений ( если или {РЕМ_ЖИЛ}=[вкл] , или (РЕМ_ПР}=[вкл] )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</si>
  <si>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</si>
  <si>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К_НР_05</t>
  </si>
  <si>
    <t>К нормам НР  с 1.01.2005 по 1.01.2011</t>
  </si>
  <si>
    <t>Для норм НР с 1.01.2011 года:  · {_ТЕК_НР} = 0.85  -  Коэффициент   учитывающий изменение нормы страховых взносов с  1.01.1 - (при расчете в текущем уровне цен  индексами по статьям затрат )  · {_ТЕК_НР} = 1,00  -  при расчет в текущем уровне цен и при уп</t>
  </si>
  <si>
    <t>К_НР_11</t>
  </si>
  <si>
    <t>Коэфф.  к НР для текущего уровня цен с 01.01.2011  при обычном и упрощенном налогообложении  при постатейной индексации</t>
  </si>
  <si>
    <t>К_СП_11</t>
  </si>
  <si>
    <t>Коэф. к  СП в текущем уровне цен  с 01.01.2011</t>
  </si>
  <si>
    <t>Для норм СП с 1.01.2011 года:  · {_ТЕК_СП} = 0.80  -  Коэффициент   учитывающий изменение нормы страховых взносов с  1.01.11 - (при расчете в текущем уровне цен  индексами по статьям затрат )  · {_ТЕК_СП} = 1,00  -  без учета</t>
  </si>
  <si>
    <t>К_НР_12</t>
  </si>
  <si>
    <t>Корректировка НР с 03.12.12 до 27.04.18 если (ТЕК_М/Т/Я) = {выкл.}</t>
  </si>
  <si>
    <t>К_СП_12</t>
  </si>
  <si>
    <t>Корректировка СП с 03.12.12 до 27.04.18 в текущем уровне цен по письму  2536-ИП/12/ГС от 27.11.12  ( если (ТЕК_М/Т/Я) = {выкл.} )</t>
  </si>
  <si>
    <t>К_НР_УПР</t>
  </si>
  <si>
    <t>Коэф. к  НР при упрощенном налогообложении    ( если {УПР} = [вкл] )</t>
  </si>
  <si>
    <t>К_СП_УПР</t>
  </si>
  <si>
    <t>Коэф. к СП при упрощенном налогообложении    ( если {УПР} = [вкл] )</t>
  </si>
  <si>
    <t>К_НР_ХОЗ</t>
  </si>
  <si>
    <t>Коэф. к НР при хозяйственном способе производства работ   ( если {ХОЗ}= {вкл} )</t>
  </si>
  <si>
    <t>К_НР_СЛЖ</t>
  </si>
  <si>
    <t>Коэф.  при реконструкции сложных объектов (мосты, метро, путепроводы)  и  кап. ремонте АЭС, объектов с яд. реакторами   ( если {СЛЖ} = [вкл] )</t>
  </si>
  <si>
    <t>Р_ОКР</t>
  </si>
  <si>
    <t>Разрядность округления результата расчета НР и СП  ( с 01.01.2011 - до целых )</t>
  </si>
  <si>
    <t>К_НР_УПР_ПУ</t>
  </si>
  <si>
    <t>Коэф. к НР при упрощенном налогообложении ( если {УПР} = [вкл] ) для расценок на изготовление материалов, полуфабрикатов, а также металлических и трубопроводных заготовок, изготовляемых в построечных условиях</t>
  </si>
  <si>
    <t>Уровень цен</t>
  </si>
  <si>
    <t>Сборник индексов</t>
  </si>
  <si>
    <t>ТСНБ-2001 Московской области (редакция 2014 г)</t>
  </si>
  <si>
    <t>_OBSM_</t>
  </si>
  <si>
    <t>1-1035-90</t>
  </si>
  <si>
    <t>Рабочий строитель среднего разряда 3,5</t>
  </si>
  <si>
    <t>чел.-ч</t>
  </si>
  <si>
    <t>134041</t>
  </si>
  <si>
    <t>ТСЭМ Московской обл., 134041, приказ Минстроя России №675/пр от 28.02.2017 № 264/пр</t>
  </si>
  <si>
    <t>Шуруповерт</t>
  </si>
  <si>
    <t>маш.-ч</t>
  </si>
  <si>
    <t>330901</t>
  </si>
  <si>
    <t>ТСЭМ Московской обл., 330901, приказ Минстроя России №675/пр от 28.02.2017 № 264/пр</t>
  </si>
  <si>
    <t>Ножницы электрические</t>
  </si>
  <si>
    <t>331451</t>
  </si>
  <si>
    <t>ТСЭМ Московской обл., 331451, приказ Минстроя России №675/пр от 28.02.2017 № 264/пр</t>
  </si>
  <si>
    <t>Перфораторы электрические</t>
  </si>
  <si>
    <t>101-2430</t>
  </si>
  <si>
    <t>ТССЦ Московской обл., 101-2430, приказ Минстроя России №675/пр от 28.02.2017 № 254/пр</t>
  </si>
  <si>
    <t>Грунтовка «Тифенгрунд», КНАУФ</t>
  </si>
  <si>
    <t>101-2437</t>
  </si>
  <si>
    <t>ТССЦ Московской обл., 101-2437, приказ Минстроя России №675/пр от 28.02.2017 № 254/пр</t>
  </si>
  <si>
    <t>Шпаклевка «Унифлот», КНАУФ</t>
  </si>
  <si>
    <t>101-2438</t>
  </si>
  <si>
    <t>ТССЦ Московской обл., 101-2438, приказ Минстроя России №675/пр от 28.02.2017 № 254/пр</t>
  </si>
  <si>
    <t>Шпаклевка «Фугенфюллер», КНАУФ</t>
  </si>
  <si>
    <t>101-2474</t>
  </si>
  <si>
    <t>ТССЦ Московской обл., 101-2474, приказ Минстроя России №675/пр от 28.02.2017 № 254/пр</t>
  </si>
  <si>
    <t>Лента бумажная для повышения трещиностойкости стыков ГКЛ и ГВЛ</t>
  </si>
  <si>
    <t>101-2480</t>
  </si>
  <si>
    <t>ТССЦ Московской обл., 101-2480, приказ Минстроя России №675/пр от 28.02.2017 № 254/пр</t>
  </si>
  <si>
    <t>Лента разделительная для сопряжения потолка из ЛГК со стеной</t>
  </si>
  <si>
    <t>101-2485</t>
  </si>
  <si>
    <t>ТССЦ Московской обл., 101-2485, приказ Минстроя России №675/пр от 28.02.2017 № 254/пр</t>
  </si>
  <si>
    <t>Лента эластичная самоклеящаяся для профилей направляющих «Дихтунгсбанд» 50/30000 мм</t>
  </si>
  <si>
    <t>101-2583</t>
  </si>
  <si>
    <t>ТССЦ Московской обл., 101-2583, приказ Минстроя России №675/пр от 28.02.2017 № 254/пр</t>
  </si>
  <si>
    <t>Шуруп самонарезающий (TN) 3,5/25 мм</t>
  </si>
  <si>
    <t>101-2584</t>
  </si>
  <si>
    <t>ТССЦ Московской обл., 101-2584, приказ Минстроя России №675/пр от 28.02.2017 № 254/пр</t>
  </si>
  <si>
    <t>Шуруп самонарезающий (TN) 3,5/35 мм</t>
  </si>
  <si>
    <t>101-2590</t>
  </si>
  <si>
    <t>ТССЦ Московской обл., 101-2590, приказ Минстроя России №675/пр от 28.02.2017 № 254/пр</t>
  </si>
  <si>
    <t>Дюбель с шурупом 6/35 мм</t>
  </si>
  <si>
    <t>201-0786</t>
  </si>
  <si>
    <t>ТССЦ Московской обл., 201-0786, приказ Минстроя России №675/пр от 28.02.2017 № 255/пр</t>
  </si>
  <si>
    <t>Профиль направляющий ПН-2 50/40/0,6</t>
  </si>
  <si>
    <t>201-0805</t>
  </si>
  <si>
    <t>ТССЦ Московской обл., 201-0805, приказ Минстроя России №675/пр от 28.02.2017 № 255/пр</t>
  </si>
  <si>
    <t>Профиль стоечный ПС-2 50/50/0,6</t>
  </si>
  <si>
    <t>411-0001</t>
  </si>
  <si>
    <t>ТССЦ Московской обл., 411-0001, приказ Минстроя России №675/пр от 28.02.2017 № 257/пр</t>
  </si>
  <si>
    <t>Вода</t>
  </si>
  <si>
    <t>м3</t>
  </si>
  <si>
    <t>1-1034-90</t>
  </si>
  <si>
    <t>Рабочий строитель среднего разряда 3,4</t>
  </si>
  <si>
    <t>400001</t>
  </si>
  <si>
    <t>ТСЭМ Московской обл., 400001, приказ Минстроя России №675/пр от 28.02.2017 № 264/пр</t>
  </si>
  <si>
    <t>Автомобили бортовые, грузоподъемность до 5 т</t>
  </si>
  <si>
    <t>101-2153</t>
  </si>
  <si>
    <t>ТССЦ Московской обл., 101-2153, приказ Минстроя России №675/пр от 28.02.2017 № 254/пр</t>
  </si>
  <si>
    <t>Жилки алюминиевые для мозаичных покрытий</t>
  </si>
  <si>
    <t>1-1043-90</t>
  </si>
  <si>
    <t>Рабочий строитель среднего разряда 4,3</t>
  </si>
  <si>
    <t>Затраты труда машинистов</t>
  </si>
  <si>
    <t>чел.час</t>
  </si>
  <si>
    <t>021141</t>
  </si>
  <si>
    <t>ТСЭМ Московской обл., 021141, приказ Минстроя России №675/пр от 28.02.2017 № 264/пр</t>
  </si>
  <si>
    <t>Краны на автомобильном ходу при работе на других видах строительства 10 т</t>
  </si>
  <si>
    <t>030404</t>
  </si>
  <si>
    <t>ТСЭМ Московской обл., 030404, приказ Минстроя России №675/пр от 28.02.2017 № 264/пр</t>
  </si>
  <si>
    <t>Лебедки электрические тяговым усилием до 31,39 кН (3,2 т)</t>
  </si>
  <si>
    <t>101-0309</t>
  </si>
  <si>
    <t>ТССЦ Московской обл., 101-0309, приказ Минстроя России №675/пр от 28.02.2017 № 254/пр</t>
  </si>
  <si>
    <t>Канаты пеньковые пропитанные</t>
  </si>
  <si>
    <t>102-0023</t>
  </si>
  <si>
    <t>ТССЦ Московской обл., 102-0023, приказ Минстроя России №675/пр от 28.02.2017 № 254/пр</t>
  </si>
  <si>
    <t>Бруски обрезные хвойных пород длиной 4-6,5 м, шириной 75-150 мм, толщиной 40-75 мм, I сорта</t>
  </si>
  <si>
    <t>201-0756</t>
  </si>
  <si>
    <t>ТССЦ Московской обл., 201-0756, приказ Минстроя России №675/пр от 28.02.2017 № 255/пр</t>
  </si>
  <si>
    <t>Отдельные конструктивные элементы зданий и сооружений с преобладанием горячекатаных профилей, средняя масса сборочной единицы от 0,1 до 0,5 т</t>
  </si>
  <si>
    <t>508-0097</t>
  </si>
  <si>
    <t>ТССЦ Московской обл., 508-0097, приказ Минстроя России №675/пр от 28.02.2017 № 258/пр</t>
  </si>
  <si>
    <t>Канат двойной свивки типа ТК, конструкции 6х19(1+6+12)+1 о.с., оцинкованный из проволок марки В, маркировочная группа 1770 н/мм2, диаметром 5,5 мм</t>
  </si>
  <si>
    <t>040502</t>
  </si>
  <si>
    <t>ТСЭМ Московской обл., 040502, приказ Минстроя России №675/пр от 28.02.2017 № 264/пр</t>
  </si>
  <si>
    <t>Установки для сварки ручной дуговой (постоянного тока)</t>
  </si>
  <si>
    <t>330206</t>
  </si>
  <si>
    <t>ТСЭМ Московской обл., 330206, приказ Минстроя России №675/пр от 28.02.2017 № 264/пр</t>
  </si>
  <si>
    <t>Дрели электрические</t>
  </si>
  <si>
    <t>101-1522</t>
  </si>
  <si>
    <t>ТССЦ Московской обл., 101-1522, приказ Минстроя России №675/пр от 28.02.2017 № 254/пр</t>
  </si>
  <si>
    <t>Электроды диаметром 5 мм Э42А</t>
  </si>
  <si>
    <t>101-1714</t>
  </si>
  <si>
    <t>ТССЦ Московской обл., 101-1714, приказ Минстроя России №675/пр от 28.02.2017 № 254/пр</t>
  </si>
  <si>
    <t>Болты с гайками и шайбами строительные</t>
  </si>
  <si>
    <t>204-0004</t>
  </si>
  <si>
    <t>ТССЦ Московской обл., 204-0004, приказ Минстроя России №675/пр от 28.02.2017 № 255/пр</t>
  </si>
  <si>
    <t>Горячекатаная арматурная сталь гладкая класса А-I, диаметром 12 мм</t>
  </si>
  <si>
    <t>402-0004</t>
  </si>
  <si>
    <t>ТССЦ Московской обл., 402-0004, приказ Минстроя России №675/пр от 28.02.2017 № 257/пр</t>
  </si>
  <si>
    <t>Раствор готовый кладочный цементный марки 100</t>
  </si>
  <si>
    <t>101-1705</t>
  </si>
  <si>
    <t>ТССЦ Московской обл., 101-1705, приказ Минстроя России №675/пр от 28.02.2017 № 254/пр</t>
  </si>
  <si>
    <t>Пакля пропитанная</t>
  </si>
  <si>
    <t>101-1805</t>
  </si>
  <si>
    <t>ТССЦ Московской обл., 101-1805, приказ Минстроя России №675/пр от 28.02.2017 № 254/пр</t>
  </si>
  <si>
    <t>Гвозди строительные</t>
  </si>
  <si>
    <t>102-0053</t>
  </si>
  <si>
    <t>ТССЦ Московской обл., 102-0053, приказ Минстроя России №675/пр от 28.02.2017 № 254/пр</t>
  </si>
  <si>
    <t>Доски обрезные хвойных пород длиной 4-6,5 м, шириной 75-150 мм, толщиной 25 мм, III сорта</t>
  </si>
  <si>
    <t>203-0359</t>
  </si>
  <si>
    <t>ТССЦ Московской обл., 203-0359, приказ Минстроя России №675/пр от 28.02.2017 № 255/пр</t>
  </si>
  <si>
    <t>Наличники из древесины типа Н-1, Н-2 размером 13х54 мм</t>
  </si>
  <si>
    <t>1-1042-90</t>
  </si>
  <si>
    <t>Рабочий строитель среднего разряда 4,2</t>
  </si>
  <si>
    <t>330301</t>
  </si>
  <si>
    <t>ТСЭМ Московской обл., 330301, приказ Минстроя России №675/пр от 28.02.2017 № 264/пр</t>
  </si>
  <si>
    <t>Машины шлифовальные электрические</t>
  </si>
  <si>
    <t>101-1513</t>
  </si>
  <si>
    <t>ТССЦ Московской обл., 101-1513, приказ Минстроя России №675/пр от 28.02.2017 № 254/пр</t>
  </si>
  <si>
    <t>Электроды диаметром 4 мм Э42</t>
  </si>
  <si>
    <t>101-1921</t>
  </si>
  <si>
    <t>ТССЦ Московской обл., 101-1921, приказ Минстроя России №675/пр от 28.02.2017 № 254/пр</t>
  </si>
  <si>
    <t>Пена монтажная для герметизации стыков в баллончике емкостью 0,85 л</t>
  </si>
  <si>
    <t>204-0062</t>
  </si>
  <si>
    <t>ТССЦ Московской обл., 204-0062, приказ Минстроя России №675/пр от 28.02.2017 № 255/пр</t>
  </si>
  <si>
    <t>Детали закладные и накладные изготовленные без применения сварки, гнутья, сверления (пробивки) отверстий поставляемые отдельно</t>
  </si>
  <si>
    <t>1-1039-90</t>
  </si>
  <si>
    <t>Рабочий строитель среднего разряда 3,9</t>
  </si>
  <si>
    <t>030954</t>
  </si>
  <si>
    <t>ТСЭМ Московской обл., 030954, приказ Минстроя России №675/пр от 28.02.2017 № 264/пр</t>
  </si>
  <si>
    <t>Подъемники грузоподъемностью до 500 кг одномачтовые, высота подъема 45 м</t>
  </si>
  <si>
    <t>101-1596</t>
  </si>
  <si>
    <t>ТССЦ Московской обл., 101-1596, приказ Минстроя России №675/пр от 28.02.2017 № 254/пр</t>
  </si>
  <si>
    <t>Шкурка шлифовальная двухслойная с зернистостью 40-25</t>
  </si>
  <si>
    <t>101-1667</t>
  </si>
  <si>
    <t>ТССЦ Московской обл., 101-1667, приказ Минстроя России №675/пр от 28.02.2017 № 254/пр</t>
  </si>
  <si>
    <t>Шпатлевка масляно-клеевая</t>
  </si>
  <si>
    <t>101-1757</t>
  </si>
  <si>
    <t>ТССЦ Московской обл., 101-1757, приказ Минстроя России №675/пр от 28.02.2017 № 254/пр</t>
  </si>
  <si>
    <t>Ветошь</t>
  </si>
  <si>
    <t>1-1040-90</t>
  </si>
  <si>
    <t>Рабочий строитель среднего разряда 4</t>
  </si>
  <si>
    <t>1-1041-90</t>
  </si>
  <si>
    <t>Рабочий строитель среднего разряда 4,1</t>
  </si>
  <si>
    <t>110901</t>
  </si>
  <si>
    <t>ТСЭМ Московской обл., 110901, приказ Минстроя России №675/пр от 28.02.2017 № 264/пр</t>
  </si>
  <si>
    <t>Растворосмесители передвижные 65 л</t>
  </si>
  <si>
    <t>101-1944</t>
  </si>
  <si>
    <t>ТССЦ Московской обл., 101-1944, приказ Минстроя России №675/пр от 28.02.2017 № 254/пр</t>
  </si>
  <si>
    <t>Грунтовка для внутренних работ ВАК-01-У</t>
  </si>
  <si>
    <t>1-1033-90</t>
  </si>
  <si>
    <t>Рабочий строитель среднего разряда 3,3</t>
  </si>
  <si>
    <t>030952</t>
  </si>
  <si>
    <t>ТСЭМ Московской обл., 030952, приказ Минстроя России №675/пр от 28.02.2017 № 264/пр</t>
  </si>
  <si>
    <t>Подъемники грузоподъемностью до 500 кг одномачтовые, высота подъема 25 м</t>
  </si>
  <si>
    <t>101-3512</t>
  </si>
  <si>
    <t>ТССЦ Московской обл., 101-3512, приказ Минстроя России №675/пр от 28.02.2017 № 254/пр</t>
  </si>
  <si>
    <t>Краска акриловая ВД-АК 2180, ВГТ</t>
  </si>
  <si>
    <t>101-3585</t>
  </si>
  <si>
    <t>ТССЦ Московской обл., 101-3585, приказ Минстроя России №675/пр от 28.02.2017 № 254/пр</t>
  </si>
  <si>
    <t>Шпатлевка водно-дисперсионная</t>
  </si>
  <si>
    <t>101-4163</t>
  </si>
  <si>
    <t>ТССЦ Московской обл., 101-4163, приказ Минстроя России №675/пр от 28.02.2017 № 254/пр</t>
  </si>
  <si>
    <t>Грунтовка акриловая НОРТЕКС-ГРУНТ</t>
  </si>
  <si>
    <t>1-1036-90</t>
  </si>
  <si>
    <t>Рабочий строитель среднего разряда 3,6</t>
  </si>
  <si>
    <t>030101</t>
  </si>
  <si>
    <t>ТСЭМ Московской обл., 030101, приказ Минстроя России №675/пр от 28.02.2017 № 264/пр</t>
  </si>
  <si>
    <t>Автопогрузчики 5 т</t>
  </si>
  <si>
    <t>101-0256</t>
  </si>
  <si>
    <t>ТССЦ Московской обл., 101-0256, приказ Минстроя России №675/пр от 28.02.2017 № 254/пр</t>
  </si>
  <si>
    <t>Плитки керамические глазурованные для внутренней облицовки стен гладкие без завала белые</t>
  </si>
  <si>
    <t>101-0631</t>
  </si>
  <si>
    <t>ТССЦ Московской обл., 101-0631, приказ Минстроя России №675/пр от 28.02.2017 № 254/пр</t>
  </si>
  <si>
    <t>Опилки древесные</t>
  </si>
  <si>
    <t>101-1305</t>
  </si>
  <si>
    <t>ТССЦ Московской обл., 101-1305, приказ Минстроя России №675/пр от 28.02.2017 № 254/пр</t>
  </si>
  <si>
    <t>Портландцемент общестроительного назначения бездобавочный, марки 400</t>
  </si>
  <si>
    <t>402-0078</t>
  </si>
  <si>
    <t>ТССЦ Московской обл., 402-0078, приказ Минстроя России №675/пр от 28.02.2017 № 257/пр</t>
  </si>
  <si>
    <t>Раствор готовый отделочный тяжелый, цементный 1:3</t>
  </si>
  <si>
    <t>020403</t>
  </si>
  <si>
    <t>ТСЭМ Московской обл., 020403, приказ Минстроя России №675/пр от 28.02.2017 № 264/пр</t>
  </si>
  <si>
    <t>Краны козловые при работе на монтаже технологического оборудования 32 т</t>
  </si>
  <si>
    <t>030203</t>
  </si>
  <si>
    <t>ТСЭМ Московской обл., 030203, приказ Минстроя России №675/пр от 28.02.2017 № 264/пр</t>
  </si>
  <si>
    <t>Домкраты гидравлические грузоподъемностью 63-100 т</t>
  </si>
  <si>
    <t>030401</t>
  </si>
  <si>
    <t>ТСЭМ Московской обл., 030401, приказ Минстроя России №675/пр от 28.02.2017 № 264/пр</t>
  </si>
  <si>
    <t>Лебедки электрические тяговым усилием до 5,79 кН (0,59 т)</t>
  </si>
  <si>
    <t>040504</t>
  </si>
  <si>
    <t>ТСЭМ Московской обл., 040504, приказ Минстроя России №675/пр от 28.02.2017 № 264/пр</t>
  </si>
  <si>
    <t>Аппарат для газовой сварки и резки</t>
  </si>
  <si>
    <t>041000</t>
  </si>
  <si>
    <t>ТСЭМ Московской обл., 041000, приказ Минстроя России №675/пр от 28.02.2017 № 264/пр</t>
  </si>
  <si>
    <t>Преобразователи сварочные с номинальным сварочным током 315-500 А</t>
  </si>
  <si>
    <t>041400</t>
  </si>
  <si>
    <t>ТСЭМ Московской обл., 041400, приказ Минстроя России №675/пр от 28.02.2017 № 264/пр</t>
  </si>
  <si>
    <t>Электрические печи для сушки сварочных материалов с регулированием температуры в пределах от 80 °С до 500 °С</t>
  </si>
  <si>
    <t>101-0324</t>
  </si>
  <si>
    <t>ТССЦ Московской обл., 101-0324, приказ Минстроя России №675/пр от 28.02.2017 № 254/пр</t>
  </si>
  <si>
    <t>Кислород технический газообразный</t>
  </si>
  <si>
    <t>101-0797</t>
  </si>
  <si>
    <t>ТССЦ Московской обл., 101-0797, приказ Минстроя России №675/пр от 28.02.2017 № 254/пр</t>
  </si>
  <si>
    <t>Проволока горячекатаная в мотках, диаметром 6,3-6,5 мм</t>
  </si>
  <si>
    <t>101-1019</t>
  </si>
  <si>
    <t>ТССЦ Московской обл., 101-1019, приказ Минстроя России №675/пр от 28.02.2017 № 254/пр</t>
  </si>
  <si>
    <t>Швеллеры № 40 из стали марки Ст0</t>
  </si>
  <si>
    <t>101-1515</t>
  </si>
  <si>
    <t>ТССЦ Московской обл., 101-1515, приказ Минстроя России №675/пр от 28.02.2017 № 254/пр</t>
  </si>
  <si>
    <t>Электроды диаметром 4 мм Э46</t>
  </si>
  <si>
    <t>101-2278</t>
  </si>
  <si>
    <t>ТССЦ Московской обл., 101-2278, приказ Минстроя России №675/пр от 28.02.2017 № 254/пр</t>
  </si>
  <si>
    <t>Пропан-бутан, смесь техническая</t>
  </si>
  <si>
    <t>101-2467</t>
  </si>
  <si>
    <t>ТССЦ Московской обл., 101-2467, приказ Минстроя России №675/пр от 28.02.2017 № 254/пр</t>
  </si>
  <si>
    <t>Растворитель марки Р-4</t>
  </si>
  <si>
    <t>113-0021</t>
  </si>
  <si>
    <t>ТССЦ Московской обл., 113-0021, приказ Минстроя России №675/пр от 28.02.2017 № 254/пр</t>
  </si>
  <si>
    <t>Грунтовка ГФ-021 красно-коричневая</t>
  </si>
  <si>
    <t>1-1038-90</t>
  </si>
  <si>
    <t>Рабочий строитель среднего разряда 3,8</t>
  </si>
  <si>
    <t>101-2582</t>
  </si>
  <si>
    <t>ТССЦ Московской обл., 101-2582, приказ Минстроя России №675/пр от 28.02.2017 № 254/пр</t>
  </si>
  <si>
    <t>Шуруп самонарезающий (LN) 3,5/9,5 мм</t>
  </si>
  <si>
    <t>101-2589</t>
  </si>
  <si>
    <t>ТССЦ Московской обл., 101-2589, приказ Минстроя России №675/пр от 28.02.2017 № 254/пр</t>
  </si>
  <si>
    <t>Дюбель-гвоздь 6/39 мм</t>
  </si>
  <si>
    <t>201-0802</t>
  </si>
  <si>
    <t>ТССЦ Московской обл., 201-0802, приказ Минстроя России №675/пр от 28.02.2017 № 255/пр</t>
  </si>
  <si>
    <t>Профиль потолочный ПП 60/27/0,6</t>
  </si>
  <si>
    <t>201-0816</t>
  </si>
  <si>
    <t>ТССЦ Московской обл., 201-0816, приказ Минстроя России №675/пр от 28.02.2017 № 255/пр</t>
  </si>
  <si>
    <t>Подвес с зажимом для ПП-профиля 60*27 мм</t>
  </si>
  <si>
    <t>201-0824</t>
  </si>
  <si>
    <t>ТССЦ Московской обл., 201-0824, приказ Минстроя России №675/пр от 28.02.2017 № 255/пр</t>
  </si>
  <si>
    <t>Соединители профилей двухуровневые ПП</t>
  </si>
  <si>
    <t>201-0831</t>
  </si>
  <si>
    <t>ТССЦ Московской обл., 201-0831, приказ Минстроя России №675/пр от 28.02.2017 № 255/пр</t>
  </si>
  <si>
    <t>ПП- удлинитель профилей 60*27</t>
  </si>
  <si>
    <t>1-1030-90</t>
  </si>
  <si>
    <t>Рабочий строитель среднего разряда 3</t>
  </si>
  <si>
    <t>331532</t>
  </si>
  <si>
    <t>ТСЭМ Московской обл., 331532, приказ Минстроя России №675/пр от 28.02.2017 № 264/пр</t>
  </si>
  <si>
    <t>Пила цепная электрическая</t>
  </si>
  <si>
    <t>101-1481</t>
  </si>
  <si>
    <t>ТССЦ Московской обл., 101-1481, приказ Минстроя России №675/пр от 28.02.2017 № 254/пр</t>
  </si>
  <si>
    <t>Шурупы с полукруглой головкой 4x40 мм</t>
  </si>
  <si>
    <t>101-2202</t>
  </si>
  <si>
    <t>ТССЦ Московской обл., 101-2202, приказ Минстроя России №675/пр от 28.02.2017 № 254/пр</t>
  </si>
  <si>
    <t>Дюбели распорные полиэтиленовые 6х40 мм</t>
  </si>
  <si>
    <t>999-9950</t>
  </si>
  <si>
    <t>ТССЦ Московской обл., 999-9950, приказ Минстроя России №675/пр от 21.09.2015 г.</t>
  </si>
  <si>
    <t>Вспомогательные ненормируемые материалы (2% от ОЗП)</t>
  </si>
  <si>
    <t>РУБ</t>
  </si>
  <si>
    <t>1-2038-90</t>
  </si>
  <si>
    <t>Рабочий монтажник среднего разряда 3,8</t>
  </si>
  <si>
    <t>021102</t>
  </si>
  <si>
    <t>ТСЭМ Московской обл., 021102, приказ Минстроя России №675/пр от 28.02.2017 № 264/пр</t>
  </si>
  <si>
    <t>Краны на автомобильном ходу при работе на монтаже технологического оборудования 10 т</t>
  </si>
  <si>
    <t>101-1924</t>
  </si>
  <si>
    <t>ТССЦ Московской обл., 101-1924, приказ Минстроя России №675/пр от 28.02.2017 № 254/пр</t>
  </si>
  <si>
    <t>Электроды диаметром 4 мм Э42А</t>
  </si>
  <si>
    <t>113-8040</t>
  </si>
  <si>
    <t>ТССЦ Московской обл., 113-8040, приказ Минстроя России №675/пр от 28.02.2017 № 254/пр</t>
  </si>
  <si>
    <t>Клей БМК-5к</t>
  </si>
  <si>
    <t>101-1764</t>
  </si>
  <si>
    <t>ТССЦ Московской обл., 101-1764, приказ Минстроя России №675/пр от 28.02.2017 № 254/пр</t>
  </si>
  <si>
    <t>Тальк молотый, сорт I</t>
  </si>
  <si>
    <t>101-2143</t>
  </si>
  <si>
    <t>ТССЦ Московской обл., 101-2143, приказ Минстроя России №675/пр от 28.02.2017 № 254/пр</t>
  </si>
  <si>
    <t>Краска</t>
  </si>
  <si>
    <t>101-2499</t>
  </si>
  <si>
    <t>ТССЦ Московской обл., 101-2499, приказ Минстроя России №675/пр от 28.02.2017 № 254/пр</t>
  </si>
  <si>
    <t>Лента изоляционная прорезиненная односторонняя ширина 20 мм, толщина 0,25-0,35 мм</t>
  </si>
  <si>
    <t>509-0778</t>
  </si>
  <si>
    <t>ТССЦ Московской обл., 509-0778, приказ Минстроя России №675/пр от 28.02.2017 № 258/пр</t>
  </si>
  <si>
    <t>Втулки В22</t>
  </si>
  <si>
    <t>509-1652</t>
  </si>
  <si>
    <t>ТССЦ Московской обл., 509-1652, приказ Минстроя России №675/пр от 28.02.2017 № 258/пр</t>
  </si>
  <si>
    <t>Гильза кабельная медная ГМ 6</t>
  </si>
  <si>
    <t>101-2478</t>
  </si>
  <si>
    <t>ТССЦ Московской обл., 101-2478, приказ Минстроя России №675/пр от 28.02.2017 № 254/пр</t>
  </si>
  <si>
    <t>Лента К226</t>
  </si>
  <si>
    <t>1-2042-90</t>
  </si>
  <si>
    <t>Рабочий монтажник среднего разряда 4,2</t>
  </si>
  <si>
    <t>101-1977</t>
  </si>
  <si>
    <t>ТССЦ Московской обл., 101-1977, приказ Минстроя России №675/пр от 28.02.2017 № 254/пр</t>
  </si>
  <si>
    <t>405-0219</t>
  </si>
  <si>
    <t>ТССЦ Московской обл., 405-0219, приказ Минстроя России №675/пр от 28.02.2017 № 257/пр</t>
  </si>
  <si>
    <t>Гипсовые вяжущие, марка Г3</t>
  </si>
  <si>
    <t>509-0783</t>
  </si>
  <si>
    <t>ТССЦ Московской обл., 509-0783, приказ Минстроя России №675/пр от 28.02.2017 № 258/пр</t>
  </si>
  <si>
    <t>Втулки изолирующие</t>
  </si>
  <si>
    <t>101-1755</t>
  </si>
  <si>
    <t>ТССЦ Московской обл., 101-1755, приказ Минстроя России №675/пр от 28.02.2017 № 254/пр</t>
  </si>
  <si>
    <t>Сталь полосовая, марка стали Ст3сп шириной 50-200 мм толщиной 4-5 мм</t>
  </si>
  <si>
    <t>101-0501</t>
  </si>
  <si>
    <t>ТССЦ Московской обл., 101-0501, приказ Минстроя России №675/пр от 28.02.2017 № 254/пр</t>
  </si>
  <si>
    <t>Лаки канифольные, марки КФ-965</t>
  </si>
  <si>
    <t>101-1964</t>
  </si>
  <si>
    <t>ТССЦ Московской обл., 101-1964, приказ Минстроя России №675/пр от 28.02.2017 № 254/пр</t>
  </si>
  <si>
    <t>Шпагат бумажный</t>
  </si>
  <si>
    <t>101-2365</t>
  </si>
  <si>
    <t>ТССЦ Московской обл., 101-2365, приказ Минстроя России №675/пр от 28.02.2017 № 254/пр</t>
  </si>
  <si>
    <t>Нитки швейные</t>
  </si>
  <si>
    <t>111-0087</t>
  </si>
  <si>
    <t>ТССЦ Московской обл., 111-0087, приказ Минстроя России №675/пр от 28.02.2017 № 254/пр</t>
  </si>
  <si>
    <t>Бирки-оконцеватели</t>
  </si>
  <si>
    <t>506-1362</t>
  </si>
  <si>
    <t>ТССЦ Московской обл., 506-1362, приказ Минстроя России №675/пр от 28.02.2017 № 258/пр</t>
  </si>
  <si>
    <t>Припои оловянно-свинцовые бессурьмянистые марки ПОС30</t>
  </si>
  <si>
    <t>509-1210</t>
  </si>
  <si>
    <t>ТССЦ Московской обл., 509-1210, приказ Минстроя России №675/пр от 28.02.2017 № 258/пр</t>
  </si>
  <si>
    <t>Вазелин технический</t>
  </si>
  <si>
    <t>509-0167</t>
  </si>
  <si>
    <t>ТССЦ Московской обл., 509-0167, приказ Минстроя России №675/пр от 28.02.2017 № 258/пр</t>
  </si>
  <si>
    <t>Сжимы соединительные</t>
  </si>
  <si>
    <t>020129</t>
  </si>
  <si>
    <t>ТСЭМ Московской обл., 020129, приказ Минстроя России №675/пр от 28.02.2017 № 264/пр</t>
  </si>
  <si>
    <t>Краны башенные при работе на других видах строительства 8 т</t>
  </si>
  <si>
    <t>101-0063</t>
  </si>
  <si>
    <t>ТССЦ Московской обл., 101-0063, приказ Минстроя России №675/пр от 28.02.2017 № 254/пр</t>
  </si>
  <si>
    <t>Ацетилен растворенный технический марки А</t>
  </si>
  <si>
    <t>101-0388</t>
  </si>
  <si>
    <t>ТССЦ Московской обл., 101-0388, приказ Минстроя России №675/пр от 28.02.2017 № 254/пр</t>
  </si>
  <si>
    <t>Краски масляные земляные марки МА-0115 мумия, сурик железный</t>
  </si>
  <si>
    <t>101-0628</t>
  </si>
  <si>
    <t>ТССЦ Московской обл., 101-0628, приказ Минстроя России №675/пр от 28.02.2017 № 254/пр</t>
  </si>
  <si>
    <t>Олифа комбинированная, марки К-3</t>
  </si>
  <si>
    <t>101-0807</t>
  </si>
  <si>
    <t>ТССЦ Московской обл., 101-0807, приказ Минстроя России №675/пр от 28.02.2017 № 254/пр</t>
  </si>
  <si>
    <t>Проволока сварочная легированная диаметром 4 мм</t>
  </si>
  <si>
    <t>101-1669</t>
  </si>
  <si>
    <t>ТССЦ Московской обл., 101-1669, приказ Минстроя России №675/пр от 28.02.2017 № 254/пр</t>
  </si>
  <si>
    <t>Очес льняной</t>
  </si>
  <si>
    <t>302-0887</t>
  </si>
  <si>
    <t>ТССЦ Московской обл., 302-0887, приказ Минстроя России №675/пр от 28.02.2017 № 256/пр</t>
  </si>
  <si>
    <t>Узлы укрупненные монтажные (трубопроводы) из стальных водогазопроводных оцинкованных труб с гильзами для водоснабжения диаметром 15 мм</t>
  </si>
  <si>
    <t>405-1601</t>
  </si>
  <si>
    <t>ТССЦ Московской обл., 405-1601, приказ Минстроя России №675/пр от 28.02.2017 № 257/пр</t>
  </si>
  <si>
    <t>Известь строительная негашеная хлорная, марки А</t>
  </si>
  <si>
    <t>101-2449</t>
  </si>
  <si>
    <t>ТССЦ Московской обл., 101-2449, приказ Минстроя России №675/пр от 28.02.2017 № 254/пр</t>
  </si>
  <si>
    <t>Кольца резиновые для чугунных напорных труб диаметром 50-300 мм</t>
  </si>
  <si>
    <t>101-2576</t>
  </si>
  <si>
    <t>ТССЦ Московской обл., 101-2576, приказ Минстроя России №675/пр от 28.02.2017 № 254/пр</t>
  </si>
  <si>
    <t>Болты с гайками и шайбами для санитарно-технических работ диаметром 16 мм</t>
  </si>
  <si>
    <t>302-3340</t>
  </si>
  <si>
    <t>ТССЦ Московской обл., 302-3340, приказ Минстроя России №675/пр от 28.02.2017 № 256/пр</t>
  </si>
  <si>
    <t>Трубопроводы канализации из полиэтиленовых труб высокой плотности с гильзами, диаметром 110 мм</t>
  </si>
  <si>
    <t>302-3339</t>
  </si>
  <si>
    <t>ТССЦ Московской обл., 302-3339, приказ Минстроя России №675/пр от 28.02.2017 № 256/пр</t>
  </si>
  <si>
    <t>Трубопроводы канализации из полиэтиленовых труб высокой плотности с гильзами, диаметром 50 мм</t>
  </si>
  <si>
    <t>1-1053-90</t>
  </si>
  <si>
    <t>Рабочий строитель среднего разряда 5,3</t>
  </si>
  <si>
    <t>042900</t>
  </si>
  <si>
    <t>ТСЭМ Московской обл., 042900, приказ Минстроя России №675/пр от 28.02.2017 № 264/пр</t>
  </si>
  <si>
    <t>Установки для гидравлических испытаний трубопроводов, давление нагнетания низкое 0,1 МПа (1 кгс/см2), высокое 10 МПа (100 кгс/см2)</t>
  </si>
  <si>
    <t>101-1602</t>
  </si>
  <si>
    <t>ТССЦ Московской обл., 101-1602, приказ Минстроя России №675/пр от 28.02.2017 № 254/пр</t>
  </si>
  <si>
    <t>Ацетилен газообразный технический</t>
  </si>
  <si>
    <t>103-0357</t>
  </si>
  <si>
    <t>ТССЦ Московской обл., 103-0357, приказ Минстроя России №675/пр от 28.02.2017 № 254/пр</t>
  </si>
  <si>
    <t>Трубы стальные бесшовные, горячедеформированные со снятой фаской из стали марок 15, 20, 25, наружным диаметром 57 мм, толщина стенки 3,5 мм</t>
  </si>
  <si>
    <t>302-1175</t>
  </si>
  <si>
    <t>ТССЦ Московской обл., 302-1175, приказ Минстроя России №675/пр от 28.02.2017 № 256/пр</t>
  </si>
  <si>
    <t>Задвижки параллельные фланцевые с выдвижным шпинделем для воды и пара давлением 1 Мпа (10 кгс/см2) 30ч6бр диаметром 50 мм</t>
  </si>
  <si>
    <t>507-0983</t>
  </si>
  <si>
    <t>ТССЦ Московской обл., 507-0983, приказ Минстроя России №675/пр от 28.02.2017 № 258/пр</t>
  </si>
  <si>
    <t>Фланцы стальные плоские приварные из стали ВСт3сп2, ВСт3сп3, давлением 1,0 МПа (10 кгс/см2), диаметром 50 мм</t>
  </si>
  <si>
    <t>509-0966</t>
  </si>
  <si>
    <t>ТССЦ Московской обл., 509-0966, приказ Минстроя России №675/пр от 28.02.2017 № 258/пр</t>
  </si>
  <si>
    <t>Прокладки из паронита марки ПМБ, толщиной 1 мм, диаметром 50 мм</t>
  </si>
  <si>
    <t>101-1355</t>
  </si>
  <si>
    <t>ТССЦ Московской обл., 101-1355, приказ Минстроя России №675/пр от 28.02.2017 № 254/пр</t>
  </si>
  <si>
    <t>Цемент гипсоглиноземистый расширяющийся</t>
  </si>
  <si>
    <t>103-1011</t>
  </si>
  <si>
    <t>ТССЦ Московской обл., 103-1011, приказ Минстроя России №675/пр от 28.02.2017 № 254/пр</t>
  </si>
  <si>
    <t>Муфты надвижные диаметром 100 мм</t>
  </si>
  <si>
    <t>103-1034</t>
  </si>
  <si>
    <t>ТССЦ Московской обл., 103-1034, приказ Минстроя России №675/пр от 28.02.2017 № 254/пр</t>
  </si>
  <si>
    <t>Тройники косые под 60 градусов диаметром 100х100 мм</t>
  </si>
  <si>
    <t>301-3342</t>
  </si>
  <si>
    <t>ТССЦ Московской обл., 301-3342, приказ Минстроя России №675/пр от 28.02.2017 № 256/пр</t>
  </si>
  <si>
    <t>Заглушки чугунные диаметром 100 мм</t>
  </si>
  <si>
    <t>101-0311</t>
  </si>
  <si>
    <t>ТССЦ Московской обл., 101-0311, приказ Минстроя России №675/пр от 28.02.2017 № 254/пр</t>
  </si>
  <si>
    <t>Каболка</t>
  </si>
  <si>
    <t>101-0849</t>
  </si>
  <si>
    <t>ТССЦ Московской обл., 101-0849, приказ Минстроя России №675/пр от 28.02.2017 № 254/пр</t>
  </si>
  <si>
    <t>Пластина резиновая рулонная вулканизированная</t>
  </si>
  <si>
    <t>101-1847</t>
  </si>
  <si>
    <t>ТССЦ Московской обл., 101-1847, приказ Минстроя России №675/пр от 28.02.2017 № 254/пр</t>
  </si>
  <si>
    <t>Замазка защитная</t>
  </si>
  <si>
    <t>101-2184</t>
  </si>
  <si>
    <t>ТССЦ Московской обл., 101-2184, приказ Минстроя России №675/пр от 28.02.2017 № 254/пр</t>
  </si>
  <si>
    <t>Шурупы с полукруглой головкой 6х60 мм</t>
  </si>
  <si>
    <t>101-2203</t>
  </si>
  <si>
    <t>ТССЦ Московской обл., 101-2203, приказ Минстроя России №675/пр от 28.02.2017 № 254/пр</t>
  </si>
  <si>
    <t>Дюбели распорные полиэтиленовые 8х30 мм</t>
  </si>
  <si>
    <t>113-0074</t>
  </si>
  <si>
    <t>ТССЦ Московской обл., 113-0074, приказ Минстроя России №675/пр от 28.02.2017 № 254/пр</t>
  </si>
  <si>
    <t>Клей фенолполивинилацетатный марки БФ-2, сорт I</t>
  </si>
  <si>
    <t>509-1792</t>
  </si>
  <si>
    <t>ТССЦ Московской обл., 509-1792, приказ Минстроя России №675/пр от 28.02.2017 № 258/пр</t>
  </si>
  <si>
    <t>Скобы скрепляющие и для подвеса</t>
  </si>
  <si>
    <t>1-1023-90</t>
  </si>
  <si>
    <t>Рабочий строитель среднего разряда 2,3</t>
  </si>
  <si>
    <t>101-0782</t>
  </si>
  <si>
    <t>ТССЦ Московской обл., 101-0782, приказ Минстроя России №675/пр от 28.02.2017 № 254/пр</t>
  </si>
  <si>
    <t>Поковки из квадратных заготовок, масса 1,8 кг</t>
  </si>
  <si>
    <t>203-0499</t>
  </si>
  <si>
    <t>ТССЦ Московской обл., 203-0499, приказ Минстроя России №675/пр от 28.02.2017 № 255/пр</t>
  </si>
  <si>
    <t>Штапик (раскладка), размер 19х19 мм</t>
  </si>
  <si>
    <t>101-2186</t>
  </si>
  <si>
    <t>ТССЦ Московской обл., 101-2186, приказ Минстроя России №675/пр от 28.02.2017 № 254/пр</t>
  </si>
  <si>
    <t>Шурупы с полукруглой головкой 6х90 мм</t>
  </si>
  <si>
    <t>101-2204</t>
  </si>
  <si>
    <t>ТССЦ Московской обл., 101-2204, приказ Минстроя России №675/пр от 28.02.2017 № 254/пр</t>
  </si>
  <si>
    <t>Дюбели распорные полиэтиленовые 8х40 мм</t>
  </si>
  <si>
    <t>101-2187</t>
  </si>
  <si>
    <t>ТССЦ Московской обл., 101-2187, приказ Минстроя России №675/пр от 28.02.2017 № 254/пр</t>
  </si>
  <si>
    <t>Шурупы с полукруглой головкой 8х60 мм</t>
  </si>
  <si>
    <t>101-2205</t>
  </si>
  <si>
    <t>ТССЦ Московской обл., 101-2205, приказ Минстроя России №675/пр от 28.02.2017 № 254/пр</t>
  </si>
  <si>
    <t>Дюбели распорные полиэтиленовые 10х40 мм</t>
  </si>
  <si>
    <t>1-1051-90</t>
  </si>
  <si>
    <t>Рабочий строитель среднего разряда 5,1</t>
  </si>
  <si>
    <t>121011</t>
  </si>
  <si>
    <t>ТСЭМ Московской обл., 121011, приказ Минстроя России №675/пр от 28.02.2017 № 264/пр</t>
  </si>
  <si>
    <t>Котлы битумные передвижные 400 л</t>
  </si>
  <si>
    <t>361101</t>
  </si>
  <si>
    <t>ТСЭМ Московской обл., 361101, приказ Минстроя России №675/пр от 28.02.2017 № 264/пр</t>
  </si>
  <si>
    <t>Термос 100 л</t>
  </si>
  <si>
    <t>101-0009</t>
  </si>
  <si>
    <t>ТССЦ Московской обл., 101-0009, приказ Минстроя России №675/пр от 28.02.2017 № 254/пр</t>
  </si>
  <si>
    <t>Асбест хризотиловый марки К-6-30</t>
  </si>
  <si>
    <t>101-0073</t>
  </si>
  <si>
    <t>ТССЦ Московской обл., 101-0073, приказ Минстроя России №675/пр от 28.02.2017 № 254/пр</t>
  </si>
  <si>
    <t>Битумы нефтяные строительные марки БН-90/10</t>
  </si>
  <si>
    <t>101-0074</t>
  </si>
  <si>
    <t>ТССЦ Московской обл., 101-0074, приказ Минстроя России №675/пр от 28.02.2017 № 254/пр</t>
  </si>
  <si>
    <t>Битумы нефтяные строительные марки БН-70/30</t>
  </si>
  <si>
    <t>101-1745</t>
  </si>
  <si>
    <t>ТССЦ Московской обл., 101-1745, приказ Минстроя России №675/пр от 28.02.2017 № 254/пр</t>
  </si>
  <si>
    <t>Бензин растворитель</t>
  </si>
  <si>
    <t>113-0101</t>
  </si>
  <si>
    <t>ТССЦ Московской обл., 113-0101, приказ Минстроя России №675/пр от 28.02.2017 № 254/пр</t>
  </si>
  <si>
    <t>Мука андезитовая кислотоупорная, марка А</t>
  </si>
  <si>
    <t>1-1022-90</t>
  </si>
  <si>
    <t>Рабочий строитель среднего разряда 2,2</t>
  </si>
  <si>
    <t>111301</t>
  </si>
  <si>
    <t>ТСЭМ Московской обл., 111301, приказ Минстроя России №675/пр от 28.02.2017 № 264/пр</t>
  </si>
  <si>
    <t>Вибратор поверхностный</t>
  </si>
  <si>
    <t>402-0005</t>
  </si>
  <si>
    <t>ТССЦ Московской обл., 402-0005, приказ Минстроя России №675/пр от 28.02.2017 № 257/пр</t>
  </si>
  <si>
    <t>Раствор готовый кладочный цементный марки 150</t>
  </si>
  <si>
    <t>1-1032-90</t>
  </si>
  <si>
    <t>Рабочий строитель среднего разряда 3,2</t>
  </si>
  <si>
    <t>020128</t>
  </si>
  <si>
    <t>ТСЭМ Московской обл., 020128, приказ Минстроя России №675/пр от 28.02.2017 № 264/пр</t>
  </si>
  <si>
    <t>Краны башенные при работе на других видах строительства 5 т</t>
  </si>
  <si>
    <t>021140</t>
  </si>
  <si>
    <t>ТСЭМ Московской обл., 021140, приказ Минстроя России №675/пр от 28.02.2017 № 264/пр</t>
  </si>
  <si>
    <t>Краны на автомобильном ходу при работе на других видах строительства 6,3 т</t>
  </si>
  <si>
    <t>339904</t>
  </si>
  <si>
    <t>ТСЭМ Московской обл., 339904, приказ Минстроя России №675/пр от 28.02.2017 № 264/пр</t>
  </si>
  <si>
    <t>Плиткорез MAKITA RH 4101</t>
  </si>
  <si>
    <t>101-1971</t>
  </si>
  <si>
    <t>ТССЦ Московской обл., 101-1971, приказ Минстроя России №675/пр от 28.02.2017 № 254/пр</t>
  </si>
  <si>
    <t>Затирка «Старатели» (разной цветности)</t>
  </si>
  <si>
    <t>101-4368</t>
  </si>
  <si>
    <t>ТССЦ Московской обл., 101-4368, приказ Минстроя России №675/пр от 28.02.2017 № 254/пр</t>
  </si>
  <si>
    <t>Клей плиточный «Юнис Гранит»</t>
  </si>
  <si>
    <t>101-4486</t>
  </si>
  <si>
    <t>ТССЦ Московской обл., 101-4486, приказ Минстроя России №675/пр от 28.02.2017 № 254/пр</t>
  </si>
  <si>
    <t>Гранит керамический многоцветный неполированный, размером 400х400х9 мм</t>
  </si>
  <si>
    <t>101-0137</t>
  </si>
  <si>
    <t>ТССЦ Московской обл., 101-0137, приказ Минстроя России №675/пр от 28.02.2017 № 254/пр</t>
  </si>
  <si>
    <t>Дюбели с калиброванной головкой (в обоймах) 3х58,5 мм</t>
  </si>
  <si>
    <t>101-0622</t>
  </si>
  <si>
    <t>ТССЦ Московской обл., 101-0622, приказ Минстроя России №675/пр от 28.02.2017 № 254/пр</t>
  </si>
  <si>
    <t>Миткаль «Т-2» суровый (суровье)</t>
  </si>
  <si>
    <t>101-0848</t>
  </si>
  <si>
    <t>ТССЦ Московской обл., 101-0848, приказ Минстроя России №675/пр от 28.02.2017 № 254/пр</t>
  </si>
  <si>
    <t>Пластина губчатая из резины АФ-1</t>
  </si>
  <si>
    <t>101-1680</t>
  </si>
  <si>
    <t>ТССЦ Московской обл., 101-1680, приказ Минстроя России №675/пр от 28.02.2017 № 254/пр</t>
  </si>
  <si>
    <t>Патроны для строительно-монтажного пистолета</t>
  </si>
  <si>
    <t>101-1735</t>
  </si>
  <si>
    <t>ТССЦ Московской обл., 101-1735, приказ Минстроя России №675/пр от 28.02.2017 № 254/пр</t>
  </si>
  <si>
    <t>Винты самонарезающие СМ1-35</t>
  </si>
  <si>
    <t>101-1736</t>
  </si>
  <si>
    <t>ТССЦ Московской обл., 101-1736, приказ Минстроя России №675/пр от 28.02.2017 № 254/пр</t>
  </si>
  <si>
    <t>Профили холодногнутые из оцинкованной стали толщиной 0,5-0,55 мм, сумма размеров равная ширине исходной заготовки 101-150 мм</t>
  </si>
  <si>
    <t>101-1737</t>
  </si>
  <si>
    <t>ТССЦ Московской обл., 101-1737, приказ Минстроя России №675/пр от 28.02.2017 № 254/пр</t>
  </si>
  <si>
    <t>Профили холодногнутые из оцинкованной стали толщиной 0,5-0,55 мм, сумма размеров равная ширине исходной заготовки 151-200 мм</t>
  </si>
  <si>
    <t>101-1840</t>
  </si>
  <si>
    <t>ТССЦ Московской обл., 101-1840, приказ Минстроя России №675/пр от 28.02.2017 № 254/пр</t>
  </si>
  <si>
    <t>Клей малярный жидкий</t>
  </si>
  <si>
    <t>101-2358</t>
  </si>
  <si>
    <t>ТССЦ Московской обл., 101-2358, приказ Минстроя России №675/пр от 28.02.2017 № 254/пр</t>
  </si>
  <si>
    <t>Дисперсия поливинилацетатная непластифицированная марки Д50Н</t>
  </si>
  <si>
    <t>113-0304</t>
  </si>
  <si>
    <t>ТССЦ Московской обл., 113-0304, приказ Минстроя России №675/пр от 28.02.2017 № 254/пр</t>
  </si>
  <si>
    <t>Клей резиновый № 88-Н</t>
  </si>
  <si>
    <t>104-9016</t>
  </si>
  <si>
    <t>ТССЦ Московской обл., 104-9016, приказ Минстроя России №675/пр от 28.02.2017 № 254/пр</t>
  </si>
  <si>
    <t>Материалы теплоизоляционные из минеральных волокон</t>
  </si>
  <si>
    <t>101-1271</t>
  </si>
  <si>
    <t>ТССЦ Московской обл., 101-1271, приказ Минстроя России №675/пр от 28.02.2017 № 254/пр</t>
  </si>
  <si>
    <t>Стекло армированное листовое бесцветное толщиной 5,5 мм гладкое</t>
  </si>
  <si>
    <t>101-1279</t>
  </si>
  <si>
    <t>ТССЦ Московской обл., 101-1279, приказ Минстроя России №675/пр от 28.02.2017 № 254/пр</t>
  </si>
  <si>
    <t>Стекло листовое прокатное для витражей бесцветное толщиной 3,5 мм</t>
  </si>
  <si>
    <t>101-1851</t>
  </si>
  <si>
    <t>ТССЦ Московской обл., 101-1851, приказ Минстроя России №675/пр от 28.02.2017 № 254/пр</t>
  </si>
  <si>
    <t>Резина прессованная</t>
  </si>
  <si>
    <t>206-9003</t>
  </si>
  <si>
    <t>ТССЦ Московской обл., 206-9003, приказ Минстроя России №675/пр от 28.02.2017 № 255/пр</t>
  </si>
  <si>
    <t>Алюминиевые конструкции</t>
  </si>
  <si>
    <t>301-9390</t>
  </si>
  <si>
    <t>ТССЦ Московской обл., 301-9390, приказ Минстроя России №675/пр от 28.02.2017 № 256/пр</t>
  </si>
  <si>
    <t>Решетки жалюзийные</t>
  </si>
  <si>
    <t>101-9411</t>
  </si>
  <si>
    <t>ТССЦ Московской обл., 101-9411, приказ Минстроя России №675/пр от 28.02.2017 № 254/пр</t>
  </si>
  <si>
    <t>Скобяные изделия</t>
  </si>
  <si>
    <t>203-9066</t>
  </si>
  <si>
    <t>ТССЦ Московской обл., 203-9066, приказ Минстроя России №675/пр от 28.02.2017 № 255/пр</t>
  </si>
  <si>
    <t>Блоки дверные металлические</t>
  </si>
  <si>
    <t>101-9732</t>
  </si>
  <si>
    <t>ТССЦ Московской обл., 101-9732, приказ Минстроя России №675/пр от 28.02.2017 № 254/пр</t>
  </si>
  <si>
    <t>Грунтовка</t>
  </si>
  <si>
    <t>402-9544</t>
  </si>
  <si>
    <t>ТССЦ Московской обл., 402-9544, приказ Минстроя России №675/пр от 28.02.2017 № 257/пр</t>
  </si>
  <si>
    <t>Смеси сухие растворные типа «Ветонит»</t>
  </si>
  <si>
    <t>201-9002</t>
  </si>
  <si>
    <t>ТССЦ Московской обл., 201-9002, приказ Минстроя России №675/пр от 28.02.2017 № 255/пр</t>
  </si>
  <si>
    <t>Конструкции стальные</t>
  </si>
  <si>
    <t>201-9010</t>
  </si>
  <si>
    <t>ТССЦ Московской обл., 201-9010, приказ Минстроя России №675/пр от 28.02.2017 № 255/пр</t>
  </si>
  <si>
    <t>Тяга подвесов</t>
  </si>
  <si>
    <t>103-9140</t>
  </si>
  <si>
    <t>ТССЦ Московской обл., 103-9140, приказ Минстроя России №675/пр от 28.02.2017 № 254/пр</t>
  </si>
  <si>
    <t>Арматура муфтовая</t>
  </si>
  <si>
    <t>301-9240</t>
  </si>
  <si>
    <t>ТССЦ Московской обл., 301-9240, приказ Минстроя России №675/пр от 28.02.2017 № 256/пр</t>
  </si>
  <si>
    <t>Крепления</t>
  </si>
  <si>
    <t>302-9120</t>
  </si>
  <si>
    <t>ТССЦ Московской обл., 302-9120, приказ Минстроя России №675/пр от 28.02.2017 № 256/пр</t>
  </si>
  <si>
    <t>Задвижки</t>
  </si>
  <si>
    <t>203-9130</t>
  </si>
  <si>
    <t>ТССЦ Московской обл., 203-9130, приказ Минстроя России №675/пр от 28.02.2017 № 255/пр</t>
  </si>
  <si>
    <t>Изделия штучные</t>
  </si>
  <si>
    <t>203-9007</t>
  </si>
  <si>
    <t>ТССЦ Московской обл., 203-9007, приказ Минстроя России №675/пр от 28.02.2017 № 255/пр</t>
  </si>
  <si>
    <t>Рейки деревянные</t>
  </si>
  <si>
    <t>101-9165</t>
  </si>
  <si>
    <t>ТССЦ Московской обл., 101-9165, приказ Минстроя России №675/пр от 28.02.2017 № 254/пр</t>
  </si>
  <si>
    <t>Листы гипсокартонные толщиной 14 мм или плиты гипсоволокнистые толщиной 10 мм</t>
  </si>
  <si>
    <t>Поправка: МДС 81-35.2004, п.4.7  Наименование: Работы, выполняемые при реконструкции зданий и сооружений работы, аналогичные технологическим процессам в новом строительстве (в том числе возведение новых конструктивных элементов) стоимость которых определена по соответствующим сборникам ФЕР, кроме сборника № 46 «Работы при реконструкции зданий и сооружений»</t>
  </si>
  <si>
    <t>TYPE</t>
  </si>
  <si>
    <t>LINK</t>
  </si>
  <si>
    <t>RABMAT_EX</t>
  </si>
  <si>
    <t>TIP_RAB</t>
  </si>
  <si>
    <t>TYPE_TRUD</t>
  </si>
  <si>
    <t>TAB</t>
  </si>
  <si>
    <t>NAME</t>
  </si>
  <si>
    <t>EDIZM</t>
  </si>
  <si>
    <t>KOLL</t>
  </si>
  <si>
    <t>UCH</t>
  </si>
  <si>
    <t>PRICE_B</t>
  </si>
  <si>
    <t>PRICE_ED</t>
  </si>
  <si>
    <t>STOIM_B</t>
  </si>
  <si>
    <t>PRICE_C</t>
  </si>
  <si>
    <t>STOIM_C</t>
  </si>
  <si>
    <t>ZPM_B</t>
  </si>
  <si>
    <t>ZPM_ED</t>
  </si>
  <si>
    <t>STOIM_ZPM_B</t>
  </si>
  <si>
    <t>ZPM_C</t>
  </si>
  <si>
    <t>STOIM_ZPM_C</t>
  </si>
  <si>
    <t>CRC_GR_RES</t>
  </si>
  <si>
    <t>CRC_B</t>
  </si>
  <si>
    <t>CRC_C</t>
  </si>
  <si>
    <t>BuildingFinished</t>
  </si>
  <si>
    <t>Trud</t>
  </si>
  <si>
    <t>Mash</t>
  </si>
  <si>
    <t>Mat</t>
  </si>
  <si>
    <t>MatZak</t>
  </si>
  <si>
    <t>Oborud</t>
  </si>
  <si>
    <t>OborudZak</t>
  </si>
  <si>
    <t>ZeroStoim</t>
  </si>
  <si>
    <t>NegativeKoll</t>
  </si>
  <si>
    <t>ReUnionKollResurcy</t>
  </si>
  <si>
    <t>Ресурсная ведомость на</t>
  </si>
  <si>
    <t>Объект: №229-25.08.19 К ТЕР Смета на отделочные работы (Дима Скобликов)</t>
  </si>
  <si>
    <t>Обоснование</t>
  </si>
  <si>
    <t>Наименование</t>
  </si>
  <si>
    <t>Единица измерения</t>
  </si>
  <si>
    <t>Объем</t>
  </si>
  <si>
    <t xml:space="preserve">Материальные ресурсы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</si>
</sst>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charset val="204"/>
    </font>
    <font>
      <b/>
      <sz val="10"/>
      <color indexed="12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b/>
      <sz val="10"/>
      <color indexed="14"/>
      <name val="Arial"/>
      <charset val="204"/>
    </font>
    <font>
      <sz val="11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4"/>
  <sheetViews>
    <sheetView workbookViewId="0"/>
  </sheetViews>
  <sheetFormatPr defaultRowHeight="12.75" x14ac:dyDescent="0.2"/>
  <sheetData>
    <row r="1" spans="1:23" x14ac:dyDescent="0.2">
      <c r="A1" t="s">
        <v>1247</v>
      </c>
      <c r="B1" t="s">
        <v>1248</v>
      </c>
      <c r="C1" t="s">
        <v>1249</v>
      </c>
      <c r="D1" t="s">
        <v>1250</v>
      </c>
      <c r="E1" t="s">
        <v>1251</v>
      </c>
      <c r="F1" t="s">
        <v>1252</v>
      </c>
      <c r="G1" t="s">
        <v>1253</v>
      </c>
      <c r="H1" t="s">
        <v>1254</v>
      </c>
      <c r="I1" t="s">
        <v>1255</v>
      </c>
      <c r="J1" t="s">
        <v>1256</v>
      </c>
    </row>
    <row r="2" spans="1:23" x14ac:dyDescent="0.2">
      <c r="A2">
        <v>1</v>
      </c>
      <c r="B2">
        <v>0</v>
      </c>
      <c r="C2">
        <v>0</v>
      </c>
      <c r="D2">
        <v>1</v>
      </c>
      <c r="E2">
        <v>1</v>
      </c>
      <c r="F2">
        <v>1</v>
      </c>
      <c r="G2">
        <v>1</v>
      </c>
      <c r="H2">
        <v>0</v>
      </c>
      <c r="I2">
        <v>1</v>
      </c>
      <c r="J2">
        <v>0</v>
      </c>
    </row>
    <row r="4" spans="1:23" x14ac:dyDescent="0.2">
      <c r="A4" t="s">
        <v>1224</v>
      </c>
      <c r="B4" t="s">
        <v>1225</v>
      </c>
      <c r="C4" t="s">
        <v>1226</v>
      </c>
      <c r="D4" t="s">
        <v>1227</v>
      </c>
      <c r="E4" t="s">
        <v>1228</v>
      </c>
      <c r="F4" t="s">
        <v>1229</v>
      </c>
      <c r="G4" t="s">
        <v>1230</v>
      </c>
      <c r="H4" t="s">
        <v>1231</v>
      </c>
      <c r="I4" t="s">
        <v>1232</v>
      </c>
      <c r="J4" t="s">
        <v>1233</v>
      </c>
      <c r="K4" t="s">
        <v>1234</v>
      </c>
      <c r="L4" t="s">
        <v>1235</v>
      </c>
      <c r="M4" t="s">
        <v>1236</v>
      </c>
      <c r="N4" t="s">
        <v>1237</v>
      </c>
      <c r="O4" t="s">
        <v>1238</v>
      </c>
      <c r="P4" t="s">
        <v>1239</v>
      </c>
      <c r="Q4" t="s">
        <v>1240</v>
      </c>
      <c r="R4" t="s">
        <v>1241</v>
      </c>
      <c r="S4" t="s">
        <v>1242</v>
      </c>
      <c r="T4" t="s">
        <v>1243</v>
      </c>
      <c r="U4" t="s">
        <v>1244</v>
      </c>
      <c r="V4" t="s">
        <v>1245</v>
      </c>
      <c r="W4" t="s">
        <v>1246</v>
      </c>
    </row>
    <row r="6" spans="1:23" x14ac:dyDescent="0.2">
      <c r="A6">
        <f>Source!A20</f>
        <v>3</v>
      </c>
      <c r="B6">
        <v>20</v>
      </c>
      <c r="G6" t="str">
        <f>Source!G20</f>
        <v/>
      </c>
    </row>
    <row r="7" spans="1:23" x14ac:dyDescent="0.2">
      <c r="A7">
        <f>Source!A24</f>
        <v>4</v>
      </c>
      <c r="B7">
        <v>24</v>
      </c>
      <c r="G7" t="str">
        <f>Source!G24</f>
        <v>Помещение №1</v>
      </c>
    </row>
    <row r="8" spans="1:23" x14ac:dyDescent="0.2">
      <c r="A8">
        <f>Source!A28</f>
        <v>5</v>
      </c>
      <c r="B8">
        <v>28</v>
      </c>
      <c r="G8" t="str">
        <f>Source!G28</f>
        <v>Перегородки</v>
      </c>
    </row>
    <row r="9" spans="1:23" x14ac:dyDescent="0.2">
      <c r="A9">
        <f>Source!A32</f>
        <v>17</v>
      </c>
      <c r="C9">
        <v>3</v>
      </c>
      <c r="D9">
        <v>0</v>
      </c>
      <c r="E9">
        <f>SmtRes!AV19</f>
        <v>0</v>
      </c>
      <c r="F9" t="str">
        <f>SmtRes!I19</f>
        <v>411-0001</v>
      </c>
      <c r="G9" t="str">
        <f>SmtRes!K19</f>
        <v>Вода</v>
      </c>
      <c r="H9" t="str">
        <f>SmtRes!O19</f>
        <v>м3</v>
      </c>
      <c r="I9">
        <f>SmtRes!Y19*Source!I32</f>
        <v>0.44514599999999999</v>
      </c>
      <c r="J9">
        <f>SmtRes!AO19</f>
        <v>1</v>
      </c>
      <c r="K9">
        <f>SmtRes!AE19</f>
        <v>2.44</v>
      </c>
      <c r="L9">
        <f>SmtRes!DB19</f>
        <v>0.32</v>
      </c>
      <c r="M9">
        <f>ROUND(ROUND(L9*Source!I32, 6)*1, 2)</f>
        <v>1.1000000000000001</v>
      </c>
      <c r="N9">
        <f>SmtRes!AA19</f>
        <v>19.57</v>
      </c>
      <c r="O9">
        <f>ROUND(ROUND(L9*Source!I32, 6)*SmtRes!DA19, 2)</f>
        <v>8.7899999999999991</v>
      </c>
      <c r="P9">
        <f>SmtRes!AG19</f>
        <v>0</v>
      </c>
      <c r="Q9">
        <f>SmtRes!DC19</f>
        <v>0</v>
      </c>
      <c r="R9">
        <f>ROUND(ROUND(Q9*Source!I32, 6)*1, 2)</f>
        <v>0</v>
      </c>
      <c r="S9">
        <f>SmtRes!AC19</f>
        <v>0</v>
      </c>
      <c r="T9">
        <f>ROUND(ROUND(Q9*Source!I32, 6)*SmtRes!AK19, 2)</f>
        <v>0</v>
      </c>
      <c r="U9">
        <f>SmtRes!X19</f>
        <v>619799737</v>
      </c>
      <c r="V9">
        <v>1962984545</v>
      </c>
      <c r="W9">
        <v>2067137916</v>
      </c>
    </row>
    <row r="10" spans="1:23" x14ac:dyDescent="0.2">
      <c r="A10">
        <f>Source!A32</f>
        <v>17</v>
      </c>
      <c r="C10">
        <v>3</v>
      </c>
      <c r="D10">
        <v>0</v>
      </c>
      <c r="E10">
        <f>SmtRes!AV18</f>
        <v>0</v>
      </c>
      <c r="F10" t="str">
        <f>SmtRes!I18</f>
        <v>201-0805</v>
      </c>
      <c r="G10" t="str">
        <f>SmtRes!K18</f>
        <v>Профиль стоечный ПС-2 50/50/0,6</v>
      </c>
      <c r="H10" t="str">
        <f>SmtRes!O18</f>
        <v>м</v>
      </c>
      <c r="I10">
        <f>SmtRes!Y18*Source!I32</f>
        <v>698.53679999999997</v>
      </c>
      <c r="J10">
        <f>SmtRes!AO18</f>
        <v>1</v>
      </c>
      <c r="K10">
        <f>SmtRes!AE18</f>
        <v>7.18</v>
      </c>
      <c r="L10">
        <f>SmtRes!DB18</f>
        <v>1464.72</v>
      </c>
      <c r="M10">
        <f>ROUND(ROUND(L10*Source!I32, 6)*1, 2)</f>
        <v>5015.49</v>
      </c>
      <c r="N10">
        <f>SmtRes!AA18</f>
        <v>52.41</v>
      </c>
      <c r="O10">
        <f>ROUND(ROUND(L10*Source!I32, 6)*SmtRes!DA18, 2)</f>
        <v>36613.11</v>
      </c>
      <c r="P10">
        <f>SmtRes!AG18</f>
        <v>0</v>
      </c>
      <c r="Q10">
        <f>SmtRes!DC18</f>
        <v>0</v>
      </c>
      <c r="R10">
        <f>ROUND(ROUND(Q10*Source!I32, 6)*1, 2)</f>
        <v>0</v>
      </c>
      <c r="S10">
        <f>SmtRes!AC18</f>
        <v>0</v>
      </c>
      <c r="T10">
        <f>ROUND(ROUND(Q10*Source!I32, 6)*SmtRes!AK18, 2)</f>
        <v>0</v>
      </c>
      <c r="U10">
        <f>SmtRes!X18</f>
        <v>-1898297911</v>
      </c>
      <c r="V10">
        <v>-1454219577</v>
      </c>
      <c r="W10">
        <v>-197597671</v>
      </c>
    </row>
    <row r="11" spans="1:23" x14ac:dyDescent="0.2">
      <c r="A11">
        <f>Source!A32</f>
        <v>17</v>
      </c>
      <c r="C11">
        <v>3</v>
      </c>
      <c r="D11">
        <v>0</v>
      </c>
      <c r="E11">
        <f>SmtRes!AV17</f>
        <v>0</v>
      </c>
      <c r="F11" t="str">
        <f>SmtRes!I17</f>
        <v>201-0786</v>
      </c>
      <c r="G11" t="str">
        <f>SmtRes!K17</f>
        <v>Профиль направляющий ПН-2 50/40/0,6</v>
      </c>
      <c r="H11" t="str">
        <f>SmtRes!O17</f>
        <v>м</v>
      </c>
      <c r="I11">
        <f>SmtRes!Y17*Source!I32</f>
        <v>260.23919999999998</v>
      </c>
      <c r="J11">
        <f>SmtRes!AO17</f>
        <v>1</v>
      </c>
      <c r="K11">
        <f>SmtRes!AE17</f>
        <v>6.44</v>
      </c>
      <c r="L11">
        <f>SmtRes!DB17</f>
        <v>489.44</v>
      </c>
      <c r="M11">
        <f>ROUND(ROUND(L11*Source!I32, 6)*1, 2)</f>
        <v>1675.94</v>
      </c>
      <c r="N11">
        <f>SmtRes!AA17</f>
        <v>40.89</v>
      </c>
      <c r="O11">
        <f>ROUND(ROUND(L11*Source!I32, 6)*SmtRes!DA17, 2)</f>
        <v>10642.22</v>
      </c>
      <c r="P11">
        <f>SmtRes!AG17</f>
        <v>0</v>
      </c>
      <c r="Q11">
        <f>SmtRes!DC17</f>
        <v>0</v>
      </c>
      <c r="R11">
        <f>ROUND(ROUND(Q11*Source!I32, 6)*1, 2)</f>
        <v>0</v>
      </c>
      <c r="S11">
        <f>SmtRes!AC17</f>
        <v>0</v>
      </c>
      <c r="T11">
        <f>ROUND(ROUND(Q11*Source!I32, 6)*SmtRes!AK17, 2)</f>
        <v>0</v>
      </c>
      <c r="U11">
        <f>SmtRes!X17</f>
        <v>-1149950003</v>
      </c>
      <c r="V11">
        <v>2008937711</v>
      </c>
      <c r="W11">
        <v>1665803035</v>
      </c>
    </row>
    <row r="12" spans="1:23" x14ac:dyDescent="0.2">
      <c r="A12">
        <f>Source!A32</f>
        <v>17</v>
      </c>
      <c r="C12">
        <v>3</v>
      </c>
      <c r="D12">
        <v>0</v>
      </c>
      <c r="E12">
        <f>SmtRes!AV15</f>
        <v>0</v>
      </c>
      <c r="F12" t="str">
        <f>SmtRes!I15</f>
        <v>101-2590</v>
      </c>
      <c r="G12" t="str">
        <f>SmtRes!K15</f>
        <v>Дюбель с шурупом 6/35 мм</v>
      </c>
      <c r="H12" t="str">
        <f>SmtRes!O15</f>
        <v>100 шт.</v>
      </c>
      <c r="I12">
        <f>SmtRes!Y15*Source!I32</f>
        <v>5.7868979999999999</v>
      </c>
      <c r="J12">
        <f>SmtRes!AO15</f>
        <v>1</v>
      </c>
      <c r="K12">
        <f>SmtRes!AE15</f>
        <v>7</v>
      </c>
      <c r="L12">
        <f>SmtRes!DB15</f>
        <v>11.83</v>
      </c>
      <c r="M12">
        <f>ROUND(ROUND(L12*Source!I32, 6)*1, 2)</f>
        <v>40.51</v>
      </c>
      <c r="N12">
        <f>SmtRes!AA15</f>
        <v>32.340000000000003</v>
      </c>
      <c r="O12">
        <f>ROUND(ROUND(L12*Source!I32, 6)*SmtRes!DA15, 2)</f>
        <v>187.15</v>
      </c>
      <c r="P12">
        <f>SmtRes!AG15</f>
        <v>0</v>
      </c>
      <c r="Q12">
        <f>SmtRes!DC15</f>
        <v>0</v>
      </c>
      <c r="R12">
        <f>ROUND(ROUND(Q12*Source!I32, 6)*1, 2)</f>
        <v>0</v>
      </c>
      <c r="S12">
        <f>SmtRes!AC15</f>
        <v>0</v>
      </c>
      <c r="T12">
        <f>ROUND(ROUND(Q12*Source!I32, 6)*SmtRes!AK15, 2)</f>
        <v>0</v>
      </c>
      <c r="U12">
        <f>SmtRes!X15</f>
        <v>62995597</v>
      </c>
      <c r="V12">
        <v>2107598942</v>
      </c>
      <c r="W12">
        <v>-552264022</v>
      </c>
    </row>
    <row r="13" spans="1:23" x14ac:dyDescent="0.2">
      <c r="A13">
        <f>Source!A32</f>
        <v>17</v>
      </c>
      <c r="C13">
        <v>3</v>
      </c>
      <c r="D13">
        <v>0</v>
      </c>
      <c r="E13">
        <f>SmtRes!AV14</f>
        <v>0</v>
      </c>
      <c r="F13" t="str">
        <f>SmtRes!I14</f>
        <v>101-2584</v>
      </c>
      <c r="G13" t="str">
        <f>SmtRes!K14</f>
        <v>Шуруп самонарезающий (TN) 3,5/35 мм</v>
      </c>
      <c r="H13" t="str">
        <f>SmtRes!O14</f>
        <v>100 шт.</v>
      </c>
      <c r="I13">
        <f>SmtRes!Y14*Source!I32</f>
        <v>120.976986</v>
      </c>
      <c r="J13">
        <f>SmtRes!AO14</f>
        <v>1</v>
      </c>
      <c r="K13">
        <f>SmtRes!AE14</f>
        <v>3</v>
      </c>
      <c r="L13">
        <f>SmtRes!DB14</f>
        <v>105.99</v>
      </c>
      <c r="M13">
        <f>ROUND(ROUND(L13*Source!I32, 6)*1, 2)</f>
        <v>362.93</v>
      </c>
      <c r="N13">
        <f>SmtRes!AA14</f>
        <v>37.35</v>
      </c>
      <c r="O13">
        <f>ROUND(ROUND(L13*Source!I32, 6)*SmtRes!DA14, 2)</f>
        <v>4518.49</v>
      </c>
      <c r="P13">
        <f>SmtRes!AG14</f>
        <v>0</v>
      </c>
      <c r="Q13">
        <f>SmtRes!DC14</f>
        <v>0</v>
      </c>
      <c r="R13">
        <f>ROUND(ROUND(Q13*Source!I32, 6)*1, 2)</f>
        <v>0</v>
      </c>
      <c r="S13">
        <f>SmtRes!AC14</f>
        <v>0</v>
      </c>
      <c r="T13">
        <f>ROUND(ROUND(Q13*Source!I32, 6)*SmtRes!AK14, 2)</f>
        <v>0</v>
      </c>
      <c r="U13">
        <f>SmtRes!X14</f>
        <v>-1764455655</v>
      </c>
      <c r="V13">
        <v>-1261456120</v>
      </c>
      <c r="W13">
        <v>1501079955</v>
      </c>
    </row>
    <row r="14" spans="1:23" x14ac:dyDescent="0.2">
      <c r="A14">
        <f>Source!A32</f>
        <v>17</v>
      </c>
      <c r="C14">
        <v>3</v>
      </c>
      <c r="D14">
        <v>0</v>
      </c>
      <c r="E14">
        <f>SmtRes!AV13</f>
        <v>0</v>
      </c>
      <c r="F14" t="str">
        <f>SmtRes!I13</f>
        <v>101-2583</v>
      </c>
      <c r="G14" t="str">
        <f>SmtRes!K13</f>
        <v>Шуруп самонарезающий (TN) 3,5/25 мм</v>
      </c>
      <c r="H14" t="str">
        <f>SmtRes!O13</f>
        <v>100 шт.</v>
      </c>
      <c r="I14">
        <f>SmtRes!Y13*Source!I32</f>
        <v>46.329425999999998</v>
      </c>
      <c r="J14">
        <f>SmtRes!AO13</f>
        <v>1</v>
      </c>
      <c r="K14">
        <f>SmtRes!AE13</f>
        <v>2</v>
      </c>
      <c r="L14">
        <f>SmtRes!DB13</f>
        <v>27.06</v>
      </c>
      <c r="M14">
        <f>ROUND(ROUND(L14*Source!I32, 6)*1, 2)</f>
        <v>92.66</v>
      </c>
      <c r="N14">
        <f>SmtRes!AA13</f>
        <v>30.3</v>
      </c>
      <c r="O14">
        <f>ROUND(ROUND(L14*Source!I32, 6)*SmtRes!DA13, 2)</f>
        <v>1403.78</v>
      </c>
      <c r="P14">
        <f>SmtRes!AG13</f>
        <v>0</v>
      </c>
      <c r="Q14">
        <f>SmtRes!DC13</f>
        <v>0</v>
      </c>
      <c r="R14">
        <f>ROUND(ROUND(Q14*Source!I32, 6)*1, 2)</f>
        <v>0</v>
      </c>
      <c r="S14">
        <f>SmtRes!AC13</f>
        <v>0</v>
      </c>
      <c r="T14">
        <f>ROUND(ROUND(Q14*Source!I32, 6)*SmtRes!AK13, 2)</f>
        <v>0</v>
      </c>
      <c r="U14">
        <f>SmtRes!X13</f>
        <v>-1181903992</v>
      </c>
      <c r="V14">
        <v>-2044071036</v>
      </c>
      <c r="W14">
        <v>2120796311</v>
      </c>
    </row>
    <row r="15" spans="1:23" x14ac:dyDescent="0.2">
      <c r="A15">
        <f>Source!A32</f>
        <v>17</v>
      </c>
      <c r="C15">
        <v>3</v>
      </c>
      <c r="D15">
        <v>0</v>
      </c>
      <c r="E15">
        <f>SmtRes!AV10</f>
        <v>0</v>
      </c>
      <c r="F15" t="str">
        <f>SmtRes!I10</f>
        <v>101-2485</v>
      </c>
      <c r="G15" t="str">
        <f>SmtRes!K10</f>
        <v>Лента эластичная самоклеящаяся для профилей направляющих «Дихтунгсбанд» 50/30000 мм</v>
      </c>
      <c r="H15" t="str">
        <f>SmtRes!O10</f>
        <v>м</v>
      </c>
      <c r="I15">
        <f>SmtRes!Y10*Source!I32</f>
        <v>431.44919999999996</v>
      </c>
      <c r="J15">
        <f>SmtRes!AO10</f>
        <v>1</v>
      </c>
      <c r="K15">
        <f>SmtRes!AE10</f>
        <v>0.6</v>
      </c>
      <c r="L15">
        <f>SmtRes!DB10</f>
        <v>75.599999999999994</v>
      </c>
      <c r="M15">
        <f>ROUND(ROUND(L15*Source!I32, 6)*1, 2)</f>
        <v>258.87</v>
      </c>
      <c r="N15">
        <f>SmtRes!AA10</f>
        <v>4.5</v>
      </c>
      <c r="O15">
        <f>ROUND(ROUND(L15*Source!I32, 6)*SmtRes!DA10, 2)</f>
        <v>1941.52</v>
      </c>
      <c r="P15">
        <f>SmtRes!AG10</f>
        <v>0</v>
      </c>
      <c r="Q15">
        <f>SmtRes!DC10</f>
        <v>0</v>
      </c>
      <c r="R15">
        <f>ROUND(ROUND(Q15*Source!I32, 6)*1, 2)</f>
        <v>0</v>
      </c>
      <c r="S15">
        <f>SmtRes!AC10</f>
        <v>0</v>
      </c>
      <c r="T15">
        <f>ROUND(ROUND(Q15*Source!I32, 6)*SmtRes!AK10, 2)</f>
        <v>0</v>
      </c>
      <c r="U15">
        <f>SmtRes!X10</f>
        <v>781211409</v>
      </c>
      <c r="V15">
        <v>1472149767</v>
      </c>
      <c r="W15">
        <v>-910180255</v>
      </c>
    </row>
    <row r="16" spans="1:23" x14ac:dyDescent="0.2">
      <c r="A16">
        <f>Source!A32</f>
        <v>17</v>
      </c>
      <c r="C16">
        <v>3</v>
      </c>
      <c r="D16">
        <v>0</v>
      </c>
      <c r="E16">
        <f>SmtRes!AV9</f>
        <v>0</v>
      </c>
      <c r="F16" t="str">
        <f>SmtRes!I9</f>
        <v>101-2480</v>
      </c>
      <c r="G16" t="str">
        <f>SmtRes!K9</f>
        <v>Лента разделительная для сопряжения потолка из ЛГК со стеной</v>
      </c>
      <c r="H16" t="str">
        <f>SmtRes!O9</f>
        <v>100 м</v>
      </c>
      <c r="I16">
        <f>SmtRes!Y9*Source!I32</f>
        <v>6.0608339999999998</v>
      </c>
      <c r="J16">
        <f>SmtRes!AO9</f>
        <v>1</v>
      </c>
      <c r="K16">
        <f>SmtRes!AE9</f>
        <v>174</v>
      </c>
      <c r="L16">
        <f>SmtRes!DB9</f>
        <v>307.98</v>
      </c>
      <c r="M16">
        <f>ROUND(ROUND(L16*Source!I32, 6)*1, 2)</f>
        <v>1054.5899999999999</v>
      </c>
      <c r="N16">
        <f>SmtRes!AA9</f>
        <v>1524.24</v>
      </c>
      <c r="O16">
        <f>ROUND(ROUND(L16*Source!I32, 6)*SmtRes!DA9, 2)</f>
        <v>9238.17</v>
      </c>
      <c r="P16">
        <f>SmtRes!AG9</f>
        <v>0</v>
      </c>
      <c r="Q16">
        <f>SmtRes!DC9</f>
        <v>0</v>
      </c>
      <c r="R16">
        <f>ROUND(ROUND(Q16*Source!I32, 6)*1, 2)</f>
        <v>0</v>
      </c>
      <c r="S16">
        <f>SmtRes!AC9</f>
        <v>0</v>
      </c>
      <c r="T16">
        <f>ROUND(ROUND(Q16*Source!I32, 6)*SmtRes!AK9, 2)</f>
        <v>0</v>
      </c>
      <c r="U16">
        <f>SmtRes!X9</f>
        <v>-2072982832</v>
      </c>
      <c r="V16">
        <v>-598387667</v>
      </c>
      <c r="W16">
        <v>273825120</v>
      </c>
    </row>
    <row r="17" spans="1:23" x14ac:dyDescent="0.2">
      <c r="A17">
        <f>Source!A32</f>
        <v>17</v>
      </c>
      <c r="C17">
        <v>3</v>
      </c>
      <c r="D17">
        <v>0</v>
      </c>
      <c r="E17">
        <f>SmtRes!AV8</f>
        <v>0</v>
      </c>
      <c r="F17" t="str">
        <f>SmtRes!I8</f>
        <v>101-2474</v>
      </c>
      <c r="G17" t="str">
        <f>SmtRes!K8</f>
        <v>Лента бумажная для повышения трещиностойкости стыков ГКЛ и ГВЛ</v>
      </c>
      <c r="H17" t="str">
        <f>SmtRes!O8</f>
        <v>м</v>
      </c>
      <c r="I17">
        <f>SmtRes!Y8*Source!I32</f>
        <v>520.47839999999997</v>
      </c>
      <c r="J17">
        <f>SmtRes!AO8</f>
        <v>1</v>
      </c>
      <c r="K17">
        <f>SmtRes!AE8</f>
        <v>0.17</v>
      </c>
      <c r="L17">
        <f>SmtRes!DB8</f>
        <v>25.84</v>
      </c>
      <c r="M17">
        <f>ROUND(ROUND(L17*Source!I32, 6)*1, 2)</f>
        <v>88.48</v>
      </c>
      <c r="N17">
        <f>SmtRes!AA8</f>
        <v>1.1000000000000001</v>
      </c>
      <c r="O17">
        <f>ROUND(ROUND(L17*Source!I32, 6)*SmtRes!DA8, 2)</f>
        <v>572.47</v>
      </c>
      <c r="P17">
        <f>SmtRes!AG8</f>
        <v>0</v>
      </c>
      <c r="Q17">
        <f>SmtRes!DC8</f>
        <v>0</v>
      </c>
      <c r="R17">
        <f>ROUND(ROUND(Q17*Source!I32, 6)*1, 2)</f>
        <v>0</v>
      </c>
      <c r="S17">
        <f>SmtRes!AC8</f>
        <v>0</v>
      </c>
      <c r="T17">
        <f>ROUND(ROUND(Q17*Source!I32, 6)*SmtRes!AK8, 2)</f>
        <v>0</v>
      </c>
      <c r="U17">
        <f>SmtRes!X8</f>
        <v>-1957188591</v>
      </c>
      <c r="V17">
        <v>-953443212</v>
      </c>
      <c r="W17">
        <v>-224601507</v>
      </c>
    </row>
    <row r="18" spans="1:23" x14ac:dyDescent="0.2">
      <c r="A18">
        <f>Source!A32</f>
        <v>17</v>
      </c>
      <c r="C18">
        <v>3</v>
      </c>
      <c r="D18">
        <v>0</v>
      </c>
      <c r="E18">
        <f>SmtRes!AV7</f>
        <v>0</v>
      </c>
      <c r="F18" t="str">
        <f>SmtRes!I7</f>
        <v>101-2438</v>
      </c>
      <c r="G18" t="str">
        <f>SmtRes!K7</f>
        <v>Шпаклевка «Фугенфюллер», КНАУФ</v>
      </c>
      <c r="H18" t="str">
        <f>SmtRes!O7</f>
        <v>кг</v>
      </c>
      <c r="I18">
        <f>SmtRes!Y7*Source!I32</f>
        <v>510.20580000000001</v>
      </c>
      <c r="J18">
        <f>SmtRes!AO7</f>
        <v>1</v>
      </c>
      <c r="K18">
        <f>SmtRes!AE7</f>
        <v>4.3600000000000003</v>
      </c>
      <c r="L18">
        <f>SmtRes!DB7</f>
        <v>649.64</v>
      </c>
      <c r="M18">
        <f>ROUND(ROUND(L18*Source!I32, 6)*1, 2)</f>
        <v>2224.5</v>
      </c>
      <c r="N18">
        <f>SmtRes!AA7</f>
        <v>14.95</v>
      </c>
      <c r="O18">
        <f>ROUND(ROUND(L18*Source!I32, 6)*SmtRes!DA7, 2)</f>
        <v>7630.03</v>
      </c>
      <c r="P18">
        <f>SmtRes!AG7</f>
        <v>0</v>
      </c>
      <c r="Q18">
        <f>SmtRes!DC7</f>
        <v>0</v>
      </c>
      <c r="R18">
        <f>ROUND(ROUND(Q18*Source!I32, 6)*1, 2)</f>
        <v>0</v>
      </c>
      <c r="S18">
        <f>SmtRes!AC7</f>
        <v>0</v>
      </c>
      <c r="T18">
        <f>ROUND(ROUND(Q18*Source!I32, 6)*SmtRes!AK7, 2)</f>
        <v>0</v>
      </c>
      <c r="U18">
        <f>SmtRes!X7</f>
        <v>-936589070</v>
      </c>
      <c r="V18">
        <v>-2140009884</v>
      </c>
      <c r="W18">
        <v>54654055</v>
      </c>
    </row>
    <row r="19" spans="1:23" x14ac:dyDescent="0.2">
      <c r="A19">
        <f>Source!A32</f>
        <v>17</v>
      </c>
      <c r="C19">
        <v>3</v>
      </c>
      <c r="D19">
        <v>0</v>
      </c>
      <c r="E19">
        <f>SmtRes!AV6</f>
        <v>0</v>
      </c>
      <c r="F19" t="str">
        <f>SmtRes!I6</f>
        <v>101-2437</v>
      </c>
      <c r="G19" t="str">
        <f>SmtRes!K6</f>
        <v>Шпаклевка «Унифлот», КНАУФ</v>
      </c>
      <c r="H19" t="str">
        <f>SmtRes!O6</f>
        <v>кг</v>
      </c>
      <c r="I19">
        <f>SmtRes!Y6*Source!I32</f>
        <v>71.908199999999994</v>
      </c>
      <c r="J19">
        <f>SmtRes!AO6</f>
        <v>1</v>
      </c>
      <c r="K19">
        <f>SmtRes!AE6</f>
        <v>11.12</v>
      </c>
      <c r="L19">
        <f>SmtRes!DB6</f>
        <v>233.52</v>
      </c>
      <c r="M19">
        <f>ROUND(ROUND(L19*Source!I32, 6)*1, 2)</f>
        <v>799.62</v>
      </c>
      <c r="N19">
        <f>SmtRes!AA6</f>
        <v>53.49</v>
      </c>
      <c r="O19">
        <f>ROUND(ROUND(L19*Source!I32, 6)*SmtRes!DA6, 2)</f>
        <v>3846.17</v>
      </c>
      <c r="P19">
        <f>SmtRes!AG6</f>
        <v>0</v>
      </c>
      <c r="Q19">
        <f>SmtRes!DC6</f>
        <v>0</v>
      </c>
      <c r="R19">
        <f>ROUND(ROUND(Q19*Source!I32, 6)*1, 2)</f>
        <v>0</v>
      </c>
      <c r="S19">
        <f>SmtRes!AC6</f>
        <v>0</v>
      </c>
      <c r="T19">
        <f>ROUND(ROUND(Q19*Source!I32, 6)*SmtRes!AK6, 2)</f>
        <v>0</v>
      </c>
      <c r="U19">
        <f>SmtRes!X6</f>
        <v>-1529888946</v>
      </c>
      <c r="V19">
        <v>-1107982826</v>
      </c>
      <c r="W19">
        <v>148489616</v>
      </c>
    </row>
    <row r="20" spans="1:23" x14ac:dyDescent="0.2">
      <c r="A20">
        <f>Source!A32</f>
        <v>17</v>
      </c>
      <c r="C20">
        <v>3</v>
      </c>
      <c r="D20">
        <v>0</v>
      </c>
      <c r="E20">
        <f>SmtRes!AV5</f>
        <v>0</v>
      </c>
      <c r="F20" t="str">
        <f>SmtRes!I5</f>
        <v>101-2430</v>
      </c>
      <c r="G20" t="str">
        <f>SmtRes!K5</f>
        <v>Грунтовка «Тифенгрунд», КНАУФ</v>
      </c>
      <c r="H20" t="str">
        <f>SmtRes!O5</f>
        <v>кг</v>
      </c>
      <c r="I20">
        <f>SmtRes!Y5*Source!I32</f>
        <v>68.483999999999995</v>
      </c>
      <c r="J20">
        <f>SmtRes!AO5</f>
        <v>1</v>
      </c>
      <c r="K20">
        <f>SmtRes!AE5</f>
        <v>46.72</v>
      </c>
      <c r="L20">
        <f>SmtRes!DB5</f>
        <v>934.4</v>
      </c>
      <c r="M20">
        <f>ROUND(ROUND(L20*Source!I32, 6)*1, 2)</f>
        <v>3199.57</v>
      </c>
      <c r="N20">
        <f>SmtRes!AA5</f>
        <v>54.2</v>
      </c>
      <c r="O20">
        <f>ROUND(ROUND(L20*Source!I32, 6)*SmtRes!DA5, 2)</f>
        <v>3711.5</v>
      </c>
      <c r="P20">
        <f>SmtRes!AG5</f>
        <v>0</v>
      </c>
      <c r="Q20">
        <f>SmtRes!DC5</f>
        <v>0</v>
      </c>
      <c r="R20">
        <f>ROUND(ROUND(Q20*Source!I32, 6)*1, 2)</f>
        <v>0</v>
      </c>
      <c r="S20">
        <f>SmtRes!AC5</f>
        <v>0</v>
      </c>
      <c r="T20">
        <f>ROUND(ROUND(Q20*Source!I32, 6)*SmtRes!AK5, 2)</f>
        <v>0</v>
      </c>
      <c r="U20">
        <f>SmtRes!X5</f>
        <v>-946734149</v>
      </c>
      <c r="V20">
        <v>-1412180409</v>
      </c>
      <c r="W20">
        <v>-959239745</v>
      </c>
    </row>
    <row r="21" spans="1:23" x14ac:dyDescent="0.2">
      <c r="A21">
        <f>Source!A33</f>
        <v>18</v>
      </c>
      <c r="C21">
        <v>3</v>
      </c>
      <c r="D21">
        <f>Source!BI33</f>
        <v>1</v>
      </c>
      <c r="E21">
        <f>Source!FS33</f>
        <v>0</v>
      </c>
      <c r="F21" t="str">
        <f>Source!F33</f>
        <v>104-0099</v>
      </c>
      <c r="G21" t="str">
        <f>Source!G33</f>
        <v>Плиты минераловатные «Лайт-Баттс» ROCKWOOL, толщина 50 мм</v>
      </c>
      <c r="H21" t="str">
        <f>Source!H33</f>
        <v>м2</v>
      </c>
      <c r="I21">
        <f>Source!I33</f>
        <v>352.69260000000003</v>
      </c>
      <c r="J21">
        <v>1</v>
      </c>
      <c r="K21">
        <f>Source!AC33</f>
        <v>20.37</v>
      </c>
      <c r="M21">
        <f>ROUND(K21*I21, 2)</f>
        <v>7184.35</v>
      </c>
      <c r="N21">
        <f>Source!AC33*IF(Source!BC33&lt;&gt; 0, Source!BC33, 1)</f>
        <v>93.4983</v>
      </c>
      <c r="O21">
        <f>ROUND(N21*I21, 2)</f>
        <v>32976.160000000003</v>
      </c>
      <c r="P21">
        <f>Source!AE33</f>
        <v>0</v>
      </c>
      <c r="R21">
        <f>ROUND(P21*I21, 2)</f>
        <v>0</v>
      </c>
      <c r="S21">
        <f>Source!AE33*IF(Source!BS33&lt;&gt; 0, Source!BS33, 1)</f>
        <v>0</v>
      </c>
      <c r="T21">
        <f>ROUND(S21*I21, 2)</f>
        <v>0</v>
      </c>
      <c r="U21">
        <f>Source!GF33</f>
        <v>-1993068365</v>
      </c>
      <c r="V21">
        <v>-1966246569</v>
      </c>
      <c r="W21">
        <v>802764824</v>
      </c>
    </row>
    <row r="22" spans="1:23" x14ac:dyDescent="0.2">
      <c r="A22">
        <f>Source!A35</f>
        <v>18</v>
      </c>
      <c r="C22">
        <v>3</v>
      </c>
      <c r="D22">
        <f>Source!BI35</f>
        <v>1</v>
      </c>
      <c r="E22">
        <f>Source!FS35</f>
        <v>0</v>
      </c>
      <c r="F22" t="str">
        <f>Source!F35</f>
        <v>101-2512</v>
      </c>
      <c r="G22" t="str">
        <f>Source!G35</f>
        <v>Листы гипсокартонные ГКЛВ 12,5 мм</v>
      </c>
      <c r="H22" t="str">
        <f>Source!H35</f>
        <v>м2</v>
      </c>
      <c r="I22">
        <f>Source!I35</f>
        <v>1441.5881999999999</v>
      </c>
      <c r="J22">
        <v>1</v>
      </c>
      <c r="K22">
        <f>Source!AC35</f>
        <v>20.52</v>
      </c>
      <c r="M22">
        <f>ROUND(K22*I22, 2)</f>
        <v>29581.39</v>
      </c>
      <c r="N22">
        <f>Source!AC35*IF(Source!BC35&lt;&gt; 0, Source!BC35, 1)</f>
        <v>99.111599999999996</v>
      </c>
      <c r="O22">
        <f>ROUND(N22*I22, 2)</f>
        <v>142878.10999999999</v>
      </c>
      <c r="P22">
        <f>Source!AE35</f>
        <v>0</v>
      </c>
      <c r="R22">
        <f>ROUND(P22*I22, 2)</f>
        <v>0</v>
      </c>
      <c r="S22">
        <f>Source!AE35*IF(Source!BS35&lt;&gt; 0, Source!BS35, 1)</f>
        <v>0</v>
      </c>
      <c r="T22">
        <f>ROUND(S22*I22, 2)</f>
        <v>0</v>
      </c>
      <c r="U22">
        <f>Source!GF35</f>
        <v>1528749664</v>
      </c>
      <c r="V22">
        <v>919643067</v>
      </c>
      <c r="W22">
        <v>-1459871975</v>
      </c>
    </row>
    <row r="23" spans="1:23" x14ac:dyDescent="0.2">
      <c r="A23">
        <f>Source!A36</f>
        <v>17</v>
      </c>
      <c r="C23">
        <v>3</v>
      </c>
      <c r="D23">
        <v>0</v>
      </c>
      <c r="E23">
        <f>SmtRes!AV22</f>
        <v>0</v>
      </c>
      <c r="F23" t="str">
        <f>SmtRes!I22</f>
        <v>101-2153</v>
      </c>
      <c r="G23" t="str">
        <f>SmtRes!K22</f>
        <v>Жилки алюминиевые для мозаичных покрытий</v>
      </c>
      <c r="H23" t="str">
        <f>SmtRes!O22</f>
        <v>м</v>
      </c>
      <c r="I23">
        <f>SmtRes!Y22*Source!I36</f>
        <v>220.5</v>
      </c>
      <c r="J23">
        <f>SmtRes!AO22</f>
        <v>1</v>
      </c>
      <c r="K23">
        <f>SmtRes!AE22</f>
        <v>7.07</v>
      </c>
      <c r="L23">
        <f>SmtRes!DB22</f>
        <v>742.35</v>
      </c>
      <c r="M23">
        <f>ROUND(ROUND(L23*Source!I36, 6)*1, 2)</f>
        <v>1558.94</v>
      </c>
      <c r="N23">
        <f>SmtRes!AA22</f>
        <v>29.34</v>
      </c>
      <c r="O23">
        <f>ROUND(ROUND(L23*Source!I36, 6)*SmtRes!DA22, 2)</f>
        <v>6469.58</v>
      </c>
      <c r="P23">
        <f>SmtRes!AG22</f>
        <v>0</v>
      </c>
      <c r="Q23">
        <f>SmtRes!DC22</f>
        <v>0</v>
      </c>
      <c r="R23">
        <f>ROUND(ROUND(Q23*Source!I36, 6)*1, 2)</f>
        <v>0</v>
      </c>
      <c r="S23">
        <f>SmtRes!AC22</f>
        <v>0</v>
      </c>
      <c r="T23">
        <f>ROUND(ROUND(Q23*Source!I36, 6)*SmtRes!AK22, 2)</f>
        <v>0</v>
      </c>
      <c r="U23">
        <f>SmtRes!X22</f>
        <v>1431666801</v>
      </c>
      <c r="V23">
        <v>-234522269</v>
      </c>
      <c r="W23">
        <v>-108488338</v>
      </c>
    </row>
    <row r="24" spans="1:23" x14ac:dyDescent="0.2">
      <c r="A24">
        <f>Source!A37</f>
        <v>17</v>
      </c>
      <c r="C24">
        <v>3</v>
      </c>
      <c r="D24">
        <v>0</v>
      </c>
      <c r="E24">
        <f>SmtRes!AV32</f>
        <v>0</v>
      </c>
      <c r="F24" t="str">
        <f>SmtRes!I32</f>
        <v>508-0097</v>
      </c>
      <c r="G24" t="str">
        <f>SmtRes!K32</f>
        <v>Канат двойной свивки типа ТК, конструкции 6х19(1+6+12)+1 о.с., оцинкованный из проволок марки В, маркировочная группа 1770 н/мм2, диаметром 5,5 мм</v>
      </c>
      <c r="H24" t="str">
        <f>SmtRes!O32</f>
        <v>10 м</v>
      </c>
      <c r="I24">
        <f>SmtRes!Y32*Source!I37</f>
        <v>5.8880000000000002E-2</v>
      </c>
      <c r="J24">
        <f>SmtRes!AO32</f>
        <v>1</v>
      </c>
      <c r="K24">
        <f>SmtRes!AE32</f>
        <v>71.489999999999995</v>
      </c>
      <c r="L24">
        <f>SmtRes!DB32</f>
        <v>14.3</v>
      </c>
      <c r="M24">
        <f>ROUND(ROUND(L24*Source!I37, 6)*1, 2)</f>
        <v>4.21</v>
      </c>
      <c r="N24">
        <f>SmtRes!AA32</f>
        <v>386.05</v>
      </c>
      <c r="O24">
        <f>ROUND(ROUND(L24*Source!I37, 6)*SmtRes!DA32, 2)</f>
        <v>22.73</v>
      </c>
      <c r="P24">
        <f>SmtRes!AG32</f>
        <v>0</v>
      </c>
      <c r="Q24">
        <f>SmtRes!DC32</f>
        <v>0</v>
      </c>
      <c r="R24">
        <f>ROUND(ROUND(Q24*Source!I37, 6)*1, 2)</f>
        <v>0</v>
      </c>
      <c r="S24">
        <f>SmtRes!AC32</f>
        <v>0</v>
      </c>
      <c r="T24">
        <f>ROUND(ROUND(Q24*Source!I37, 6)*SmtRes!AK32, 2)</f>
        <v>0</v>
      </c>
      <c r="U24">
        <f>SmtRes!X32</f>
        <v>838327806</v>
      </c>
      <c r="V24">
        <v>-1006847309</v>
      </c>
      <c r="W24">
        <v>-1127683265</v>
      </c>
    </row>
    <row r="25" spans="1:23" x14ac:dyDescent="0.2">
      <c r="A25">
        <f>Source!A37</f>
        <v>17</v>
      </c>
      <c r="C25">
        <v>3</v>
      </c>
      <c r="D25">
        <v>0</v>
      </c>
      <c r="E25">
        <f>SmtRes!AV31</f>
        <v>0</v>
      </c>
      <c r="F25" t="str">
        <f>SmtRes!I31</f>
        <v>201-0756</v>
      </c>
      <c r="G25" t="str">
        <f>SmtRes!K31</f>
        <v>Отдельные конструктивные элементы зданий и сооружений с преобладанием горячекатаных профилей, средняя масса сборочной единицы от 0,1 до 0,5 т</v>
      </c>
      <c r="H25" t="str">
        <f>SmtRes!O31</f>
        <v>т</v>
      </c>
      <c r="I25">
        <f>SmtRes!Y31*Source!I37</f>
        <v>5.888E-3</v>
      </c>
      <c r="J25">
        <f>SmtRes!AO31</f>
        <v>1</v>
      </c>
      <c r="K25">
        <f>SmtRes!AE31</f>
        <v>7712</v>
      </c>
      <c r="L25">
        <f>SmtRes!DB31</f>
        <v>154.24</v>
      </c>
      <c r="M25">
        <f>ROUND(ROUND(L25*Source!I37, 6)*1, 2)</f>
        <v>45.41</v>
      </c>
      <c r="N25">
        <f>SmtRes!AA31</f>
        <v>59073.919999999998</v>
      </c>
      <c r="O25">
        <f>ROUND(ROUND(L25*Source!I37, 6)*SmtRes!DA31, 2)</f>
        <v>347.83</v>
      </c>
      <c r="P25">
        <f>SmtRes!AG31</f>
        <v>0</v>
      </c>
      <c r="Q25">
        <f>SmtRes!DC31</f>
        <v>0</v>
      </c>
      <c r="R25">
        <f>ROUND(ROUND(Q25*Source!I37, 6)*1, 2)</f>
        <v>0</v>
      </c>
      <c r="S25">
        <f>SmtRes!AC31</f>
        <v>0</v>
      </c>
      <c r="T25">
        <f>ROUND(ROUND(Q25*Source!I37, 6)*SmtRes!AK31, 2)</f>
        <v>0</v>
      </c>
      <c r="U25">
        <f>SmtRes!X31</f>
        <v>49960543</v>
      </c>
      <c r="V25">
        <v>1845392895</v>
      </c>
      <c r="W25">
        <v>276543108</v>
      </c>
    </row>
    <row r="26" spans="1:23" x14ac:dyDescent="0.2">
      <c r="A26">
        <f>Source!A37</f>
        <v>17</v>
      </c>
      <c r="C26">
        <v>3</v>
      </c>
      <c r="D26">
        <v>0</v>
      </c>
      <c r="E26">
        <f>SmtRes!AV30</f>
        <v>0</v>
      </c>
      <c r="F26" t="str">
        <f>SmtRes!I30</f>
        <v>102-0023</v>
      </c>
      <c r="G26" t="str">
        <f>SmtRes!K30</f>
        <v>Бруски обрезные хвойных пород длиной 4-6,5 м, шириной 75-150 мм, толщиной 40-75 мм, I сорта</v>
      </c>
      <c r="H26" t="str">
        <f>SmtRes!O30</f>
        <v>м3</v>
      </c>
      <c r="I26">
        <f>SmtRes!Y30*Source!I37</f>
        <v>1.1776E-2</v>
      </c>
      <c r="J26">
        <f>SmtRes!AO30</f>
        <v>1</v>
      </c>
      <c r="K26">
        <f>SmtRes!AE30</f>
        <v>1699.99</v>
      </c>
      <c r="L26">
        <f>SmtRes!DB30</f>
        <v>68</v>
      </c>
      <c r="M26">
        <f>ROUND(ROUND(L26*Source!I37, 6)*1, 2)</f>
        <v>20.02</v>
      </c>
      <c r="N26">
        <f>SmtRes!AA30</f>
        <v>8380.9500000000007</v>
      </c>
      <c r="O26">
        <f>ROUND(ROUND(L26*Source!I37, 6)*SmtRes!DA30, 2)</f>
        <v>98.69</v>
      </c>
      <c r="P26">
        <f>SmtRes!AG30</f>
        <v>0</v>
      </c>
      <c r="Q26">
        <f>SmtRes!DC30</f>
        <v>0</v>
      </c>
      <c r="R26">
        <f>ROUND(ROUND(Q26*Source!I37, 6)*1, 2)</f>
        <v>0</v>
      </c>
      <c r="S26">
        <f>SmtRes!AC30</f>
        <v>0</v>
      </c>
      <c r="T26">
        <f>ROUND(ROUND(Q26*Source!I37, 6)*SmtRes!AK30, 2)</f>
        <v>0</v>
      </c>
      <c r="U26">
        <f>SmtRes!X30</f>
        <v>-312411735</v>
      </c>
      <c r="V26">
        <v>-887938464</v>
      </c>
      <c r="W26">
        <v>1201200145</v>
      </c>
    </row>
    <row r="27" spans="1:23" x14ac:dyDescent="0.2">
      <c r="A27">
        <f>Source!A37</f>
        <v>17</v>
      </c>
      <c r="C27">
        <v>3</v>
      </c>
      <c r="D27">
        <v>0</v>
      </c>
      <c r="E27">
        <f>SmtRes!AV28</f>
        <v>0</v>
      </c>
      <c r="F27" t="str">
        <f>SmtRes!I28</f>
        <v>101-0309</v>
      </c>
      <c r="G27" t="str">
        <f>SmtRes!K28</f>
        <v>Канаты пеньковые пропитанные</v>
      </c>
      <c r="H27" t="str">
        <f>SmtRes!O28</f>
        <v>т</v>
      </c>
      <c r="I27">
        <f>SmtRes!Y28*Source!I37</f>
        <v>3.3856000000000001E-4</v>
      </c>
      <c r="J27">
        <f>SmtRes!AO28</f>
        <v>1</v>
      </c>
      <c r="K27">
        <f>SmtRes!AE28</f>
        <v>37900</v>
      </c>
      <c r="L27">
        <f>SmtRes!DB28</f>
        <v>43.59</v>
      </c>
      <c r="M27">
        <f>ROUND(ROUND(L27*Source!I37, 6)*1, 2)</f>
        <v>12.83</v>
      </c>
      <c r="N27">
        <f>SmtRes!AA28</f>
        <v>190637</v>
      </c>
      <c r="O27">
        <f>ROUND(ROUND(L27*Source!I37, 6)*SmtRes!DA28, 2)</f>
        <v>64.55</v>
      </c>
      <c r="P27">
        <f>SmtRes!AG28</f>
        <v>0</v>
      </c>
      <c r="Q27">
        <f>SmtRes!DC28</f>
        <v>0</v>
      </c>
      <c r="R27">
        <f>ROUND(ROUND(Q27*Source!I37, 6)*1, 2)</f>
        <v>0</v>
      </c>
      <c r="S27">
        <f>SmtRes!AC28</f>
        <v>0</v>
      </c>
      <c r="T27">
        <f>ROUND(ROUND(Q27*Source!I37, 6)*SmtRes!AK28, 2)</f>
        <v>0</v>
      </c>
      <c r="U27">
        <f>SmtRes!X28</f>
        <v>-399561490</v>
      </c>
      <c r="V27">
        <v>1032818174</v>
      </c>
      <c r="W27">
        <v>-1864931963</v>
      </c>
    </row>
    <row r="28" spans="1:23" x14ac:dyDescent="0.2">
      <c r="A28">
        <f>Source!A38</f>
        <v>18</v>
      </c>
      <c r="C28">
        <v>3</v>
      </c>
      <c r="D28">
        <f>Source!BI38</f>
        <v>1</v>
      </c>
      <c r="E28">
        <f>Source!FS38</f>
        <v>0</v>
      </c>
      <c r="F28" t="str">
        <f>Source!F38</f>
        <v>101-5296</v>
      </c>
      <c r="G28" t="str">
        <f>Source!G38</f>
        <v>Стекло армированное листовое, гладкое, бесцветное, размером 1300х1600 мм, толщиной 5,5 мм</v>
      </c>
      <c r="H28" t="str">
        <f>Source!H38</f>
        <v>м2</v>
      </c>
      <c r="I28">
        <f>Source!I38</f>
        <v>58.879999999999995</v>
      </c>
      <c r="J28">
        <v>1</v>
      </c>
      <c r="K28">
        <f>Source!AC38</f>
        <v>109.06</v>
      </c>
      <c r="M28">
        <f>ROUND(K28*I28, 2)</f>
        <v>6421.45</v>
      </c>
      <c r="N28">
        <f>Source!AC38*IF(Source!BC38&lt;&gt; 0, Source!BC38, 1)</f>
        <v>738.33619999999996</v>
      </c>
      <c r="O28">
        <f>ROUND(N28*I28, 2)</f>
        <v>43473.24</v>
      </c>
      <c r="P28">
        <f>Source!AE38</f>
        <v>0</v>
      </c>
      <c r="R28">
        <f>ROUND(P28*I28, 2)</f>
        <v>0</v>
      </c>
      <c r="S28">
        <f>Source!AE38*IF(Source!BS38&lt;&gt; 0, Source!BS38, 1)</f>
        <v>0</v>
      </c>
      <c r="T28">
        <f>ROUND(S28*I28, 2)</f>
        <v>0</v>
      </c>
      <c r="U28">
        <f>Source!GF38</f>
        <v>1857014117</v>
      </c>
      <c r="V28">
        <v>128432470</v>
      </c>
      <c r="W28">
        <v>1995147757</v>
      </c>
    </row>
    <row r="29" spans="1:23" x14ac:dyDescent="0.2">
      <c r="A29">
        <f>Source!A39</f>
        <v>17</v>
      </c>
      <c r="C29">
        <v>3</v>
      </c>
      <c r="D29">
        <v>0</v>
      </c>
      <c r="E29">
        <f>SmtRes!AV43</f>
        <v>0</v>
      </c>
      <c r="F29" t="str">
        <f>SmtRes!I43</f>
        <v>402-0004</v>
      </c>
      <c r="G29" t="str">
        <f>SmtRes!K43</f>
        <v>Раствор готовый кладочный цементный марки 100</v>
      </c>
      <c r="H29" t="str">
        <f>SmtRes!O43</f>
        <v>м3</v>
      </c>
      <c r="I29">
        <f>SmtRes!Y43*Source!I39</f>
        <v>1.1999999999999999E-3</v>
      </c>
      <c r="J29">
        <f>SmtRes!AO43</f>
        <v>1</v>
      </c>
      <c r="K29">
        <f>SmtRes!AE43</f>
        <v>519.79999999999995</v>
      </c>
      <c r="L29">
        <f>SmtRes!DB43</f>
        <v>0.16</v>
      </c>
      <c r="M29">
        <f>ROUND(ROUND(L29*Source!I39, 6)*1, 2)</f>
        <v>0.64</v>
      </c>
      <c r="N29">
        <f>SmtRes!AA43</f>
        <v>3279.94</v>
      </c>
      <c r="O29">
        <f>ROUND(ROUND(L29*Source!I39, 6)*SmtRes!DA43, 2)</f>
        <v>4.04</v>
      </c>
      <c r="P29">
        <f>SmtRes!AG43</f>
        <v>0</v>
      </c>
      <c r="Q29">
        <f>SmtRes!DC43</f>
        <v>0</v>
      </c>
      <c r="R29">
        <f>ROUND(ROUND(Q29*Source!I39, 6)*1, 2)</f>
        <v>0</v>
      </c>
      <c r="S29">
        <f>SmtRes!AC43</f>
        <v>0</v>
      </c>
      <c r="T29">
        <f>ROUND(ROUND(Q29*Source!I39, 6)*SmtRes!AK43, 2)</f>
        <v>0</v>
      </c>
      <c r="U29">
        <f>SmtRes!X43</f>
        <v>-211956249</v>
      </c>
      <c r="V29">
        <v>1387789879</v>
      </c>
      <c r="W29">
        <v>-2106125412</v>
      </c>
    </row>
    <row r="30" spans="1:23" x14ac:dyDescent="0.2">
      <c r="A30">
        <f>Source!A39</f>
        <v>17</v>
      </c>
      <c r="C30">
        <v>3</v>
      </c>
      <c r="D30">
        <v>0</v>
      </c>
      <c r="E30">
        <f>SmtRes!AV41</f>
        <v>0</v>
      </c>
      <c r="F30" t="str">
        <f>SmtRes!I41</f>
        <v>204-0004</v>
      </c>
      <c r="G30" t="str">
        <f>SmtRes!K41</f>
        <v>Горячекатаная арматурная сталь гладкая класса А-I, диаметром 12 мм</v>
      </c>
      <c r="H30" t="str">
        <f>SmtRes!O41</f>
        <v>т</v>
      </c>
      <c r="I30">
        <f>SmtRes!Y41*Source!I39</f>
        <v>1.72E-3</v>
      </c>
      <c r="J30">
        <f>SmtRes!AO41</f>
        <v>1</v>
      </c>
      <c r="K30">
        <f>SmtRes!AE41</f>
        <v>6014.12</v>
      </c>
      <c r="L30">
        <f>SmtRes!DB41</f>
        <v>2.59</v>
      </c>
      <c r="M30">
        <f>ROUND(ROUND(L30*Source!I39, 6)*1, 2)</f>
        <v>10.36</v>
      </c>
      <c r="N30">
        <f>SmtRes!AA41</f>
        <v>36144.86</v>
      </c>
      <c r="O30">
        <f>ROUND(ROUND(L30*Source!I39, 6)*SmtRes!DA41, 2)</f>
        <v>62.26</v>
      </c>
      <c r="P30">
        <f>SmtRes!AG41</f>
        <v>0</v>
      </c>
      <c r="Q30">
        <f>SmtRes!DC41</f>
        <v>0</v>
      </c>
      <c r="R30">
        <f>ROUND(ROUND(Q30*Source!I39, 6)*1, 2)</f>
        <v>0</v>
      </c>
      <c r="S30">
        <f>SmtRes!AC41</f>
        <v>0</v>
      </c>
      <c r="T30">
        <f>ROUND(ROUND(Q30*Source!I39, 6)*SmtRes!AK41, 2)</f>
        <v>0</v>
      </c>
      <c r="U30">
        <f>SmtRes!X41</f>
        <v>1970784338</v>
      </c>
      <c r="V30">
        <v>760799882</v>
      </c>
      <c r="W30">
        <v>1081398351</v>
      </c>
    </row>
    <row r="31" spans="1:23" x14ac:dyDescent="0.2">
      <c r="A31">
        <f>Source!A39</f>
        <v>17</v>
      </c>
      <c r="C31">
        <v>3</v>
      </c>
      <c r="D31">
        <v>0</v>
      </c>
      <c r="E31">
        <f>SmtRes!AV40</f>
        <v>0</v>
      </c>
      <c r="F31" t="str">
        <f>SmtRes!I40</f>
        <v>101-1714</v>
      </c>
      <c r="G31" t="str">
        <f>SmtRes!K40</f>
        <v>Болты с гайками и шайбами строительные</v>
      </c>
      <c r="H31" t="str">
        <f>SmtRes!O40</f>
        <v>т</v>
      </c>
      <c r="I31">
        <f>SmtRes!Y40*Source!I39</f>
        <v>1.6000000000000001E-3</v>
      </c>
      <c r="J31">
        <f>SmtRes!AO40</f>
        <v>1</v>
      </c>
      <c r="K31">
        <f>SmtRes!AE40</f>
        <v>9040.01</v>
      </c>
      <c r="L31">
        <f>SmtRes!DB40</f>
        <v>3.62</v>
      </c>
      <c r="M31">
        <f>ROUND(ROUND(L31*Source!I39, 6)*1, 2)</f>
        <v>14.48</v>
      </c>
      <c r="N31">
        <f>SmtRes!AA40</f>
        <v>78286.490000000005</v>
      </c>
      <c r="O31">
        <f>ROUND(ROUND(L31*Source!I39, 6)*SmtRes!DA40, 2)</f>
        <v>125.4</v>
      </c>
      <c r="P31">
        <f>SmtRes!AG40</f>
        <v>0</v>
      </c>
      <c r="Q31">
        <f>SmtRes!DC40</f>
        <v>0</v>
      </c>
      <c r="R31">
        <f>ROUND(ROUND(Q31*Source!I39, 6)*1, 2)</f>
        <v>0</v>
      </c>
      <c r="S31">
        <f>SmtRes!AC40</f>
        <v>0</v>
      </c>
      <c r="T31">
        <f>ROUND(ROUND(Q31*Source!I39, 6)*SmtRes!AK40, 2)</f>
        <v>0</v>
      </c>
      <c r="U31">
        <f>SmtRes!X40</f>
        <v>969423507</v>
      </c>
      <c r="V31">
        <v>1993467546</v>
      </c>
      <c r="W31">
        <v>168304922</v>
      </c>
    </row>
    <row r="32" spans="1:23" x14ac:dyDescent="0.2">
      <c r="A32">
        <f>Source!A39</f>
        <v>17</v>
      </c>
      <c r="C32">
        <v>3</v>
      </c>
      <c r="D32">
        <v>0</v>
      </c>
      <c r="E32">
        <f>SmtRes!AV39</f>
        <v>0</v>
      </c>
      <c r="F32" t="str">
        <f>SmtRes!I39</f>
        <v>101-1522</v>
      </c>
      <c r="G32" t="str">
        <f>SmtRes!K39</f>
        <v>Электроды диаметром 5 мм Э42А</v>
      </c>
      <c r="H32" t="str">
        <f>SmtRes!O39</f>
        <v>т</v>
      </c>
      <c r="I32">
        <f>SmtRes!Y39*Source!I39</f>
        <v>4.4000000000000002E-4</v>
      </c>
      <c r="J32">
        <f>SmtRes!AO39</f>
        <v>1</v>
      </c>
      <c r="K32">
        <f>SmtRes!AE39</f>
        <v>10362</v>
      </c>
      <c r="L32">
        <f>SmtRes!DB39</f>
        <v>1.1399999999999999</v>
      </c>
      <c r="M32">
        <f>ROUND(ROUND(L32*Source!I39, 6)*1, 2)</f>
        <v>4.5599999999999996</v>
      </c>
      <c r="N32">
        <f>SmtRes!AA39</f>
        <v>93568.86</v>
      </c>
      <c r="O32">
        <f>ROUND(ROUND(L32*Source!I39, 6)*SmtRes!DA39, 2)</f>
        <v>41.18</v>
      </c>
      <c r="P32">
        <f>SmtRes!AG39</f>
        <v>0</v>
      </c>
      <c r="Q32">
        <f>SmtRes!DC39</f>
        <v>0</v>
      </c>
      <c r="R32">
        <f>ROUND(ROUND(Q32*Source!I39, 6)*1, 2)</f>
        <v>0</v>
      </c>
      <c r="S32">
        <f>SmtRes!AC39</f>
        <v>0</v>
      </c>
      <c r="T32">
        <f>ROUND(ROUND(Q32*Source!I39, 6)*SmtRes!AK39, 2)</f>
        <v>0</v>
      </c>
      <c r="U32">
        <f>SmtRes!X39</f>
        <v>-2063358494</v>
      </c>
      <c r="V32">
        <v>-1981229618</v>
      </c>
      <c r="W32">
        <v>-2072662666</v>
      </c>
    </row>
    <row r="33" spans="1:23" x14ac:dyDescent="0.2">
      <c r="A33">
        <f>Source!A40</f>
        <v>18</v>
      </c>
      <c r="C33">
        <v>3</v>
      </c>
      <c r="D33">
        <f>Source!BI40</f>
        <v>1</v>
      </c>
      <c r="E33">
        <f>Source!FS40</f>
        <v>0</v>
      </c>
      <c r="F33" t="str">
        <f>Source!F40</f>
        <v>301-4227</v>
      </c>
      <c r="G33" t="str">
        <f>Source!G40</f>
        <v>Решетки жалюзийные регулируемые из алюминиевого профиля с порошковым покрытием марки РВ-1, размером 1000х1000 мм</v>
      </c>
      <c r="H33" t="str">
        <f>Source!H40</f>
        <v>шт.</v>
      </c>
      <c r="I33">
        <f>Source!I40</f>
        <v>4</v>
      </c>
      <c r="J33">
        <v>1</v>
      </c>
      <c r="K33">
        <f>Source!AC40</f>
        <v>732.67</v>
      </c>
      <c r="M33">
        <f>ROUND(K33*I33, 2)</f>
        <v>2930.68</v>
      </c>
      <c r="N33">
        <f>Source!AC40*IF(Source!BC40&lt;&gt; 0, Source!BC40, 1)</f>
        <v>4952.8491999999997</v>
      </c>
      <c r="O33">
        <f>ROUND(N33*I33, 2)</f>
        <v>19811.400000000001</v>
      </c>
      <c r="P33">
        <f>Source!AE40</f>
        <v>0</v>
      </c>
      <c r="R33">
        <f>ROUND(P33*I33, 2)</f>
        <v>0</v>
      </c>
      <c r="S33">
        <f>Source!AE40*IF(Source!BS40&lt;&gt; 0, Source!BS40, 1)</f>
        <v>0</v>
      </c>
      <c r="T33">
        <f>ROUND(S33*I33, 2)</f>
        <v>0</v>
      </c>
      <c r="U33">
        <f>Source!GF40</f>
        <v>201019826</v>
      </c>
      <c r="V33">
        <v>-1439367869</v>
      </c>
      <c r="W33">
        <v>-837815793</v>
      </c>
    </row>
    <row r="34" spans="1:23" x14ac:dyDescent="0.2">
      <c r="A34">
        <f>Source!A41</f>
        <v>17</v>
      </c>
      <c r="C34">
        <v>3</v>
      </c>
      <c r="D34">
        <v>0</v>
      </c>
      <c r="E34">
        <f>SmtRes!AV50</f>
        <v>0</v>
      </c>
      <c r="F34" t="str">
        <f>SmtRes!I50</f>
        <v>203-0359</v>
      </c>
      <c r="G34" t="str">
        <f>SmtRes!K50</f>
        <v>Наличники из древесины типа Н-1, Н-2 размером 13х54 мм</v>
      </c>
      <c r="H34" t="str">
        <f>SmtRes!O50</f>
        <v>м</v>
      </c>
      <c r="I34">
        <f>SmtRes!Y50*Source!I41</f>
        <v>118.8</v>
      </c>
      <c r="J34">
        <f>SmtRes!AO50</f>
        <v>1</v>
      </c>
      <c r="K34">
        <f>SmtRes!AE50</f>
        <v>3.93</v>
      </c>
      <c r="L34">
        <f>SmtRes!DB50</f>
        <v>2122.1999999999998</v>
      </c>
      <c r="M34">
        <f>ROUND(ROUND(L34*Source!I41, 6)*1, 2)</f>
        <v>466.88</v>
      </c>
      <c r="N34">
        <f>SmtRes!AA50</f>
        <v>31.99</v>
      </c>
      <c r="O34">
        <f>ROUND(ROUND(L34*Source!I41, 6)*SmtRes!DA50, 2)</f>
        <v>3800.44</v>
      </c>
      <c r="P34">
        <f>SmtRes!AG50</f>
        <v>0</v>
      </c>
      <c r="Q34">
        <f>SmtRes!DC50</f>
        <v>0</v>
      </c>
      <c r="R34">
        <f>ROUND(ROUND(Q34*Source!I41, 6)*1, 2)</f>
        <v>0</v>
      </c>
      <c r="S34">
        <f>SmtRes!AC50</f>
        <v>0</v>
      </c>
      <c r="T34">
        <f>ROUND(ROUND(Q34*Source!I41, 6)*SmtRes!AK50, 2)</f>
        <v>0</v>
      </c>
      <c r="U34">
        <f>SmtRes!X50</f>
        <v>-180984447</v>
      </c>
      <c r="V34">
        <v>-70630333</v>
      </c>
      <c r="W34">
        <v>542686136</v>
      </c>
    </row>
    <row r="35" spans="1:23" x14ac:dyDescent="0.2">
      <c r="A35">
        <f>Source!A41</f>
        <v>17</v>
      </c>
      <c r="C35">
        <v>3</v>
      </c>
      <c r="D35">
        <v>0</v>
      </c>
      <c r="E35">
        <f>SmtRes!AV48</f>
        <v>0</v>
      </c>
      <c r="F35" t="str">
        <f>SmtRes!I48</f>
        <v>102-0053</v>
      </c>
      <c r="G35" t="str">
        <f>SmtRes!K48</f>
        <v>Доски обрезные хвойных пород длиной 4-6,5 м, шириной 75-150 мм, толщиной 25 мм, III сорта</v>
      </c>
      <c r="H35" t="str">
        <f>SmtRes!O48</f>
        <v>м3</v>
      </c>
      <c r="I35">
        <f>SmtRes!Y48*Source!I41</f>
        <v>1.7600000000000001E-2</v>
      </c>
      <c r="J35">
        <f>SmtRes!AO48</f>
        <v>1</v>
      </c>
      <c r="K35">
        <f>SmtRes!AE48</f>
        <v>1100</v>
      </c>
      <c r="L35">
        <f>SmtRes!DB48</f>
        <v>88</v>
      </c>
      <c r="M35">
        <f>ROUND(ROUND(L35*Source!I41, 6)*1, 2)</f>
        <v>19.36</v>
      </c>
      <c r="N35">
        <f>SmtRes!AA48</f>
        <v>5852</v>
      </c>
      <c r="O35">
        <f>ROUND(ROUND(L35*Source!I41, 6)*SmtRes!DA48, 2)</f>
        <v>103</v>
      </c>
      <c r="P35">
        <f>SmtRes!AG48</f>
        <v>0</v>
      </c>
      <c r="Q35">
        <f>SmtRes!DC48</f>
        <v>0</v>
      </c>
      <c r="R35">
        <f>ROUND(ROUND(Q35*Source!I41, 6)*1, 2)</f>
        <v>0</v>
      </c>
      <c r="S35">
        <f>SmtRes!AC48</f>
        <v>0</v>
      </c>
      <c r="T35">
        <f>ROUND(ROUND(Q35*Source!I41, 6)*SmtRes!AK48, 2)</f>
        <v>0</v>
      </c>
      <c r="U35">
        <f>SmtRes!X48</f>
        <v>455834906</v>
      </c>
      <c r="V35">
        <v>-1362143891</v>
      </c>
      <c r="W35">
        <v>-1123717924</v>
      </c>
    </row>
    <row r="36" spans="1:23" x14ac:dyDescent="0.2">
      <c r="A36">
        <f>Source!A41</f>
        <v>17</v>
      </c>
      <c r="C36">
        <v>3</v>
      </c>
      <c r="D36">
        <v>0</v>
      </c>
      <c r="E36">
        <f>SmtRes!AV47</f>
        <v>0</v>
      </c>
      <c r="F36" t="str">
        <f>SmtRes!I47</f>
        <v>101-1805</v>
      </c>
      <c r="G36" t="str">
        <f>SmtRes!K47</f>
        <v>Гвозди строительные</v>
      </c>
      <c r="H36" t="str">
        <f>SmtRes!O47</f>
        <v>т</v>
      </c>
      <c r="I36">
        <f>SmtRes!Y47*Source!I41</f>
        <v>2.2264000000000003E-3</v>
      </c>
      <c r="J36">
        <f>SmtRes!AO47</f>
        <v>1</v>
      </c>
      <c r="K36">
        <f>SmtRes!AE47</f>
        <v>11978</v>
      </c>
      <c r="L36">
        <f>SmtRes!DB47</f>
        <v>121.22</v>
      </c>
      <c r="M36">
        <f>ROUND(ROUND(L36*Source!I41, 6)*1, 2)</f>
        <v>26.67</v>
      </c>
      <c r="N36">
        <f>SmtRes!AA47</f>
        <v>55098.8</v>
      </c>
      <c r="O36">
        <f>ROUND(ROUND(L36*Source!I41, 6)*SmtRes!DA47, 2)</f>
        <v>122.67</v>
      </c>
      <c r="P36">
        <f>SmtRes!AG47</f>
        <v>0</v>
      </c>
      <c r="Q36">
        <f>SmtRes!DC47</f>
        <v>0</v>
      </c>
      <c r="R36">
        <f>ROUND(ROUND(Q36*Source!I41, 6)*1, 2)</f>
        <v>0</v>
      </c>
      <c r="S36">
        <f>SmtRes!AC47</f>
        <v>0</v>
      </c>
      <c r="T36">
        <f>ROUND(ROUND(Q36*Source!I41, 6)*SmtRes!AK47, 2)</f>
        <v>0</v>
      </c>
      <c r="U36">
        <f>SmtRes!X47</f>
        <v>1561117559</v>
      </c>
      <c r="V36">
        <v>-1982657646</v>
      </c>
      <c r="W36">
        <v>106826315</v>
      </c>
    </row>
    <row r="37" spans="1:23" x14ac:dyDescent="0.2">
      <c r="A37">
        <f>Source!A41</f>
        <v>17</v>
      </c>
      <c r="C37">
        <v>3</v>
      </c>
      <c r="D37">
        <v>0</v>
      </c>
      <c r="E37">
        <f>SmtRes!AV46</f>
        <v>0</v>
      </c>
      <c r="F37" t="str">
        <f>SmtRes!I46</f>
        <v>101-1705</v>
      </c>
      <c r="G37" t="str">
        <f>SmtRes!K46</f>
        <v>Пакля пропитанная</v>
      </c>
      <c r="H37" t="str">
        <f>SmtRes!O46</f>
        <v>кг</v>
      </c>
      <c r="I37">
        <f>SmtRes!Y46*Source!I41</f>
        <v>23.76</v>
      </c>
      <c r="J37">
        <f>SmtRes!AO46</f>
        <v>1</v>
      </c>
      <c r="K37">
        <f>SmtRes!AE46</f>
        <v>9.0399999999999991</v>
      </c>
      <c r="L37">
        <f>SmtRes!DB46</f>
        <v>976.32</v>
      </c>
      <c r="M37">
        <f>ROUND(ROUND(L37*Source!I41, 6)*1, 2)</f>
        <v>214.79</v>
      </c>
      <c r="N37">
        <f>SmtRes!AA46</f>
        <v>86.42</v>
      </c>
      <c r="O37">
        <f>ROUND(ROUND(L37*Source!I41, 6)*SmtRes!DA46, 2)</f>
        <v>2053.4</v>
      </c>
      <c r="P37">
        <f>SmtRes!AG46</f>
        <v>0</v>
      </c>
      <c r="Q37">
        <f>SmtRes!DC46</f>
        <v>0</v>
      </c>
      <c r="R37">
        <f>ROUND(ROUND(Q37*Source!I41, 6)*1, 2)</f>
        <v>0</v>
      </c>
      <c r="S37">
        <f>SmtRes!AC46</f>
        <v>0</v>
      </c>
      <c r="T37">
        <f>ROUND(ROUND(Q37*Source!I41, 6)*SmtRes!AK46, 2)</f>
        <v>0</v>
      </c>
      <c r="U37">
        <f>SmtRes!X46</f>
        <v>-1980359651</v>
      </c>
      <c r="V37">
        <v>-1923937253</v>
      </c>
      <c r="W37">
        <v>-2017075022</v>
      </c>
    </row>
    <row r="38" spans="1:23" x14ac:dyDescent="0.2">
      <c r="A38">
        <f>Source!A43</f>
        <v>18</v>
      </c>
      <c r="C38">
        <v>3</v>
      </c>
      <c r="D38">
        <f>Source!BI43</f>
        <v>1</v>
      </c>
      <c r="E38">
        <f>Source!FS43</f>
        <v>0</v>
      </c>
      <c r="F38" t="str">
        <f>Source!F43</f>
        <v>203-8142</v>
      </c>
      <c r="G38" t="str">
        <f>Source!G43</f>
        <v>Блоки дверные из натурального массива дуба (коробка, полотно глухое, наличники, фурнитура)</v>
      </c>
      <c r="H38" t="str">
        <f>Source!H43</f>
        <v>м2</v>
      </c>
      <c r="I38">
        <f>Source!I43</f>
        <v>22</v>
      </c>
      <c r="J38">
        <v>1</v>
      </c>
      <c r="K38">
        <f>Source!AC43</f>
        <v>4535.87</v>
      </c>
      <c r="M38">
        <f>ROUND(K38*I38, 2)</f>
        <v>99789.14</v>
      </c>
      <c r="N38">
        <f>Source!AC43*IF(Source!BC43&lt;&gt; 0, Source!BC43, 1)</f>
        <v>12836.5121</v>
      </c>
      <c r="O38">
        <f>ROUND(N38*I38, 2)</f>
        <v>282403.27</v>
      </c>
      <c r="P38">
        <f>Source!AE43</f>
        <v>0</v>
      </c>
      <c r="R38">
        <f>ROUND(P38*I38, 2)</f>
        <v>0</v>
      </c>
      <c r="S38">
        <f>Source!AE43*IF(Source!BS43&lt;&gt; 0, Source!BS43, 1)</f>
        <v>0</v>
      </c>
      <c r="T38">
        <f>ROUND(S38*I38, 2)</f>
        <v>0</v>
      </c>
      <c r="U38">
        <f>Source!GF43</f>
        <v>1906875314</v>
      </c>
      <c r="V38">
        <v>-2066872817</v>
      </c>
      <c r="W38">
        <v>1716148899</v>
      </c>
    </row>
    <row r="39" spans="1:23" x14ac:dyDescent="0.2">
      <c r="A39">
        <f>Source!A44</f>
        <v>17</v>
      </c>
      <c r="C39">
        <v>3</v>
      </c>
      <c r="D39">
        <v>0</v>
      </c>
      <c r="E39">
        <f>SmtRes!AV60</f>
        <v>0</v>
      </c>
      <c r="F39" t="str">
        <f>SmtRes!I60</f>
        <v>204-0062</v>
      </c>
      <c r="G39" t="str">
        <f>SmtRes!K60</f>
        <v>Детали закладные и накладные изготовленные без применения сварки, гнутья, сверления (пробивки) отверстий поставляемые отдельно</v>
      </c>
      <c r="H39" t="str">
        <f>SmtRes!O60</f>
        <v>т</v>
      </c>
      <c r="I39">
        <f>SmtRes!Y60*Source!I44</f>
        <v>1.3679999999999999E-2</v>
      </c>
      <c r="J39">
        <f>SmtRes!AO60</f>
        <v>1</v>
      </c>
      <c r="K39">
        <f>SmtRes!AE60</f>
        <v>5804</v>
      </c>
      <c r="L39">
        <f>SmtRes!DB60</f>
        <v>17.41</v>
      </c>
      <c r="M39">
        <f>ROUND(ROUND(L39*Source!I44, 6)*1, 2)</f>
        <v>79.39</v>
      </c>
      <c r="N39">
        <f>SmtRes!AA60</f>
        <v>40105.64</v>
      </c>
      <c r="O39">
        <f>ROUND(ROUND(L39*Source!I44, 6)*SmtRes!DA60, 2)</f>
        <v>548.58000000000004</v>
      </c>
      <c r="P39">
        <f>SmtRes!AG60</f>
        <v>0</v>
      </c>
      <c r="Q39">
        <f>SmtRes!DC60</f>
        <v>0</v>
      </c>
      <c r="R39">
        <f>ROUND(ROUND(Q39*Source!I44, 6)*1, 2)</f>
        <v>0</v>
      </c>
      <c r="S39">
        <f>SmtRes!AC60</f>
        <v>0</v>
      </c>
      <c r="T39">
        <f>ROUND(ROUND(Q39*Source!I44, 6)*SmtRes!AK60, 2)</f>
        <v>0</v>
      </c>
      <c r="U39">
        <f>SmtRes!X60</f>
        <v>1426677377</v>
      </c>
      <c r="V39">
        <v>1040621728</v>
      </c>
      <c r="W39">
        <v>-1107310561</v>
      </c>
    </row>
    <row r="40" spans="1:23" x14ac:dyDescent="0.2">
      <c r="A40">
        <f>Source!A44</f>
        <v>17</v>
      </c>
      <c r="C40">
        <v>3</v>
      </c>
      <c r="D40">
        <v>0</v>
      </c>
      <c r="E40">
        <f>SmtRes!AV59</f>
        <v>0</v>
      </c>
      <c r="F40" t="str">
        <f>SmtRes!I59</f>
        <v>101-1921</v>
      </c>
      <c r="G40" t="str">
        <f>SmtRes!K59</f>
        <v>Пена монтажная для герметизации стыков в баллончике емкостью 0,85 л</v>
      </c>
      <c r="H40" t="str">
        <f>SmtRes!O59</f>
        <v>шт.</v>
      </c>
      <c r="I40">
        <f>SmtRes!Y59*Source!I44</f>
        <v>0.45599999999999996</v>
      </c>
      <c r="J40">
        <f>SmtRes!AO59</f>
        <v>1</v>
      </c>
      <c r="K40">
        <f>SmtRes!AE59</f>
        <v>72.8</v>
      </c>
      <c r="L40">
        <f>SmtRes!DB59</f>
        <v>7.28</v>
      </c>
      <c r="M40">
        <f>ROUND(ROUND(L40*Source!I44, 6)*1, 2)</f>
        <v>33.200000000000003</v>
      </c>
      <c r="N40">
        <f>SmtRes!AA59</f>
        <v>190.01</v>
      </c>
      <c r="O40">
        <f>ROUND(ROUND(L40*Source!I44, 6)*SmtRes!DA59, 2)</f>
        <v>86.64</v>
      </c>
      <c r="P40">
        <f>SmtRes!AG59</f>
        <v>0</v>
      </c>
      <c r="Q40">
        <f>SmtRes!DC59</f>
        <v>0</v>
      </c>
      <c r="R40">
        <f>ROUND(ROUND(Q40*Source!I44, 6)*1, 2)</f>
        <v>0</v>
      </c>
      <c r="S40">
        <f>SmtRes!AC59</f>
        <v>0</v>
      </c>
      <c r="T40">
        <f>ROUND(ROUND(Q40*Source!I44, 6)*SmtRes!AK59, 2)</f>
        <v>0</v>
      </c>
      <c r="U40">
        <f>SmtRes!X59</f>
        <v>143065284</v>
      </c>
      <c r="V40">
        <v>356961622</v>
      </c>
      <c r="W40">
        <v>1713128488</v>
      </c>
    </row>
    <row r="41" spans="1:23" x14ac:dyDescent="0.2">
      <c r="A41">
        <f>Source!A44</f>
        <v>17</v>
      </c>
      <c r="C41">
        <v>3</v>
      </c>
      <c r="D41">
        <v>0</v>
      </c>
      <c r="E41">
        <f>SmtRes!AV58</f>
        <v>0</v>
      </c>
      <c r="F41" t="str">
        <f>SmtRes!I58</f>
        <v>101-1513</v>
      </c>
      <c r="G41" t="str">
        <f>SmtRes!K58</f>
        <v>Электроды диаметром 4 мм Э42</v>
      </c>
      <c r="H41" t="str">
        <f>SmtRes!O58</f>
        <v>т</v>
      </c>
      <c r="I41">
        <f>SmtRes!Y58*Source!I44</f>
        <v>4.5599999999999997E-4</v>
      </c>
      <c r="J41">
        <f>SmtRes!AO58</f>
        <v>1</v>
      </c>
      <c r="K41">
        <f>SmtRes!AE58</f>
        <v>9749.99</v>
      </c>
      <c r="L41">
        <f>SmtRes!DB58</f>
        <v>0.97</v>
      </c>
      <c r="M41">
        <f>ROUND(ROUND(L41*Source!I44, 6)*1, 2)</f>
        <v>4.42</v>
      </c>
      <c r="N41">
        <f>SmtRes!AA58</f>
        <v>89992.41</v>
      </c>
      <c r="O41">
        <f>ROUND(ROUND(L41*Source!I44, 6)*SmtRes!DA58, 2)</f>
        <v>40.83</v>
      </c>
      <c r="P41">
        <f>SmtRes!AG58</f>
        <v>0</v>
      </c>
      <c r="Q41">
        <f>SmtRes!DC58</f>
        <v>0</v>
      </c>
      <c r="R41">
        <f>ROUND(ROUND(Q41*Source!I44, 6)*1, 2)</f>
        <v>0</v>
      </c>
      <c r="S41">
        <f>SmtRes!AC58</f>
        <v>0</v>
      </c>
      <c r="T41">
        <f>ROUND(ROUND(Q41*Source!I44, 6)*SmtRes!AK58, 2)</f>
        <v>0</v>
      </c>
      <c r="U41">
        <f>SmtRes!X58</f>
        <v>-1319080431</v>
      </c>
      <c r="V41">
        <v>1106660228</v>
      </c>
      <c r="W41">
        <v>1455819170</v>
      </c>
    </row>
    <row r="42" spans="1:23" x14ac:dyDescent="0.2">
      <c r="A42">
        <f>Source!A45</f>
        <v>18</v>
      </c>
      <c r="C42">
        <v>3</v>
      </c>
      <c r="D42">
        <f>Source!BI45</f>
        <v>1</v>
      </c>
      <c r="E42">
        <f>Source!FS45</f>
        <v>0</v>
      </c>
      <c r="F42" t="str">
        <f>Source!F45</f>
        <v>301-4190</v>
      </c>
      <c r="G42" t="str">
        <f>Source!G45</f>
        <v>Решетки жалюзийные регулируемые из алюминиевого профиля с порошковым покрытием марки РВ-1, размером 900х700 мм</v>
      </c>
      <c r="H42" t="str">
        <f>Source!H45</f>
        <v>шт.</v>
      </c>
      <c r="I42">
        <f>Source!I45</f>
        <v>3</v>
      </c>
      <c r="J42">
        <v>1</v>
      </c>
      <c r="K42">
        <f>Source!AC45</f>
        <v>525.22</v>
      </c>
      <c r="M42">
        <f>ROUND(K42*I42, 2)</f>
        <v>1575.66</v>
      </c>
      <c r="N42">
        <f>Source!AC45*IF(Source!BC45&lt;&gt; 0, Source!BC45, 1)</f>
        <v>3329.8948</v>
      </c>
      <c r="O42">
        <f>ROUND(N42*I42, 2)</f>
        <v>9989.68</v>
      </c>
      <c r="P42">
        <f>Source!AE45</f>
        <v>0</v>
      </c>
      <c r="R42">
        <f>ROUND(P42*I42, 2)</f>
        <v>0</v>
      </c>
      <c r="S42">
        <f>Source!AE45*IF(Source!BS45&lt;&gt; 0, Source!BS45, 1)</f>
        <v>0</v>
      </c>
      <c r="T42">
        <f>ROUND(S42*I42, 2)</f>
        <v>0</v>
      </c>
      <c r="U42">
        <f>Source!GF45</f>
        <v>1393370204</v>
      </c>
      <c r="V42">
        <v>561079580</v>
      </c>
      <c r="W42">
        <v>-200878804</v>
      </c>
    </row>
    <row r="43" spans="1:23" x14ac:dyDescent="0.2">
      <c r="A43">
        <f>Source!A46</f>
        <v>18</v>
      </c>
      <c r="C43">
        <v>3</v>
      </c>
      <c r="D43">
        <f>Source!BI46</f>
        <v>1</v>
      </c>
      <c r="E43">
        <f>Source!FS46</f>
        <v>0</v>
      </c>
      <c r="F43" t="str">
        <f>Source!F46</f>
        <v>206-0247</v>
      </c>
      <c r="G43" t="str">
        <f>Source!G46</f>
        <v>Алюминиевая часть для дверей балконных деревянно-алюминиевых под двойное остекление в спаренном переплете, распашных однопольных, с фрамугой АС 18-9, АС 18-9Л</v>
      </c>
      <c r="H43" t="str">
        <f>Source!H46</f>
        <v>шт.</v>
      </c>
      <c r="I43">
        <f>Source!I46</f>
        <v>3</v>
      </c>
      <c r="J43">
        <v>1</v>
      </c>
      <c r="K43">
        <f>Source!AC46</f>
        <v>2741.69</v>
      </c>
      <c r="M43">
        <f>ROUND(K43*I43, 2)</f>
        <v>8225.07</v>
      </c>
      <c r="N43">
        <f>Source!AC46*IF(Source!BC46&lt;&gt; 0, Source!BC46, 1)</f>
        <v>14832.5429</v>
      </c>
      <c r="O43">
        <f>ROUND(N43*I43, 2)</f>
        <v>44497.63</v>
      </c>
      <c r="P43">
        <f>Source!AE46</f>
        <v>0</v>
      </c>
      <c r="R43">
        <f>ROUND(P43*I43, 2)</f>
        <v>0</v>
      </c>
      <c r="S43">
        <f>Source!AE46*IF(Source!BS46&lt;&gt; 0, Source!BS46, 1)</f>
        <v>0</v>
      </c>
      <c r="T43">
        <f>ROUND(S43*I43, 2)</f>
        <v>0</v>
      </c>
      <c r="U43">
        <f>Source!GF46</f>
        <v>934054201</v>
      </c>
      <c r="V43">
        <v>366956186</v>
      </c>
      <c r="W43">
        <v>-1382807542</v>
      </c>
    </row>
    <row r="44" spans="1:23" x14ac:dyDescent="0.2">
      <c r="A44">
        <f>Source!A47</f>
        <v>18</v>
      </c>
      <c r="C44">
        <v>3</v>
      </c>
      <c r="D44">
        <f>Source!BI47</f>
        <v>1</v>
      </c>
      <c r="E44">
        <f>Source!FS47</f>
        <v>0</v>
      </c>
      <c r="F44" t="str">
        <f>Source!F47</f>
        <v>101-0951</v>
      </c>
      <c r="G44" t="str">
        <f>Source!G47</f>
        <v>Замок врезной оцинкованный с цилиндровым механизмом из латуни</v>
      </c>
      <c r="H44" t="str">
        <f>Source!H47</f>
        <v>компл.</v>
      </c>
      <c r="I44">
        <f>Source!I47</f>
        <v>3</v>
      </c>
      <c r="J44">
        <v>1</v>
      </c>
      <c r="K44">
        <f>Source!AC47</f>
        <v>109.67</v>
      </c>
      <c r="M44">
        <f>ROUND(K44*I44, 2)</f>
        <v>329.01</v>
      </c>
      <c r="N44">
        <f>Source!AC47*IF(Source!BC47&lt;&gt; 0, Source!BC47, 1)</f>
        <v>152.44129999999998</v>
      </c>
      <c r="O44">
        <f>ROUND(N44*I44, 2)</f>
        <v>457.32</v>
      </c>
      <c r="P44">
        <f>Source!AE47</f>
        <v>0</v>
      </c>
      <c r="R44">
        <f>ROUND(P44*I44, 2)</f>
        <v>0</v>
      </c>
      <c r="S44">
        <f>Source!AE47*IF(Source!BS47&lt;&gt; 0, Source!BS47, 1)</f>
        <v>0</v>
      </c>
      <c r="T44">
        <f>ROUND(S44*I44, 2)</f>
        <v>0</v>
      </c>
      <c r="U44">
        <f>Source!GF47</f>
        <v>-819682241</v>
      </c>
      <c r="V44">
        <v>199145861</v>
      </c>
      <c r="W44">
        <v>1554886933</v>
      </c>
    </row>
    <row r="45" spans="1:23" x14ac:dyDescent="0.2">
      <c r="A45">
        <f>Source!A48</f>
        <v>17</v>
      </c>
      <c r="C45">
        <v>3</v>
      </c>
      <c r="D45">
        <v>0</v>
      </c>
      <c r="E45">
        <f>SmtRes!AV69</f>
        <v>0</v>
      </c>
      <c r="F45" t="str">
        <f>SmtRes!I69</f>
        <v>101-1757</v>
      </c>
      <c r="G45" t="str">
        <f>SmtRes!K69</f>
        <v>Ветошь</v>
      </c>
      <c r="H45" t="str">
        <f>SmtRes!O69</f>
        <v>кг</v>
      </c>
      <c r="I45">
        <f>SmtRes!Y69*Source!I48</f>
        <v>1.0272599999999998</v>
      </c>
      <c r="J45">
        <f>SmtRes!AO69</f>
        <v>1</v>
      </c>
      <c r="K45">
        <f>SmtRes!AE69</f>
        <v>1.81</v>
      </c>
      <c r="L45">
        <f>SmtRes!DB69</f>
        <v>0.27</v>
      </c>
      <c r="M45">
        <f>ROUND(ROUND(L45*Source!I48, 6)*1, 2)</f>
        <v>1.85</v>
      </c>
      <c r="N45">
        <f>SmtRes!AA69</f>
        <v>45.67</v>
      </c>
      <c r="O45">
        <f>ROUND(ROUND(L45*Source!I48, 6)*SmtRes!DA69, 2)</f>
        <v>46.65</v>
      </c>
      <c r="P45">
        <f>SmtRes!AG69</f>
        <v>0</v>
      </c>
      <c r="Q45">
        <f>SmtRes!DC69</f>
        <v>0</v>
      </c>
      <c r="R45">
        <f>ROUND(ROUND(Q45*Source!I48, 6)*1, 2)</f>
        <v>0</v>
      </c>
      <c r="S45">
        <f>SmtRes!AC69</f>
        <v>0</v>
      </c>
      <c r="T45">
        <f>ROUND(ROUND(Q45*Source!I48, 6)*SmtRes!AK69, 2)</f>
        <v>0</v>
      </c>
      <c r="U45">
        <f>SmtRes!X69</f>
        <v>644139035</v>
      </c>
      <c r="V45">
        <v>1271853717</v>
      </c>
      <c r="W45">
        <v>1527703989</v>
      </c>
    </row>
    <row r="46" spans="1:23" x14ac:dyDescent="0.2">
      <c r="A46">
        <f>Source!A48</f>
        <v>17</v>
      </c>
      <c r="C46">
        <v>3</v>
      </c>
      <c r="D46">
        <v>0</v>
      </c>
      <c r="E46">
        <f>SmtRes!AV68</f>
        <v>0</v>
      </c>
      <c r="F46" t="str">
        <f>SmtRes!I68</f>
        <v>101-1667</v>
      </c>
      <c r="G46" t="str">
        <f>SmtRes!K68</f>
        <v>Шпатлевка масляно-клеевая</v>
      </c>
      <c r="H46" t="str">
        <f>SmtRes!O68</f>
        <v>т</v>
      </c>
      <c r="I46">
        <f>SmtRes!Y68*Source!I48</f>
        <v>0.19860359999999999</v>
      </c>
      <c r="J46">
        <f>SmtRes!AO68</f>
        <v>1</v>
      </c>
      <c r="K46">
        <f>SmtRes!AE68</f>
        <v>2898.5</v>
      </c>
      <c r="L46">
        <f>SmtRes!DB68</f>
        <v>84.06</v>
      </c>
      <c r="M46">
        <f>ROUND(ROUND(L46*Source!I48, 6)*1, 2)</f>
        <v>575.67999999999995</v>
      </c>
      <c r="N46">
        <f>SmtRes!AA68</f>
        <v>19941.68</v>
      </c>
      <c r="O46">
        <f>ROUND(ROUND(L46*Source!I48, 6)*SmtRes!DA68, 2)</f>
        <v>3960.65</v>
      </c>
      <c r="P46">
        <f>SmtRes!AG68</f>
        <v>0</v>
      </c>
      <c r="Q46">
        <f>SmtRes!DC68</f>
        <v>0</v>
      </c>
      <c r="R46">
        <f>ROUND(ROUND(Q46*Source!I48, 6)*1, 2)</f>
        <v>0</v>
      </c>
      <c r="S46">
        <f>SmtRes!AC68</f>
        <v>0</v>
      </c>
      <c r="T46">
        <f>ROUND(ROUND(Q46*Source!I48, 6)*SmtRes!AK68, 2)</f>
        <v>0</v>
      </c>
      <c r="U46">
        <f>SmtRes!X68</f>
        <v>-1330008606</v>
      </c>
      <c r="V46">
        <v>991290598</v>
      </c>
      <c r="W46">
        <v>319325409</v>
      </c>
    </row>
    <row r="47" spans="1:23" x14ac:dyDescent="0.2">
      <c r="A47">
        <f>Source!A48</f>
        <v>17</v>
      </c>
      <c r="C47">
        <v>3</v>
      </c>
      <c r="D47">
        <v>0</v>
      </c>
      <c r="E47">
        <f>SmtRes!AV67</f>
        <v>0</v>
      </c>
      <c r="F47" t="str">
        <f>SmtRes!I67</f>
        <v>101-1596</v>
      </c>
      <c r="G47" t="str">
        <f>SmtRes!K67</f>
        <v>Шкурка шлифовальная двухслойная с зернистостью 40-25</v>
      </c>
      <c r="H47" t="str">
        <f>SmtRes!O67</f>
        <v>м2</v>
      </c>
      <c r="I47">
        <f>SmtRes!Y67*Source!I48</f>
        <v>30.132960000000001</v>
      </c>
      <c r="J47">
        <f>SmtRes!AO67</f>
        <v>1</v>
      </c>
      <c r="K47">
        <f>SmtRes!AE67</f>
        <v>72.31</v>
      </c>
      <c r="L47">
        <f>SmtRes!DB67</f>
        <v>318.16000000000003</v>
      </c>
      <c r="M47">
        <f>ROUND(ROUND(L47*Source!I48, 6)*1, 2)</f>
        <v>2178.89</v>
      </c>
      <c r="N47">
        <f>SmtRes!AA67</f>
        <v>153.30000000000001</v>
      </c>
      <c r="O47">
        <f>ROUND(ROUND(L47*Source!I48, 6)*SmtRes!DA67, 2)</f>
        <v>4619.24</v>
      </c>
      <c r="P47">
        <f>SmtRes!AG67</f>
        <v>0</v>
      </c>
      <c r="Q47">
        <f>SmtRes!DC67</f>
        <v>0</v>
      </c>
      <c r="R47">
        <f>ROUND(ROUND(Q47*Source!I48, 6)*1, 2)</f>
        <v>0</v>
      </c>
      <c r="S47">
        <f>SmtRes!AC67</f>
        <v>0</v>
      </c>
      <c r="T47">
        <f>ROUND(ROUND(Q47*Source!I48, 6)*SmtRes!AK67, 2)</f>
        <v>0</v>
      </c>
      <c r="U47">
        <f>SmtRes!X67</f>
        <v>-1827594923</v>
      </c>
      <c r="V47">
        <v>983890140</v>
      </c>
      <c r="W47">
        <v>471711290</v>
      </c>
    </row>
    <row r="48" spans="1:23" x14ac:dyDescent="0.2">
      <c r="A48">
        <f>Source!A49</f>
        <v>17</v>
      </c>
      <c r="C48">
        <v>3</v>
      </c>
      <c r="D48">
        <v>0</v>
      </c>
      <c r="E48">
        <f>SmtRes!AV74</f>
        <v>0</v>
      </c>
      <c r="F48" t="str">
        <f>SmtRes!I74</f>
        <v>101-1757</v>
      </c>
      <c r="G48" t="str">
        <f>SmtRes!K74</f>
        <v>Ветошь</v>
      </c>
      <c r="H48" t="str">
        <f>SmtRes!O74</f>
        <v>кг</v>
      </c>
      <c r="I48">
        <f>SmtRes!Y74*Source!I49</f>
        <v>0.68484</v>
      </c>
      <c r="J48">
        <f>SmtRes!AO74</f>
        <v>1</v>
      </c>
      <c r="K48">
        <f>SmtRes!AE74</f>
        <v>1.81</v>
      </c>
      <c r="L48">
        <f>SmtRes!DB74</f>
        <v>0.18</v>
      </c>
      <c r="M48">
        <f>ROUND(ROUND(L48*Source!I49, 6)*1, 2)</f>
        <v>1.23</v>
      </c>
      <c r="N48">
        <f>SmtRes!AA74</f>
        <v>45.67</v>
      </c>
      <c r="O48">
        <f>ROUND(ROUND(L48*Source!I49, 6)*SmtRes!DA74, 2)</f>
        <v>31.1</v>
      </c>
      <c r="P48">
        <f>SmtRes!AG74</f>
        <v>0</v>
      </c>
      <c r="Q48">
        <f>SmtRes!DC74</f>
        <v>0</v>
      </c>
      <c r="R48">
        <f>ROUND(ROUND(Q48*Source!I49, 6)*1, 2)</f>
        <v>0</v>
      </c>
      <c r="S48">
        <f>SmtRes!AC74</f>
        <v>0</v>
      </c>
      <c r="T48">
        <f>ROUND(ROUND(Q48*Source!I49, 6)*SmtRes!AK74, 2)</f>
        <v>0</v>
      </c>
      <c r="U48">
        <f>SmtRes!X74</f>
        <v>644139035</v>
      </c>
      <c r="V48">
        <v>1271853717</v>
      </c>
      <c r="W48">
        <v>1527703989</v>
      </c>
    </row>
    <row r="49" spans="1:23" x14ac:dyDescent="0.2">
      <c r="A49">
        <f>Source!A50</f>
        <v>18</v>
      </c>
      <c r="C49">
        <v>3</v>
      </c>
      <c r="D49">
        <f>Source!BI50</f>
        <v>1</v>
      </c>
      <c r="E49">
        <f>Source!FS50</f>
        <v>0</v>
      </c>
      <c r="F49" t="str">
        <f>Source!F50</f>
        <v>101-2416</v>
      </c>
      <c r="G49" t="str">
        <f>Source!G50</f>
        <v>Грунтовка: "Бетоконтакт", КНАУФ</v>
      </c>
      <c r="H49" t="str">
        <f>Source!H50</f>
        <v>кг</v>
      </c>
      <c r="I49">
        <f>Source!I50</f>
        <v>89.029200000000003</v>
      </c>
      <c r="J49">
        <v>1</v>
      </c>
      <c r="K49">
        <f>Source!AC50</f>
        <v>22.91</v>
      </c>
      <c r="M49">
        <f>ROUND(K49*I49, 2)</f>
        <v>2039.66</v>
      </c>
      <c r="N49">
        <f>Source!AC50*IF(Source!BC50&lt;&gt; 0, Source!BC50, 1)</f>
        <v>123.25579999999999</v>
      </c>
      <c r="O49">
        <f>ROUND(N49*I49, 2)</f>
        <v>10973.37</v>
      </c>
      <c r="P49">
        <f>Source!AE50</f>
        <v>0</v>
      </c>
      <c r="R49">
        <f>ROUND(P49*I49, 2)</f>
        <v>0</v>
      </c>
      <c r="S49">
        <f>Source!AE50*IF(Source!BS50&lt;&gt; 0, Source!BS50, 1)</f>
        <v>0</v>
      </c>
      <c r="T49">
        <f>ROUND(S49*I49, 2)</f>
        <v>0</v>
      </c>
      <c r="U49">
        <f>Source!GF50</f>
        <v>1271950443</v>
      </c>
      <c r="V49">
        <v>-1844336135</v>
      </c>
      <c r="W49">
        <v>1040771951</v>
      </c>
    </row>
    <row r="50" spans="1:23" x14ac:dyDescent="0.2">
      <c r="A50">
        <f>Source!A51</f>
        <v>17</v>
      </c>
      <c r="C50">
        <v>3</v>
      </c>
      <c r="D50">
        <v>0</v>
      </c>
      <c r="E50">
        <f>SmtRes!AV82</f>
        <v>0</v>
      </c>
      <c r="F50" t="str">
        <f>SmtRes!I82</f>
        <v>411-0001</v>
      </c>
      <c r="G50" t="str">
        <f>SmtRes!K82</f>
        <v>Вода</v>
      </c>
      <c r="H50" t="str">
        <f>SmtRes!O82</f>
        <v>м3</v>
      </c>
      <c r="I50">
        <f>SmtRes!Y82*Source!I51</f>
        <v>0.2646</v>
      </c>
      <c r="J50">
        <f>SmtRes!AO82</f>
        <v>1</v>
      </c>
      <c r="K50">
        <f>SmtRes!AE82</f>
        <v>2.44</v>
      </c>
      <c r="L50">
        <f>SmtRes!DB82</f>
        <v>1.54</v>
      </c>
      <c r="M50">
        <f>ROUND(ROUND(L50*Source!I51, 6)*1, 2)</f>
        <v>0.65</v>
      </c>
      <c r="N50">
        <f>SmtRes!AA82</f>
        <v>19.57</v>
      </c>
      <c r="O50">
        <f>ROUND(ROUND(L50*Source!I51, 6)*SmtRes!DA82, 2)</f>
        <v>5.19</v>
      </c>
      <c r="P50">
        <f>SmtRes!AG82</f>
        <v>0</v>
      </c>
      <c r="Q50">
        <f>SmtRes!DC82</f>
        <v>0</v>
      </c>
      <c r="R50">
        <f>ROUND(ROUND(Q50*Source!I51, 6)*1, 2)</f>
        <v>0</v>
      </c>
      <c r="S50">
        <f>SmtRes!AC82</f>
        <v>0</v>
      </c>
      <c r="T50">
        <f>ROUND(ROUND(Q50*Source!I51, 6)*SmtRes!AK82, 2)</f>
        <v>0</v>
      </c>
      <c r="U50">
        <f>SmtRes!X82</f>
        <v>619799737</v>
      </c>
      <c r="V50">
        <v>1962984545</v>
      </c>
      <c r="W50">
        <v>2067137916</v>
      </c>
    </row>
    <row r="51" spans="1:23" x14ac:dyDescent="0.2">
      <c r="A51">
        <f>Source!A51</f>
        <v>17</v>
      </c>
      <c r="C51">
        <v>3</v>
      </c>
      <c r="D51">
        <v>0</v>
      </c>
      <c r="E51">
        <f>SmtRes!AV80</f>
        <v>0</v>
      </c>
      <c r="F51" t="str">
        <f>SmtRes!I80</f>
        <v>101-1944</v>
      </c>
      <c r="G51" t="str">
        <f>SmtRes!K80</f>
        <v>Грунтовка для внутренних работ ВАК-01-У</v>
      </c>
      <c r="H51" t="str">
        <f>SmtRes!O80</f>
        <v>т</v>
      </c>
      <c r="I51">
        <f>SmtRes!Y80*Source!I51</f>
        <v>4.1999999999999997E-3</v>
      </c>
      <c r="J51">
        <f>SmtRes!AO80</f>
        <v>1</v>
      </c>
      <c r="K51">
        <f>SmtRes!AE80</f>
        <v>11300.01</v>
      </c>
      <c r="L51">
        <f>SmtRes!DB80</f>
        <v>113</v>
      </c>
      <c r="M51">
        <f>ROUND(ROUND(L51*Source!I51, 6)*1, 2)</f>
        <v>47.46</v>
      </c>
      <c r="N51">
        <f>SmtRes!AA80</f>
        <v>68026.06</v>
      </c>
      <c r="O51">
        <f>ROUND(ROUND(L51*Source!I51, 6)*SmtRes!DA80, 2)</f>
        <v>285.70999999999998</v>
      </c>
      <c r="P51">
        <f>SmtRes!AG80</f>
        <v>0</v>
      </c>
      <c r="Q51">
        <f>SmtRes!DC80</f>
        <v>0</v>
      </c>
      <c r="R51">
        <f>ROUND(ROUND(Q51*Source!I51, 6)*1, 2)</f>
        <v>0</v>
      </c>
      <c r="S51">
        <f>SmtRes!AC80</f>
        <v>0</v>
      </c>
      <c r="T51">
        <f>ROUND(ROUND(Q51*Source!I51, 6)*SmtRes!AK80, 2)</f>
        <v>0</v>
      </c>
      <c r="U51">
        <f>SmtRes!X80</f>
        <v>-43392483</v>
      </c>
      <c r="V51">
        <v>245038724</v>
      </c>
      <c r="W51">
        <v>-694396417</v>
      </c>
    </row>
    <row r="52" spans="1:23" x14ac:dyDescent="0.2">
      <c r="A52">
        <f>Source!A52</f>
        <v>18</v>
      </c>
      <c r="C52">
        <v>3</v>
      </c>
      <c r="D52">
        <f>Source!BI52</f>
        <v>1</v>
      </c>
      <c r="E52">
        <f>Source!FS52</f>
        <v>0</v>
      </c>
      <c r="F52" t="str">
        <f>Source!F52</f>
        <v>101-3171</v>
      </c>
      <c r="G52" t="str">
        <f>Source!G52</f>
        <v>Шпатлевка Ветонит LR</v>
      </c>
      <c r="H52" t="str">
        <f>Source!H52</f>
        <v>т</v>
      </c>
      <c r="I52">
        <f>Source!I52</f>
        <v>0.4032</v>
      </c>
      <c r="J52">
        <v>1</v>
      </c>
      <c r="K52">
        <f>Source!AC52</f>
        <v>8245.61</v>
      </c>
      <c r="M52">
        <f>ROUND(K52*I52, 2)</f>
        <v>3324.63</v>
      </c>
      <c r="N52">
        <f>Source!AC52*IF(Source!BC52&lt;&gt; 0, Source!BC52, 1)</f>
        <v>34219.281500000005</v>
      </c>
      <c r="O52">
        <f>ROUND(N52*I52, 2)</f>
        <v>13797.21</v>
      </c>
      <c r="P52">
        <f>Source!AE52</f>
        <v>0</v>
      </c>
      <c r="R52">
        <f>ROUND(P52*I52, 2)</f>
        <v>0</v>
      </c>
      <c r="S52">
        <f>Source!AE52*IF(Source!BS52&lt;&gt; 0, Source!BS52, 1)</f>
        <v>0</v>
      </c>
      <c r="T52">
        <f>ROUND(S52*I52, 2)</f>
        <v>0</v>
      </c>
      <c r="U52">
        <f>Source!GF52</f>
        <v>-33711620</v>
      </c>
      <c r="V52">
        <v>1393115803</v>
      </c>
      <c r="W52">
        <v>-584683322</v>
      </c>
    </row>
    <row r="53" spans="1:23" x14ac:dyDescent="0.2">
      <c r="A53">
        <f>Source!A53</f>
        <v>17</v>
      </c>
      <c r="C53">
        <v>3</v>
      </c>
      <c r="D53">
        <v>0</v>
      </c>
      <c r="E53">
        <f>SmtRes!AV91</f>
        <v>0</v>
      </c>
      <c r="F53" t="str">
        <f>SmtRes!I91</f>
        <v>101-4163</v>
      </c>
      <c r="G53" t="str">
        <f>SmtRes!K91</f>
        <v>Грунтовка акриловая НОРТЕКС-ГРУНТ</v>
      </c>
      <c r="H53" t="str">
        <f>SmtRes!O91</f>
        <v>кг</v>
      </c>
      <c r="I53">
        <f>SmtRes!Y91*Source!I53</f>
        <v>136.96799999999999</v>
      </c>
      <c r="J53">
        <f>SmtRes!AO91</f>
        <v>1</v>
      </c>
      <c r="K53">
        <f>SmtRes!AE91</f>
        <v>15.26</v>
      </c>
      <c r="L53">
        <f>SmtRes!DB91</f>
        <v>305.2</v>
      </c>
      <c r="M53">
        <f>ROUND(ROUND(L53*Source!I53, 6)*1, 2)</f>
        <v>2090.13</v>
      </c>
      <c r="N53">
        <f>SmtRes!AA91</f>
        <v>106.06</v>
      </c>
      <c r="O53">
        <f>ROUND(ROUND(L53*Source!I53, 6)*SmtRes!DA91, 2)</f>
        <v>14526.42</v>
      </c>
      <c r="P53">
        <f>SmtRes!AG91</f>
        <v>0</v>
      </c>
      <c r="Q53">
        <f>SmtRes!DC91</f>
        <v>0</v>
      </c>
      <c r="R53">
        <f>ROUND(ROUND(Q53*Source!I53, 6)*1, 2)</f>
        <v>0</v>
      </c>
      <c r="S53">
        <f>SmtRes!AC91</f>
        <v>0</v>
      </c>
      <c r="T53">
        <f>ROUND(ROUND(Q53*Source!I53, 6)*SmtRes!AK91, 2)</f>
        <v>0</v>
      </c>
      <c r="U53">
        <f>SmtRes!X91</f>
        <v>-1042179355</v>
      </c>
      <c r="V53">
        <v>-1694416392</v>
      </c>
      <c r="W53">
        <v>434311180</v>
      </c>
    </row>
    <row r="54" spans="1:23" x14ac:dyDescent="0.2">
      <c r="A54">
        <f>Source!A53</f>
        <v>17</v>
      </c>
      <c r="C54">
        <v>3</v>
      </c>
      <c r="D54">
        <v>0</v>
      </c>
      <c r="E54">
        <f>SmtRes!AV90</f>
        <v>0</v>
      </c>
      <c r="F54" t="str">
        <f>SmtRes!I90</f>
        <v>101-3585</v>
      </c>
      <c r="G54" t="str">
        <f>SmtRes!K90</f>
        <v>Шпатлевка водно-дисперсионная</v>
      </c>
      <c r="H54" t="str">
        <f>SmtRes!O90</f>
        <v>т</v>
      </c>
      <c r="I54">
        <f>SmtRes!Y90*Source!I53</f>
        <v>3.4242000000000002E-2</v>
      </c>
      <c r="J54">
        <f>SmtRes!AO90</f>
        <v>1</v>
      </c>
      <c r="K54">
        <f>SmtRes!AE90</f>
        <v>11927.49</v>
      </c>
      <c r="L54">
        <f>SmtRes!DB90</f>
        <v>59.64</v>
      </c>
      <c r="M54">
        <f>ROUND(ROUND(L54*Source!I53, 6)*1, 2)</f>
        <v>408.44</v>
      </c>
      <c r="N54">
        <f>SmtRes!AA90</f>
        <v>44966.64</v>
      </c>
      <c r="O54">
        <f>ROUND(ROUND(L54*Source!I53, 6)*SmtRes!DA90, 2)</f>
        <v>1539.81</v>
      </c>
      <c r="P54">
        <f>SmtRes!AG90</f>
        <v>0</v>
      </c>
      <c r="Q54">
        <f>SmtRes!DC90</f>
        <v>0</v>
      </c>
      <c r="R54">
        <f>ROUND(ROUND(Q54*Source!I53, 6)*1, 2)</f>
        <v>0</v>
      </c>
      <c r="S54">
        <f>SmtRes!AC90</f>
        <v>0</v>
      </c>
      <c r="T54">
        <f>ROUND(ROUND(Q54*Source!I53, 6)*SmtRes!AK90, 2)</f>
        <v>0</v>
      </c>
      <c r="U54">
        <f>SmtRes!X90</f>
        <v>1268898367</v>
      </c>
      <c r="V54">
        <v>1680789477</v>
      </c>
      <c r="W54">
        <v>2135765436</v>
      </c>
    </row>
    <row r="55" spans="1:23" x14ac:dyDescent="0.2">
      <c r="A55">
        <f>Source!A53</f>
        <v>17</v>
      </c>
      <c r="C55">
        <v>3</v>
      </c>
      <c r="D55">
        <v>0</v>
      </c>
      <c r="E55">
        <f>SmtRes!AV89</f>
        <v>0</v>
      </c>
      <c r="F55" t="str">
        <f>SmtRes!I89</f>
        <v>101-3512</v>
      </c>
      <c r="G55" t="str">
        <f>SmtRes!K89</f>
        <v>Краска акриловая ВД-АК 2180, ВГТ</v>
      </c>
      <c r="H55" t="str">
        <f>SmtRes!O89</f>
        <v>т</v>
      </c>
      <c r="I55">
        <f>SmtRes!Y89*Source!I53</f>
        <v>0.205452</v>
      </c>
      <c r="J55">
        <f>SmtRes!AO89</f>
        <v>1</v>
      </c>
      <c r="K55">
        <f>SmtRes!AE89</f>
        <v>4615.9399999999996</v>
      </c>
      <c r="L55">
        <f>SmtRes!DB89</f>
        <v>138.47999999999999</v>
      </c>
      <c r="M55">
        <f>ROUND(ROUND(L55*Source!I53, 6)*1, 2)</f>
        <v>948.37</v>
      </c>
      <c r="N55">
        <f>SmtRes!AA89</f>
        <v>45882.44</v>
      </c>
      <c r="O55">
        <f>ROUND(ROUND(L55*Source!I53, 6)*SmtRes!DA89, 2)</f>
        <v>9426.76</v>
      </c>
      <c r="P55">
        <f>SmtRes!AG89</f>
        <v>0</v>
      </c>
      <c r="Q55">
        <f>SmtRes!DC89</f>
        <v>0</v>
      </c>
      <c r="R55">
        <f>ROUND(ROUND(Q55*Source!I53, 6)*1, 2)</f>
        <v>0</v>
      </c>
      <c r="S55">
        <f>SmtRes!AC89</f>
        <v>0</v>
      </c>
      <c r="T55">
        <f>ROUND(ROUND(Q55*Source!I53, 6)*SmtRes!AK89, 2)</f>
        <v>0</v>
      </c>
      <c r="U55">
        <f>SmtRes!X89</f>
        <v>2076838230</v>
      </c>
      <c r="V55">
        <v>1109557287</v>
      </c>
      <c r="W55">
        <v>312623616</v>
      </c>
    </row>
    <row r="56" spans="1:23" x14ac:dyDescent="0.2">
      <c r="A56">
        <f>Source!A53</f>
        <v>17</v>
      </c>
      <c r="C56">
        <v>3</v>
      </c>
      <c r="D56">
        <v>0</v>
      </c>
      <c r="E56">
        <f>SmtRes!AV88</f>
        <v>0</v>
      </c>
      <c r="F56" t="str">
        <f>SmtRes!I88</f>
        <v>101-1757</v>
      </c>
      <c r="G56" t="str">
        <f>SmtRes!K88</f>
        <v>Ветошь</v>
      </c>
      <c r="H56" t="str">
        <f>SmtRes!O88</f>
        <v>кг</v>
      </c>
      <c r="I56">
        <f>SmtRes!Y88*Source!I53</f>
        <v>2.1230039999999999</v>
      </c>
      <c r="J56">
        <f>SmtRes!AO88</f>
        <v>1</v>
      </c>
      <c r="K56">
        <f>SmtRes!AE88</f>
        <v>1.81</v>
      </c>
      <c r="L56">
        <f>SmtRes!DB88</f>
        <v>0.56000000000000005</v>
      </c>
      <c r="M56">
        <f>ROUND(ROUND(L56*Source!I53, 6)*1, 2)</f>
        <v>3.84</v>
      </c>
      <c r="N56">
        <f>SmtRes!AA88</f>
        <v>45.67</v>
      </c>
      <c r="O56">
        <f>ROUND(ROUND(L56*Source!I53, 6)*SmtRes!DA88, 2)</f>
        <v>96.76</v>
      </c>
      <c r="P56">
        <f>SmtRes!AG88</f>
        <v>0</v>
      </c>
      <c r="Q56">
        <f>SmtRes!DC88</f>
        <v>0</v>
      </c>
      <c r="R56">
        <f>ROUND(ROUND(Q56*Source!I53, 6)*1, 2)</f>
        <v>0</v>
      </c>
      <c r="S56">
        <f>SmtRes!AC88</f>
        <v>0</v>
      </c>
      <c r="T56">
        <f>ROUND(ROUND(Q56*Source!I53, 6)*SmtRes!AK88, 2)</f>
        <v>0</v>
      </c>
      <c r="U56">
        <f>SmtRes!X88</f>
        <v>644139035</v>
      </c>
      <c r="V56">
        <v>1271853717</v>
      </c>
      <c r="W56">
        <v>1527703989</v>
      </c>
    </row>
    <row r="57" spans="1:23" x14ac:dyDescent="0.2">
      <c r="A57">
        <f>Source!A53</f>
        <v>17</v>
      </c>
      <c r="C57">
        <v>3</v>
      </c>
      <c r="D57">
        <v>0</v>
      </c>
      <c r="E57">
        <f>SmtRes!AV87</f>
        <v>0</v>
      </c>
      <c r="F57" t="str">
        <f>SmtRes!I87</f>
        <v>101-1596</v>
      </c>
      <c r="G57" t="str">
        <f>SmtRes!K87</f>
        <v>Шкурка шлифовальная двухслойная с зернистостью 40-25</v>
      </c>
      <c r="H57" t="str">
        <f>SmtRes!O87</f>
        <v>м2</v>
      </c>
      <c r="I57">
        <f>SmtRes!Y87*Source!I53</f>
        <v>5.752656</v>
      </c>
      <c r="J57">
        <f>SmtRes!AO87</f>
        <v>1</v>
      </c>
      <c r="K57">
        <f>SmtRes!AE87</f>
        <v>72.31</v>
      </c>
      <c r="L57">
        <f>SmtRes!DB87</f>
        <v>60.74</v>
      </c>
      <c r="M57">
        <f>ROUND(ROUND(L57*Source!I53, 6)*1, 2)</f>
        <v>415.97</v>
      </c>
      <c r="N57">
        <f>SmtRes!AA87</f>
        <v>153.30000000000001</v>
      </c>
      <c r="O57">
        <f>ROUND(ROUND(L57*Source!I53, 6)*SmtRes!DA87, 2)</f>
        <v>881.86</v>
      </c>
      <c r="P57">
        <f>SmtRes!AG87</f>
        <v>0</v>
      </c>
      <c r="Q57">
        <f>SmtRes!DC87</f>
        <v>0</v>
      </c>
      <c r="R57">
        <f>ROUND(ROUND(Q57*Source!I53, 6)*1, 2)</f>
        <v>0</v>
      </c>
      <c r="S57">
        <f>SmtRes!AC87</f>
        <v>0</v>
      </c>
      <c r="T57">
        <f>ROUND(ROUND(Q57*Source!I53, 6)*SmtRes!AK87, 2)</f>
        <v>0</v>
      </c>
      <c r="U57">
        <f>SmtRes!X87</f>
        <v>-1827594923</v>
      </c>
      <c r="V57">
        <v>983890140</v>
      </c>
      <c r="W57">
        <v>471711290</v>
      </c>
    </row>
    <row r="58" spans="1:23" x14ac:dyDescent="0.2">
      <c r="A58">
        <f>Source!A54</f>
        <v>17</v>
      </c>
      <c r="C58">
        <v>3</v>
      </c>
      <c r="D58">
        <v>0</v>
      </c>
      <c r="E58">
        <f>SmtRes!AV101</f>
        <v>0</v>
      </c>
      <c r="F58" t="str">
        <f>SmtRes!I101</f>
        <v>411-0001</v>
      </c>
      <c r="G58" t="str">
        <f>SmtRes!K101</f>
        <v>Вода</v>
      </c>
      <c r="H58" t="str">
        <f>SmtRes!O101</f>
        <v>м3</v>
      </c>
      <c r="I58">
        <f>SmtRes!Y101*Source!I54</f>
        <v>0.26737499999999997</v>
      </c>
      <c r="J58">
        <f>SmtRes!AO101</f>
        <v>1</v>
      </c>
      <c r="K58">
        <f>SmtRes!AE101</f>
        <v>2.44</v>
      </c>
      <c r="L58">
        <f>SmtRes!DB101</f>
        <v>1.1299999999999999</v>
      </c>
      <c r="M58">
        <f>ROUND(ROUND(L58*Source!I54, 6)*1, 2)</f>
        <v>0.65</v>
      </c>
      <c r="N58">
        <f>SmtRes!AA101</f>
        <v>19.57</v>
      </c>
      <c r="O58">
        <f>ROUND(ROUND(L58*Source!I54, 6)*SmtRes!DA101, 2)</f>
        <v>5.21</v>
      </c>
      <c r="P58">
        <f>SmtRes!AG101</f>
        <v>0</v>
      </c>
      <c r="Q58">
        <f>SmtRes!DC101</f>
        <v>0</v>
      </c>
      <c r="R58">
        <f>ROUND(ROUND(Q58*Source!I54, 6)*1, 2)</f>
        <v>0</v>
      </c>
      <c r="S58">
        <f>SmtRes!AC101</f>
        <v>0</v>
      </c>
      <c r="T58">
        <f>ROUND(ROUND(Q58*Source!I54, 6)*SmtRes!AK101, 2)</f>
        <v>0</v>
      </c>
      <c r="U58">
        <f>SmtRes!X101</f>
        <v>619799737</v>
      </c>
      <c r="V58">
        <v>1962984545</v>
      </c>
      <c r="W58">
        <v>2067137916</v>
      </c>
    </row>
    <row r="59" spans="1:23" x14ac:dyDescent="0.2">
      <c r="A59">
        <f>Source!A54</f>
        <v>17</v>
      </c>
      <c r="C59">
        <v>3</v>
      </c>
      <c r="D59">
        <v>0</v>
      </c>
      <c r="E59">
        <f>SmtRes!AV100</f>
        <v>0</v>
      </c>
      <c r="F59" t="str">
        <f>SmtRes!I100</f>
        <v>402-0078</v>
      </c>
      <c r="G59" t="str">
        <f>SmtRes!K100</f>
        <v>Раствор готовый отделочный тяжелый, цементный 1:3</v>
      </c>
      <c r="H59" t="str">
        <f>SmtRes!O100</f>
        <v>м3</v>
      </c>
      <c r="I59">
        <f>SmtRes!Y100*Source!I54</f>
        <v>0.86249999999999993</v>
      </c>
      <c r="J59">
        <f>SmtRes!AO100</f>
        <v>1</v>
      </c>
      <c r="K59">
        <f>SmtRes!AE100</f>
        <v>497</v>
      </c>
      <c r="L59">
        <f>SmtRes!DB100</f>
        <v>745.5</v>
      </c>
      <c r="M59">
        <f>ROUND(ROUND(L59*Source!I54, 6)*1, 2)</f>
        <v>428.66</v>
      </c>
      <c r="N59">
        <f>SmtRes!AA100</f>
        <v>3280.2</v>
      </c>
      <c r="O59">
        <f>ROUND(ROUND(L59*Source!I54, 6)*SmtRes!DA100, 2)</f>
        <v>2829.17</v>
      </c>
      <c r="P59">
        <f>SmtRes!AG100</f>
        <v>0</v>
      </c>
      <c r="Q59">
        <f>SmtRes!DC100</f>
        <v>0</v>
      </c>
      <c r="R59">
        <f>ROUND(ROUND(Q59*Source!I54, 6)*1, 2)</f>
        <v>0</v>
      </c>
      <c r="S59">
        <f>SmtRes!AC100</f>
        <v>0</v>
      </c>
      <c r="T59">
        <f>ROUND(ROUND(Q59*Source!I54, 6)*SmtRes!AK100, 2)</f>
        <v>0</v>
      </c>
      <c r="U59">
        <f>SmtRes!X100</f>
        <v>-364114852</v>
      </c>
      <c r="V59">
        <v>1497536964</v>
      </c>
      <c r="W59">
        <v>-1232258951</v>
      </c>
    </row>
    <row r="60" spans="1:23" x14ac:dyDescent="0.2">
      <c r="A60">
        <f>Source!A54</f>
        <v>17</v>
      </c>
      <c r="C60">
        <v>3</v>
      </c>
      <c r="D60">
        <v>0</v>
      </c>
      <c r="E60">
        <f>SmtRes!AV99</f>
        <v>0</v>
      </c>
      <c r="F60" t="str">
        <f>SmtRes!I99</f>
        <v>101-1757</v>
      </c>
      <c r="G60" t="str">
        <f>SmtRes!K99</f>
        <v>Ветошь</v>
      </c>
      <c r="H60" t="str">
        <f>SmtRes!O99</f>
        <v>кг</v>
      </c>
      <c r="I60">
        <f>SmtRes!Y99*Source!I54</f>
        <v>0.28749999999999998</v>
      </c>
      <c r="J60">
        <f>SmtRes!AO99</f>
        <v>1</v>
      </c>
      <c r="K60">
        <f>SmtRes!AE99</f>
        <v>1.81</v>
      </c>
      <c r="L60">
        <f>SmtRes!DB99</f>
        <v>0.91</v>
      </c>
      <c r="M60">
        <f>ROUND(ROUND(L60*Source!I54, 6)*1, 2)</f>
        <v>0.52</v>
      </c>
      <c r="N60">
        <f>SmtRes!AA99</f>
        <v>45.67</v>
      </c>
      <c r="O60">
        <f>ROUND(ROUND(L60*Source!I54, 6)*SmtRes!DA99, 2)</f>
        <v>13.2</v>
      </c>
      <c r="P60">
        <f>SmtRes!AG99</f>
        <v>0</v>
      </c>
      <c r="Q60">
        <f>SmtRes!DC99</f>
        <v>0</v>
      </c>
      <c r="R60">
        <f>ROUND(ROUND(Q60*Source!I54, 6)*1, 2)</f>
        <v>0</v>
      </c>
      <c r="S60">
        <f>SmtRes!AC99</f>
        <v>0</v>
      </c>
      <c r="T60">
        <f>ROUND(ROUND(Q60*Source!I54, 6)*SmtRes!AK99, 2)</f>
        <v>0</v>
      </c>
      <c r="U60">
        <f>SmtRes!X99</f>
        <v>644139035</v>
      </c>
      <c r="V60">
        <v>1271853717</v>
      </c>
      <c r="W60">
        <v>1527703989</v>
      </c>
    </row>
    <row r="61" spans="1:23" x14ac:dyDescent="0.2">
      <c r="A61">
        <f>Source!A54</f>
        <v>17</v>
      </c>
      <c r="C61">
        <v>3</v>
      </c>
      <c r="D61">
        <v>0</v>
      </c>
      <c r="E61">
        <f>SmtRes!AV98</f>
        <v>0</v>
      </c>
      <c r="F61" t="str">
        <f>SmtRes!I98</f>
        <v>101-1305</v>
      </c>
      <c r="G61" t="str">
        <f>SmtRes!K98</f>
        <v>Портландцемент общестроительного назначения бездобавочный, марки 400</v>
      </c>
      <c r="H61" t="str">
        <f>SmtRes!O98</f>
        <v>т</v>
      </c>
      <c r="I61">
        <f>SmtRes!Y98*Source!I54</f>
        <v>2.3E-2</v>
      </c>
      <c r="J61">
        <f>SmtRes!AO98</f>
        <v>1</v>
      </c>
      <c r="K61">
        <f>SmtRes!AE98</f>
        <v>412.01</v>
      </c>
      <c r="L61">
        <f>SmtRes!DB98</f>
        <v>16.48</v>
      </c>
      <c r="M61">
        <f>ROUND(ROUND(L61*Source!I54, 6)*1, 2)</f>
        <v>9.48</v>
      </c>
      <c r="N61">
        <f>SmtRes!AA98</f>
        <v>3691.61</v>
      </c>
      <c r="O61">
        <f>ROUND(ROUND(L61*Source!I54, 6)*SmtRes!DA98, 2)</f>
        <v>84.9</v>
      </c>
      <c r="P61">
        <f>SmtRes!AG98</f>
        <v>0</v>
      </c>
      <c r="Q61">
        <f>SmtRes!DC98</f>
        <v>0</v>
      </c>
      <c r="R61">
        <f>ROUND(ROUND(Q61*Source!I54, 6)*1, 2)</f>
        <v>0</v>
      </c>
      <c r="S61">
        <f>SmtRes!AC98</f>
        <v>0</v>
      </c>
      <c r="T61">
        <f>ROUND(ROUND(Q61*Source!I54, 6)*SmtRes!AK98, 2)</f>
        <v>0</v>
      </c>
      <c r="U61">
        <f>SmtRes!X98</f>
        <v>-1746258587</v>
      </c>
      <c r="V61">
        <v>512470516</v>
      </c>
      <c r="W61">
        <v>1852714665</v>
      </c>
    </row>
    <row r="62" spans="1:23" x14ac:dyDescent="0.2">
      <c r="A62">
        <f>Source!A54</f>
        <v>17</v>
      </c>
      <c r="C62">
        <v>3</v>
      </c>
      <c r="D62">
        <v>0</v>
      </c>
      <c r="E62">
        <f>SmtRes!AV97</f>
        <v>0</v>
      </c>
      <c r="F62" t="str">
        <f>SmtRes!I97</f>
        <v>101-0631</v>
      </c>
      <c r="G62" t="str">
        <f>SmtRes!K97</f>
        <v>Опилки древесные</v>
      </c>
      <c r="H62" t="str">
        <f>SmtRes!O97</f>
        <v>м3</v>
      </c>
      <c r="I62">
        <f>SmtRes!Y97*Source!I54</f>
        <v>5.7499999999999996E-2</v>
      </c>
      <c r="J62">
        <f>SmtRes!AO97</f>
        <v>1</v>
      </c>
      <c r="K62">
        <f>SmtRes!AE97</f>
        <v>34.92</v>
      </c>
      <c r="L62">
        <f>SmtRes!DB97</f>
        <v>3.49</v>
      </c>
      <c r="M62">
        <f>ROUND(ROUND(L62*Source!I54, 6)*1, 2)</f>
        <v>2.0099999999999998</v>
      </c>
      <c r="N62">
        <f>SmtRes!AA97</f>
        <v>412.41</v>
      </c>
      <c r="O62">
        <f>ROUND(ROUND(L62*Source!I54, 6)*SmtRes!DA97, 2)</f>
        <v>23.7</v>
      </c>
      <c r="P62">
        <f>SmtRes!AG97</f>
        <v>0</v>
      </c>
      <c r="Q62">
        <f>SmtRes!DC97</f>
        <v>0</v>
      </c>
      <c r="R62">
        <f>ROUND(ROUND(Q62*Source!I54, 6)*1, 2)</f>
        <v>0</v>
      </c>
      <c r="S62">
        <f>SmtRes!AC97</f>
        <v>0</v>
      </c>
      <c r="T62">
        <f>ROUND(ROUND(Q62*Source!I54, 6)*SmtRes!AK97, 2)</f>
        <v>0</v>
      </c>
      <c r="U62">
        <f>SmtRes!X97</f>
        <v>-1158792968</v>
      </c>
      <c r="V62">
        <v>-1204782694</v>
      </c>
      <c r="W62">
        <v>-1171587859</v>
      </c>
    </row>
    <row r="63" spans="1:23" x14ac:dyDescent="0.2">
      <c r="A63">
        <f>Source!A54</f>
        <v>17</v>
      </c>
      <c r="C63">
        <v>3</v>
      </c>
      <c r="D63">
        <v>0</v>
      </c>
      <c r="E63">
        <f>SmtRes!AV96</f>
        <v>0</v>
      </c>
      <c r="F63" t="str">
        <f>SmtRes!I96</f>
        <v>101-0256</v>
      </c>
      <c r="G63" t="str">
        <f>SmtRes!K96</f>
        <v>Плитки керамические глазурованные для внутренней облицовки стен гладкие без завала белые</v>
      </c>
      <c r="H63" t="str">
        <f>SmtRes!O96</f>
        <v>м2</v>
      </c>
      <c r="I63">
        <f>SmtRes!Y96*Source!I54</f>
        <v>57.499999999999993</v>
      </c>
      <c r="J63">
        <f>SmtRes!AO96</f>
        <v>1</v>
      </c>
      <c r="K63">
        <f>SmtRes!AE96</f>
        <v>71.180000000000007</v>
      </c>
      <c r="L63">
        <f>SmtRes!DB96</f>
        <v>7118</v>
      </c>
      <c r="M63">
        <f>ROUND(ROUND(L63*Source!I54, 6)*1, 2)</f>
        <v>4092.85</v>
      </c>
      <c r="N63">
        <f>SmtRes!AA96</f>
        <v>333.12</v>
      </c>
      <c r="O63">
        <f>ROUND(ROUND(L63*Source!I54, 6)*SmtRes!DA96, 2)</f>
        <v>19154.54</v>
      </c>
      <c r="P63">
        <f>SmtRes!AG96</f>
        <v>0</v>
      </c>
      <c r="Q63">
        <f>SmtRes!DC96</f>
        <v>0</v>
      </c>
      <c r="R63">
        <f>ROUND(ROUND(Q63*Source!I54, 6)*1, 2)</f>
        <v>0</v>
      </c>
      <c r="S63">
        <f>SmtRes!AC96</f>
        <v>0</v>
      </c>
      <c r="T63">
        <f>ROUND(ROUND(Q63*Source!I54, 6)*SmtRes!AK96, 2)</f>
        <v>0</v>
      </c>
      <c r="U63">
        <f>SmtRes!X96</f>
        <v>-554123694</v>
      </c>
      <c r="V63">
        <v>216691615</v>
      </c>
      <c r="W63">
        <v>1451100030</v>
      </c>
    </row>
    <row r="64" spans="1:23" x14ac:dyDescent="0.2">
      <c r="A64">
        <f>Source!A55</f>
        <v>17</v>
      </c>
      <c r="C64">
        <v>3</v>
      </c>
      <c r="D64">
        <v>0</v>
      </c>
      <c r="E64">
        <f>SmtRes!AV117</f>
        <v>0</v>
      </c>
      <c r="F64" t="str">
        <f>SmtRes!I117</f>
        <v>411-0001</v>
      </c>
      <c r="G64" t="str">
        <f>SmtRes!K117</f>
        <v>Вода</v>
      </c>
      <c r="H64" t="str">
        <f>SmtRes!O117</f>
        <v>м3</v>
      </c>
      <c r="I64">
        <f>SmtRes!Y117*Source!I55</f>
        <v>1.005E-3</v>
      </c>
      <c r="J64">
        <f>SmtRes!AO117</f>
        <v>1</v>
      </c>
      <c r="K64">
        <f>SmtRes!AE117</f>
        <v>2.44</v>
      </c>
      <c r="L64">
        <f>SmtRes!DB117</f>
        <v>0.16</v>
      </c>
      <c r="M64">
        <f>ROUND(ROUND(L64*Source!I55, 6)*1, 2)</f>
        <v>0</v>
      </c>
      <c r="N64">
        <f>SmtRes!AA117</f>
        <v>19.57</v>
      </c>
      <c r="O64">
        <f>ROUND(ROUND(L64*Source!I55, 6)*SmtRes!DA117, 2)</f>
        <v>0.02</v>
      </c>
      <c r="P64">
        <f>SmtRes!AG117</f>
        <v>0</v>
      </c>
      <c r="Q64">
        <f>SmtRes!DC117</f>
        <v>0</v>
      </c>
      <c r="R64">
        <f>ROUND(ROUND(Q64*Source!I55, 6)*1, 2)</f>
        <v>0</v>
      </c>
      <c r="S64">
        <f>SmtRes!AC117</f>
        <v>0</v>
      </c>
      <c r="T64">
        <f>ROUND(ROUND(Q64*Source!I55, 6)*SmtRes!AK117, 2)</f>
        <v>0</v>
      </c>
      <c r="U64">
        <f>SmtRes!X117</f>
        <v>619799737</v>
      </c>
      <c r="V64">
        <v>1962984545</v>
      </c>
      <c r="W64">
        <v>2067137916</v>
      </c>
    </row>
    <row r="65" spans="1:23" x14ac:dyDescent="0.2">
      <c r="A65">
        <f>Source!A55</f>
        <v>17</v>
      </c>
      <c r="C65">
        <v>3</v>
      </c>
      <c r="D65">
        <v>0</v>
      </c>
      <c r="E65">
        <f>SmtRes!AV116</f>
        <v>0</v>
      </c>
      <c r="F65" t="str">
        <f>SmtRes!I116</f>
        <v>201-0805</v>
      </c>
      <c r="G65" t="str">
        <f>SmtRes!K116</f>
        <v>Профиль стоечный ПС-2 50/50/0,6</v>
      </c>
      <c r="H65" t="str">
        <f>SmtRes!O116</f>
        <v>м</v>
      </c>
      <c r="I65">
        <f>SmtRes!Y116*Source!I55</f>
        <v>3.06</v>
      </c>
      <c r="J65">
        <f>SmtRes!AO116</f>
        <v>1</v>
      </c>
      <c r="K65">
        <f>SmtRes!AE116</f>
        <v>7.18</v>
      </c>
      <c r="L65">
        <f>SmtRes!DB116</f>
        <v>1464.72</v>
      </c>
      <c r="M65">
        <f>ROUND(ROUND(L65*Source!I55, 6)*1, 2)</f>
        <v>21.97</v>
      </c>
      <c r="N65">
        <f>SmtRes!AA116</f>
        <v>52.41</v>
      </c>
      <c r="O65">
        <f>ROUND(ROUND(L65*Source!I55, 6)*SmtRes!DA116, 2)</f>
        <v>160.38999999999999</v>
      </c>
      <c r="P65">
        <f>SmtRes!AG116</f>
        <v>0</v>
      </c>
      <c r="Q65">
        <f>SmtRes!DC116</f>
        <v>0</v>
      </c>
      <c r="R65">
        <f>ROUND(ROUND(Q65*Source!I55, 6)*1, 2)</f>
        <v>0</v>
      </c>
      <c r="S65">
        <f>SmtRes!AC116</f>
        <v>0</v>
      </c>
      <c r="T65">
        <f>ROUND(ROUND(Q65*Source!I55, 6)*SmtRes!AK116, 2)</f>
        <v>0</v>
      </c>
      <c r="U65">
        <f>SmtRes!X116</f>
        <v>-1898297911</v>
      </c>
      <c r="V65">
        <v>-1454219577</v>
      </c>
      <c r="W65">
        <v>-197597671</v>
      </c>
    </row>
    <row r="66" spans="1:23" x14ac:dyDescent="0.2">
      <c r="A66">
        <f>Source!A55</f>
        <v>17</v>
      </c>
      <c r="C66">
        <v>3</v>
      </c>
      <c r="D66">
        <v>0</v>
      </c>
      <c r="E66">
        <f>SmtRes!AV115</f>
        <v>0</v>
      </c>
      <c r="F66" t="str">
        <f>SmtRes!I115</f>
        <v>201-0786</v>
      </c>
      <c r="G66" t="str">
        <f>SmtRes!K115</f>
        <v>Профиль направляющий ПН-2 50/40/0,6</v>
      </c>
      <c r="H66" t="str">
        <f>SmtRes!O115</f>
        <v>м</v>
      </c>
      <c r="I66">
        <f>SmtRes!Y115*Source!I55</f>
        <v>2.2650000000000001</v>
      </c>
      <c r="J66">
        <f>SmtRes!AO115</f>
        <v>1</v>
      </c>
      <c r="K66">
        <f>SmtRes!AE115</f>
        <v>6.44</v>
      </c>
      <c r="L66">
        <f>SmtRes!DB115</f>
        <v>972.44</v>
      </c>
      <c r="M66">
        <f>ROUND(ROUND(L66*Source!I55, 6)*1, 2)</f>
        <v>14.59</v>
      </c>
      <c r="N66">
        <f>SmtRes!AA115</f>
        <v>40.89</v>
      </c>
      <c r="O66">
        <f>ROUND(ROUND(L66*Source!I55, 6)*SmtRes!DA115, 2)</f>
        <v>92.62</v>
      </c>
      <c r="P66">
        <f>SmtRes!AG115</f>
        <v>0</v>
      </c>
      <c r="Q66">
        <f>SmtRes!DC115</f>
        <v>0</v>
      </c>
      <c r="R66">
        <f>ROUND(ROUND(Q66*Source!I55, 6)*1, 2)</f>
        <v>0</v>
      </c>
      <c r="S66">
        <f>SmtRes!AC115</f>
        <v>0</v>
      </c>
      <c r="T66">
        <f>ROUND(ROUND(Q66*Source!I55, 6)*SmtRes!AK115, 2)</f>
        <v>0</v>
      </c>
      <c r="U66">
        <f>SmtRes!X115</f>
        <v>-1149950003</v>
      </c>
      <c r="V66">
        <v>2008937711</v>
      </c>
      <c r="W66">
        <v>1665803035</v>
      </c>
    </row>
    <row r="67" spans="1:23" x14ac:dyDescent="0.2">
      <c r="A67">
        <f>Source!A55</f>
        <v>17</v>
      </c>
      <c r="C67">
        <v>3</v>
      </c>
      <c r="D67">
        <v>0</v>
      </c>
      <c r="E67">
        <f>SmtRes!AV114</f>
        <v>0</v>
      </c>
      <c r="F67" t="str">
        <f>SmtRes!I114</f>
        <v>101-2590</v>
      </c>
      <c r="G67" t="str">
        <f>SmtRes!K114</f>
        <v>Дюбель с шурупом 6/35 мм</v>
      </c>
      <c r="H67" t="str">
        <f>SmtRes!O114</f>
        <v>100 шт.</v>
      </c>
      <c r="I67">
        <f>SmtRes!Y114*Source!I55</f>
        <v>2.5349999999999998E-2</v>
      </c>
      <c r="J67">
        <f>SmtRes!AO114</f>
        <v>1</v>
      </c>
      <c r="K67">
        <f>SmtRes!AE114</f>
        <v>7</v>
      </c>
      <c r="L67">
        <f>SmtRes!DB114</f>
        <v>11.83</v>
      </c>
      <c r="M67">
        <f>ROUND(ROUND(L67*Source!I55, 6)*1, 2)</f>
        <v>0.18</v>
      </c>
      <c r="N67">
        <f>SmtRes!AA114</f>
        <v>32.340000000000003</v>
      </c>
      <c r="O67">
        <f>ROUND(ROUND(L67*Source!I55, 6)*SmtRes!DA114, 2)</f>
        <v>0.82</v>
      </c>
      <c r="P67">
        <f>SmtRes!AG114</f>
        <v>0</v>
      </c>
      <c r="Q67">
        <f>SmtRes!DC114</f>
        <v>0</v>
      </c>
      <c r="R67">
        <f>ROUND(ROUND(Q67*Source!I55, 6)*1, 2)</f>
        <v>0</v>
      </c>
      <c r="S67">
        <f>SmtRes!AC114</f>
        <v>0</v>
      </c>
      <c r="T67">
        <f>ROUND(ROUND(Q67*Source!I55, 6)*SmtRes!AK114, 2)</f>
        <v>0</v>
      </c>
      <c r="U67">
        <f>SmtRes!X114</f>
        <v>62995597</v>
      </c>
      <c r="V67">
        <v>2107598942</v>
      </c>
      <c r="W67">
        <v>-552264022</v>
      </c>
    </row>
    <row r="68" spans="1:23" x14ac:dyDescent="0.2">
      <c r="A68">
        <f>Source!A55</f>
        <v>17</v>
      </c>
      <c r="C68">
        <v>3</v>
      </c>
      <c r="D68">
        <v>0</v>
      </c>
      <c r="E68">
        <f>SmtRes!AV113</f>
        <v>0</v>
      </c>
      <c r="F68" t="str">
        <f>SmtRes!I113</f>
        <v>101-2583</v>
      </c>
      <c r="G68" t="str">
        <f>SmtRes!K113</f>
        <v>Шуруп самонарезающий (TN) 3,5/25 мм</v>
      </c>
      <c r="H68" t="str">
        <f>SmtRes!O113</f>
        <v>100 шт.</v>
      </c>
      <c r="I68">
        <f>SmtRes!Y113*Source!I55</f>
        <v>0.52994999999999992</v>
      </c>
      <c r="J68">
        <f>SmtRes!AO113</f>
        <v>1</v>
      </c>
      <c r="K68">
        <f>SmtRes!AE113</f>
        <v>2</v>
      </c>
      <c r="L68">
        <f>SmtRes!DB113</f>
        <v>70.66</v>
      </c>
      <c r="M68">
        <f>ROUND(ROUND(L68*Source!I55, 6)*1, 2)</f>
        <v>1.06</v>
      </c>
      <c r="N68">
        <f>SmtRes!AA113</f>
        <v>30.3</v>
      </c>
      <c r="O68">
        <f>ROUND(ROUND(L68*Source!I55, 6)*SmtRes!DA113, 2)</f>
        <v>16.059999999999999</v>
      </c>
      <c r="P68">
        <f>SmtRes!AG113</f>
        <v>0</v>
      </c>
      <c r="Q68">
        <f>SmtRes!DC113</f>
        <v>0</v>
      </c>
      <c r="R68">
        <f>ROUND(ROUND(Q68*Source!I55, 6)*1, 2)</f>
        <v>0</v>
      </c>
      <c r="S68">
        <f>SmtRes!AC113</f>
        <v>0</v>
      </c>
      <c r="T68">
        <f>ROUND(ROUND(Q68*Source!I55, 6)*SmtRes!AK113, 2)</f>
        <v>0</v>
      </c>
      <c r="U68">
        <f>SmtRes!X113</f>
        <v>-1181903992</v>
      </c>
      <c r="V68">
        <v>-2044071036</v>
      </c>
      <c r="W68">
        <v>2120796311</v>
      </c>
    </row>
    <row r="69" spans="1:23" x14ac:dyDescent="0.2">
      <c r="A69">
        <f>Source!A55</f>
        <v>17</v>
      </c>
      <c r="C69">
        <v>3</v>
      </c>
      <c r="D69">
        <v>0</v>
      </c>
      <c r="E69">
        <f>SmtRes!AV112</f>
        <v>0</v>
      </c>
      <c r="F69" t="str">
        <f>SmtRes!I112</f>
        <v>101-2509</v>
      </c>
      <c r="G69" t="str">
        <f>SmtRes!K112</f>
        <v>Листы гипсокартонные ГКЛ 12,5 мм</v>
      </c>
      <c r="H69" t="str">
        <f>SmtRes!O112</f>
        <v>м2</v>
      </c>
      <c r="I69">
        <f>SmtRes!Y112*Source!I55</f>
        <v>3.15</v>
      </c>
      <c r="J69">
        <f>SmtRes!AO112</f>
        <v>1</v>
      </c>
      <c r="K69">
        <f>SmtRes!AE112</f>
        <v>15.06</v>
      </c>
      <c r="L69">
        <f>SmtRes!DB112</f>
        <v>3162.6</v>
      </c>
      <c r="M69">
        <f>ROUND(ROUND(L69*Source!I55, 6)*1, 2)</f>
        <v>47.44</v>
      </c>
      <c r="N69">
        <f>SmtRes!AA112</f>
        <v>73.040000000000006</v>
      </c>
      <c r="O69">
        <f>ROUND(ROUND(L69*Source!I55, 6)*SmtRes!DA112, 2)</f>
        <v>230.08</v>
      </c>
      <c r="P69">
        <f>SmtRes!AG112</f>
        <v>0</v>
      </c>
      <c r="Q69">
        <f>SmtRes!DC112</f>
        <v>0</v>
      </c>
      <c r="R69">
        <f>ROUND(ROUND(Q69*Source!I55, 6)*1, 2)</f>
        <v>0</v>
      </c>
      <c r="S69">
        <f>SmtRes!AC112</f>
        <v>0</v>
      </c>
      <c r="T69">
        <f>ROUND(ROUND(Q69*Source!I55, 6)*SmtRes!AK112, 2)</f>
        <v>0</v>
      </c>
      <c r="U69">
        <f>SmtRes!X112</f>
        <v>1477604143</v>
      </c>
      <c r="V69">
        <v>-1858755554</v>
      </c>
      <c r="W69">
        <v>-720343218</v>
      </c>
    </row>
    <row r="70" spans="1:23" x14ac:dyDescent="0.2">
      <c r="A70">
        <f>Source!A55</f>
        <v>17</v>
      </c>
      <c r="C70">
        <v>3</v>
      </c>
      <c r="D70">
        <v>0</v>
      </c>
      <c r="E70">
        <f>SmtRes!AV111</f>
        <v>0</v>
      </c>
      <c r="F70" t="str">
        <f>SmtRes!I111</f>
        <v>101-2485</v>
      </c>
      <c r="G70" t="str">
        <f>SmtRes!K111</f>
        <v>Лента эластичная самоклеящаяся для профилей направляющих «Дихтунгсбанд» 50/30000 мм</v>
      </c>
      <c r="H70" t="str">
        <f>SmtRes!O111</f>
        <v>м</v>
      </c>
      <c r="I70">
        <f>SmtRes!Y111*Source!I55</f>
        <v>1.89</v>
      </c>
      <c r="J70">
        <f>SmtRes!AO111</f>
        <v>1</v>
      </c>
      <c r="K70">
        <f>SmtRes!AE111</f>
        <v>0.6</v>
      </c>
      <c r="L70">
        <f>SmtRes!DB111</f>
        <v>75.599999999999994</v>
      </c>
      <c r="M70">
        <f>ROUND(ROUND(L70*Source!I55, 6)*1, 2)</f>
        <v>1.1299999999999999</v>
      </c>
      <c r="N70">
        <f>SmtRes!AA111</f>
        <v>4.5</v>
      </c>
      <c r="O70">
        <f>ROUND(ROUND(L70*Source!I55, 6)*SmtRes!DA111, 2)</f>
        <v>8.51</v>
      </c>
      <c r="P70">
        <f>SmtRes!AG111</f>
        <v>0</v>
      </c>
      <c r="Q70">
        <f>SmtRes!DC111</f>
        <v>0</v>
      </c>
      <c r="R70">
        <f>ROUND(ROUND(Q70*Source!I55, 6)*1, 2)</f>
        <v>0</v>
      </c>
      <c r="S70">
        <f>SmtRes!AC111</f>
        <v>0</v>
      </c>
      <c r="T70">
        <f>ROUND(ROUND(Q70*Source!I55, 6)*SmtRes!AK111, 2)</f>
        <v>0</v>
      </c>
      <c r="U70">
        <f>SmtRes!X111</f>
        <v>781211409</v>
      </c>
      <c r="V70">
        <v>1472149767</v>
      </c>
      <c r="W70">
        <v>-910180255</v>
      </c>
    </row>
    <row r="71" spans="1:23" x14ac:dyDescent="0.2">
      <c r="A71">
        <f>Source!A55</f>
        <v>17</v>
      </c>
      <c r="C71">
        <v>3</v>
      </c>
      <c r="D71">
        <v>0</v>
      </c>
      <c r="E71">
        <f>SmtRes!AV110</f>
        <v>0</v>
      </c>
      <c r="F71" t="str">
        <f>SmtRes!I110</f>
        <v>101-2480</v>
      </c>
      <c r="G71" t="str">
        <f>SmtRes!K110</f>
        <v>Лента разделительная для сопряжения потолка из ЛГК со стеной</v>
      </c>
      <c r="H71" t="str">
        <f>SmtRes!O110</f>
        <v>100 м</v>
      </c>
      <c r="I71">
        <f>SmtRes!Y110*Source!I55</f>
        <v>2.6550000000000001E-2</v>
      </c>
      <c r="J71">
        <f>SmtRes!AO110</f>
        <v>1</v>
      </c>
      <c r="K71">
        <f>SmtRes!AE110</f>
        <v>174</v>
      </c>
      <c r="L71">
        <f>SmtRes!DB110</f>
        <v>307.98</v>
      </c>
      <c r="M71">
        <f>ROUND(ROUND(L71*Source!I55, 6)*1, 2)</f>
        <v>4.62</v>
      </c>
      <c r="N71">
        <f>SmtRes!AA110</f>
        <v>1524.24</v>
      </c>
      <c r="O71">
        <f>ROUND(ROUND(L71*Source!I55, 6)*SmtRes!DA110, 2)</f>
        <v>40.47</v>
      </c>
      <c r="P71">
        <f>SmtRes!AG110</f>
        <v>0</v>
      </c>
      <c r="Q71">
        <f>SmtRes!DC110</f>
        <v>0</v>
      </c>
      <c r="R71">
        <f>ROUND(ROUND(Q71*Source!I55, 6)*1, 2)</f>
        <v>0</v>
      </c>
      <c r="S71">
        <f>SmtRes!AC110</f>
        <v>0</v>
      </c>
      <c r="T71">
        <f>ROUND(ROUND(Q71*Source!I55, 6)*SmtRes!AK110, 2)</f>
        <v>0</v>
      </c>
      <c r="U71">
        <f>SmtRes!X110</f>
        <v>-2072982832</v>
      </c>
      <c r="V71">
        <v>-598387667</v>
      </c>
      <c r="W71">
        <v>273825120</v>
      </c>
    </row>
    <row r="72" spans="1:23" x14ac:dyDescent="0.2">
      <c r="A72">
        <f>Source!A55</f>
        <v>17</v>
      </c>
      <c r="C72">
        <v>3</v>
      </c>
      <c r="D72">
        <v>0</v>
      </c>
      <c r="E72">
        <f>SmtRes!AV109</f>
        <v>0</v>
      </c>
      <c r="F72" t="str">
        <f>SmtRes!I109</f>
        <v>101-2474</v>
      </c>
      <c r="G72" t="str">
        <f>SmtRes!K109</f>
        <v>Лента бумажная для повышения трещиностойкости стыков ГКЛ и ГВЛ</v>
      </c>
      <c r="H72" t="str">
        <f>SmtRes!O109</f>
        <v>м</v>
      </c>
      <c r="I72">
        <f>SmtRes!Y109*Source!I55</f>
        <v>2.2799999999999998</v>
      </c>
      <c r="J72">
        <f>SmtRes!AO109</f>
        <v>1</v>
      </c>
      <c r="K72">
        <f>SmtRes!AE109</f>
        <v>0.17</v>
      </c>
      <c r="L72">
        <f>SmtRes!DB109</f>
        <v>25.84</v>
      </c>
      <c r="M72">
        <f>ROUND(ROUND(L72*Source!I55, 6)*1, 2)</f>
        <v>0.39</v>
      </c>
      <c r="N72">
        <f>SmtRes!AA109</f>
        <v>1.1000000000000001</v>
      </c>
      <c r="O72">
        <f>ROUND(ROUND(L72*Source!I55, 6)*SmtRes!DA109, 2)</f>
        <v>2.5099999999999998</v>
      </c>
      <c r="P72">
        <f>SmtRes!AG109</f>
        <v>0</v>
      </c>
      <c r="Q72">
        <f>SmtRes!DC109</f>
        <v>0</v>
      </c>
      <c r="R72">
        <f>ROUND(ROUND(Q72*Source!I55, 6)*1, 2)</f>
        <v>0</v>
      </c>
      <c r="S72">
        <f>SmtRes!AC109</f>
        <v>0</v>
      </c>
      <c r="T72">
        <f>ROUND(ROUND(Q72*Source!I55, 6)*SmtRes!AK109, 2)</f>
        <v>0</v>
      </c>
      <c r="U72">
        <f>SmtRes!X109</f>
        <v>-1957188591</v>
      </c>
      <c r="V72">
        <v>-953443212</v>
      </c>
      <c r="W72">
        <v>-224601507</v>
      </c>
    </row>
    <row r="73" spans="1:23" x14ac:dyDescent="0.2">
      <c r="A73">
        <f>Source!A55</f>
        <v>17</v>
      </c>
      <c r="C73">
        <v>3</v>
      </c>
      <c r="D73">
        <v>0</v>
      </c>
      <c r="E73">
        <f>SmtRes!AV108</f>
        <v>0</v>
      </c>
      <c r="F73" t="str">
        <f>SmtRes!I108</f>
        <v>101-2438</v>
      </c>
      <c r="G73" t="str">
        <f>SmtRes!K108</f>
        <v>Шпаклевка «Фугенфюллер», КНАУФ</v>
      </c>
      <c r="H73" t="str">
        <f>SmtRes!O108</f>
        <v>кг</v>
      </c>
      <c r="I73">
        <f>SmtRes!Y108*Source!I55</f>
        <v>1.155</v>
      </c>
      <c r="J73">
        <f>SmtRes!AO108</f>
        <v>1</v>
      </c>
      <c r="K73">
        <f>SmtRes!AE108</f>
        <v>4.3600000000000003</v>
      </c>
      <c r="L73">
        <f>SmtRes!DB108</f>
        <v>335.72</v>
      </c>
      <c r="M73">
        <f>ROUND(ROUND(L73*Source!I55, 6)*1, 2)</f>
        <v>5.04</v>
      </c>
      <c r="N73">
        <f>SmtRes!AA108</f>
        <v>14.95</v>
      </c>
      <c r="O73">
        <f>ROUND(ROUND(L73*Source!I55, 6)*SmtRes!DA108, 2)</f>
        <v>17.27</v>
      </c>
      <c r="P73">
        <f>SmtRes!AG108</f>
        <v>0</v>
      </c>
      <c r="Q73">
        <f>SmtRes!DC108</f>
        <v>0</v>
      </c>
      <c r="R73">
        <f>ROUND(ROUND(Q73*Source!I55, 6)*1, 2)</f>
        <v>0</v>
      </c>
      <c r="S73">
        <f>SmtRes!AC108</f>
        <v>0</v>
      </c>
      <c r="T73">
        <f>ROUND(ROUND(Q73*Source!I55, 6)*SmtRes!AK108, 2)</f>
        <v>0</v>
      </c>
      <c r="U73">
        <f>SmtRes!X108</f>
        <v>-936589070</v>
      </c>
      <c r="V73">
        <v>-2140009884</v>
      </c>
      <c r="W73">
        <v>54654055</v>
      </c>
    </row>
    <row r="74" spans="1:23" x14ac:dyDescent="0.2">
      <c r="A74">
        <f>Source!A55</f>
        <v>17</v>
      </c>
      <c r="C74">
        <v>3</v>
      </c>
      <c r="D74">
        <v>0</v>
      </c>
      <c r="E74">
        <f>SmtRes!AV107</f>
        <v>0</v>
      </c>
      <c r="F74" t="str">
        <f>SmtRes!I107</f>
        <v>101-2437</v>
      </c>
      <c r="G74" t="str">
        <f>SmtRes!K107</f>
        <v>Шпаклевка «Унифлот», КНАУФ</v>
      </c>
      <c r="H74" t="str">
        <f>SmtRes!O107</f>
        <v>кг</v>
      </c>
      <c r="I74">
        <f>SmtRes!Y107*Source!I55</f>
        <v>0.15</v>
      </c>
      <c r="J74">
        <f>SmtRes!AO107</f>
        <v>1</v>
      </c>
      <c r="K74">
        <f>SmtRes!AE107</f>
        <v>11.12</v>
      </c>
      <c r="L74">
        <f>SmtRes!DB107</f>
        <v>111.2</v>
      </c>
      <c r="M74">
        <f>ROUND(ROUND(L74*Source!I55, 6)*1, 2)</f>
        <v>1.67</v>
      </c>
      <c r="N74">
        <f>SmtRes!AA107</f>
        <v>53.49</v>
      </c>
      <c r="O74">
        <f>ROUND(ROUND(L74*Source!I55, 6)*SmtRes!DA107, 2)</f>
        <v>8.02</v>
      </c>
      <c r="P74">
        <f>SmtRes!AG107</f>
        <v>0</v>
      </c>
      <c r="Q74">
        <f>SmtRes!DC107</f>
        <v>0</v>
      </c>
      <c r="R74">
        <f>ROUND(ROUND(Q74*Source!I55, 6)*1, 2)</f>
        <v>0</v>
      </c>
      <c r="S74">
        <f>SmtRes!AC107</f>
        <v>0</v>
      </c>
      <c r="T74">
        <f>ROUND(ROUND(Q74*Source!I55, 6)*SmtRes!AK107, 2)</f>
        <v>0</v>
      </c>
      <c r="U74">
        <f>SmtRes!X107</f>
        <v>-1529888946</v>
      </c>
      <c r="V74">
        <v>-1107982826</v>
      </c>
      <c r="W74">
        <v>148489616</v>
      </c>
    </row>
    <row r="75" spans="1:23" x14ac:dyDescent="0.2">
      <c r="A75">
        <f>Source!A55</f>
        <v>17</v>
      </c>
      <c r="C75">
        <v>3</v>
      </c>
      <c r="D75">
        <v>0</v>
      </c>
      <c r="E75">
        <f>SmtRes!AV106</f>
        <v>0</v>
      </c>
      <c r="F75" t="str">
        <f>SmtRes!I106</f>
        <v>101-2430</v>
      </c>
      <c r="G75" t="str">
        <f>SmtRes!K106</f>
        <v>Грунтовка «Тифенгрунд», КНАУФ</v>
      </c>
      <c r="H75" t="str">
        <f>SmtRes!O106</f>
        <v>кг</v>
      </c>
      <c r="I75">
        <f>SmtRes!Y106*Source!I55</f>
        <v>0.3</v>
      </c>
      <c r="J75">
        <f>SmtRes!AO106</f>
        <v>1</v>
      </c>
      <c r="K75">
        <f>SmtRes!AE106</f>
        <v>46.72</v>
      </c>
      <c r="L75">
        <f>SmtRes!DB106</f>
        <v>934.4</v>
      </c>
      <c r="M75">
        <f>ROUND(ROUND(L75*Source!I55, 6)*1, 2)</f>
        <v>14.02</v>
      </c>
      <c r="N75">
        <f>SmtRes!AA106</f>
        <v>54.2</v>
      </c>
      <c r="O75">
        <f>ROUND(ROUND(L75*Source!I55, 6)*SmtRes!DA106, 2)</f>
        <v>16.260000000000002</v>
      </c>
      <c r="P75">
        <f>SmtRes!AG106</f>
        <v>0</v>
      </c>
      <c r="Q75">
        <f>SmtRes!DC106</f>
        <v>0</v>
      </c>
      <c r="R75">
        <f>ROUND(ROUND(Q75*Source!I55, 6)*1, 2)</f>
        <v>0</v>
      </c>
      <c r="S75">
        <f>SmtRes!AC106</f>
        <v>0</v>
      </c>
      <c r="T75">
        <f>ROUND(ROUND(Q75*Source!I55, 6)*SmtRes!AK106, 2)</f>
        <v>0</v>
      </c>
      <c r="U75">
        <f>SmtRes!X106</f>
        <v>-946734149</v>
      </c>
      <c r="V75">
        <v>-1412180409</v>
      </c>
      <c r="W75">
        <v>-959239745</v>
      </c>
    </row>
    <row r="76" spans="1:23" x14ac:dyDescent="0.2">
      <c r="A76">
        <f>Source!A86</f>
        <v>5</v>
      </c>
      <c r="B76">
        <v>86</v>
      </c>
      <c r="G76" t="str">
        <f>Source!G86</f>
        <v>Потолки</v>
      </c>
    </row>
    <row r="77" spans="1:23" x14ac:dyDescent="0.2">
      <c r="A77">
        <f>Source!A90</f>
        <v>17</v>
      </c>
      <c r="C77">
        <v>3</v>
      </c>
      <c r="D77">
        <v>0</v>
      </c>
      <c r="E77">
        <f>SmtRes!AV140</f>
        <v>0</v>
      </c>
      <c r="F77" t="str">
        <f>SmtRes!I140</f>
        <v>508-0097</v>
      </c>
      <c r="G77" t="str">
        <f>SmtRes!K140</f>
        <v>Канат двойной свивки типа ТК, конструкции 6х19(1+6+12)+1 о.с., оцинкованный из проволок марки В, маркировочная группа 1770 н/мм2, диаметром 5,5 мм</v>
      </c>
      <c r="H77" t="str">
        <f>SmtRes!O140</f>
        <v>10 м</v>
      </c>
      <c r="I77">
        <f>SmtRes!Y140*Source!I90</f>
        <v>1.2163415E-2</v>
      </c>
      <c r="J77">
        <f>SmtRes!AO140</f>
        <v>1</v>
      </c>
      <c r="K77">
        <f>SmtRes!AE140</f>
        <v>71.489999999999995</v>
      </c>
      <c r="L77">
        <f>SmtRes!DB140</f>
        <v>1.34</v>
      </c>
      <c r="M77">
        <f>ROUND(ROUND(L77*Source!I90, 6)*1, 2)</f>
        <v>0.87</v>
      </c>
      <c r="N77">
        <f>SmtRes!AA140</f>
        <v>386.05</v>
      </c>
      <c r="O77">
        <f>ROUND(ROUND(L77*Source!I90, 6)*SmtRes!DA140, 2)</f>
        <v>4.71</v>
      </c>
      <c r="P77">
        <f>SmtRes!AG140</f>
        <v>0</v>
      </c>
      <c r="Q77">
        <f>SmtRes!DC140</f>
        <v>0</v>
      </c>
      <c r="R77">
        <f>ROUND(ROUND(Q77*Source!I90, 6)*1, 2)</f>
        <v>0</v>
      </c>
      <c r="S77">
        <f>SmtRes!AC140</f>
        <v>0</v>
      </c>
      <c r="T77">
        <f>ROUND(ROUND(Q77*Source!I90, 6)*SmtRes!AK140, 2)</f>
        <v>0</v>
      </c>
      <c r="U77">
        <f>SmtRes!X140</f>
        <v>838327806</v>
      </c>
      <c r="V77">
        <v>-1006847309</v>
      </c>
      <c r="W77">
        <v>-1127683265</v>
      </c>
    </row>
    <row r="78" spans="1:23" x14ac:dyDescent="0.2">
      <c r="A78">
        <f>Source!A90</f>
        <v>17</v>
      </c>
      <c r="C78">
        <v>3</v>
      </c>
      <c r="D78">
        <v>0</v>
      </c>
      <c r="E78">
        <f>SmtRes!AV139</f>
        <v>0</v>
      </c>
      <c r="F78" t="str">
        <f>SmtRes!I139</f>
        <v>201-0756</v>
      </c>
      <c r="G78" t="str">
        <f>SmtRes!K139</f>
        <v>Отдельные конструктивные элементы зданий и сооружений с преобладанием горячекатаных профилей, средняя масса сборочной единицы от 0,1 до 0,5 т</v>
      </c>
      <c r="H78" t="str">
        <f>SmtRes!O139</f>
        <v>т</v>
      </c>
      <c r="I78">
        <f>SmtRes!Y139*Source!I90</f>
        <v>9.1062999999999995E-3</v>
      </c>
      <c r="J78">
        <f>SmtRes!AO139</f>
        <v>1</v>
      </c>
      <c r="K78">
        <f>SmtRes!AE139</f>
        <v>7712</v>
      </c>
      <c r="L78">
        <f>SmtRes!DB139</f>
        <v>107.97</v>
      </c>
      <c r="M78">
        <f>ROUND(ROUND(L78*Source!I90, 6)*1, 2)</f>
        <v>70.23</v>
      </c>
      <c r="N78">
        <f>SmtRes!AA139</f>
        <v>59073.919999999998</v>
      </c>
      <c r="O78">
        <f>ROUND(ROUND(L78*Source!I90, 6)*SmtRes!DA139, 2)</f>
        <v>537.95000000000005</v>
      </c>
      <c r="P78">
        <f>SmtRes!AG139</f>
        <v>0</v>
      </c>
      <c r="Q78">
        <f>SmtRes!DC139</f>
        <v>0</v>
      </c>
      <c r="R78">
        <f>ROUND(ROUND(Q78*Source!I90, 6)*1, 2)</f>
        <v>0</v>
      </c>
      <c r="S78">
        <f>SmtRes!AC139</f>
        <v>0</v>
      </c>
      <c r="T78">
        <f>ROUND(ROUND(Q78*Source!I90, 6)*SmtRes!AK139, 2)</f>
        <v>0</v>
      </c>
      <c r="U78">
        <f>SmtRes!X139</f>
        <v>49960543</v>
      </c>
      <c r="V78">
        <v>1845392895</v>
      </c>
      <c r="W78">
        <v>276543108</v>
      </c>
    </row>
    <row r="79" spans="1:23" x14ac:dyDescent="0.2">
      <c r="A79">
        <f>Source!A90</f>
        <v>17</v>
      </c>
      <c r="C79">
        <v>3</v>
      </c>
      <c r="D79">
        <v>0</v>
      </c>
      <c r="E79">
        <f>SmtRes!AV137</f>
        <v>0</v>
      </c>
      <c r="F79" t="str">
        <f>SmtRes!I137</f>
        <v>113-0021</v>
      </c>
      <c r="G79" t="str">
        <f>SmtRes!K137</f>
        <v>Грунтовка ГФ-021 красно-коричневая</v>
      </c>
      <c r="H79" t="str">
        <f>SmtRes!O137</f>
        <v>т</v>
      </c>
      <c r="I79">
        <f>SmtRes!Y137*Source!I90</f>
        <v>2.0163949999999999E-4</v>
      </c>
      <c r="J79">
        <f>SmtRes!AO137</f>
        <v>1</v>
      </c>
      <c r="K79">
        <f>SmtRes!AE137</f>
        <v>15620</v>
      </c>
      <c r="L79">
        <f>SmtRes!DB137</f>
        <v>4.84</v>
      </c>
      <c r="M79">
        <f>ROUND(ROUND(L79*Source!I90, 6)*1, 2)</f>
        <v>3.15</v>
      </c>
      <c r="N79">
        <f>SmtRes!AA137</f>
        <v>47484.800000000003</v>
      </c>
      <c r="O79">
        <f>ROUND(ROUND(L79*Source!I90, 6)*SmtRes!DA137, 2)</f>
        <v>9.57</v>
      </c>
      <c r="P79">
        <f>SmtRes!AG137</f>
        <v>0</v>
      </c>
      <c r="Q79">
        <f>SmtRes!DC137</f>
        <v>0</v>
      </c>
      <c r="R79">
        <f>ROUND(ROUND(Q79*Source!I90, 6)*1, 2)</f>
        <v>0</v>
      </c>
      <c r="S79">
        <f>SmtRes!AC137</f>
        <v>0</v>
      </c>
      <c r="T79">
        <f>ROUND(ROUND(Q79*Source!I90, 6)*SmtRes!AK137, 2)</f>
        <v>0</v>
      </c>
      <c r="U79">
        <f>SmtRes!X137</f>
        <v>-1142562182</v>
      </c>
      <c r="V79">
        <v>-747244950</v>
      </c>
      <c r="W79">
        <v>-1848666157</v>
      </c>
    </row>
    <row r="80" spans="1:23" x14ac:dyDescent="0.2">
      <c r="A80">
        <f>Source!A90</f>
        <v>17</v>
      </c>
      <c r="C80">
        <v>3</v>
      </c>
      <c r="D80">
        <v>0</v>
      </c>
      <c r="E80">
        <f>SmtRes!AV136</f>
        <v>0</v>
      </c>
      <c r="F80" t="str">
        <f>SmtRes!I136</f>
        <v>102-0023</v>
      </c>
      <c r="G80" t="str">
        <f>SmtRes!K136</f>
        <v>Бруски обрезные хвойных пород длиной 4-6,5 м, шириной 75-150 мм, толщиной 40-75 мм, I сорта</v>
      </c>
      <c r="H80" t="str">
        <f>SmtRes!O136</f>
        <v>м3</v>
      </c>
      <c r="I80">
        <f>SmtRes!Y136*Source!I90</f>
        <v>6.5045000000000001E-4</v>
      </c>
      <c r="J80">
        <f>SmtRes!AO136</f>
        <v>1</v>
      </c>
      <c r="K80">
        <f>SmtRes!AE136</f>
        <v>1699.99</v>
      </c>
      <c r="L80">
        <f>SmtRes!DB136</f>
        <v>1.7</v>
      </c>
      <c r="M80">
        <f>ROUND(ROUND(L80*Source!I90, 6)*1, 2)</f>
        <v>1.1100000000000001</v>
      </c>
      <c r="N80">
        <f>SmtRes!AA136</f>
        <v>8380.9500000000007</v>
      </c>
      <c r="O80">
        <f>ROUND(ROUND(L80*Source!I90, 6)*SmtRes!DA136, 2)</f>
        <v>5.45</v>
      </c>
      <c r="P80">
        <f>SmtRes!AG136</f>
        <v>0</v>
      </c>
      <c r="Q80">
        <f>SmtRes!DC136</f>
        <v>0</v>
      </c>
      <c r="R80">
        <f>ROUND(ROUND(Q80*Source!I90, 6)*1, 2)</f>
        <v>0</v>
      </c>
      <c r="S80">
        <f>SmtRes!AC136</f>
        <v>0</v>
      </c>
      <c r="T80">
        <f>ROUND(ROUND(Q80*Source!I90, 6)*SmtRes!AK136, 2)</f>
        <v>0</v>
      </c>
      <c r="U80">
        <f>SmtRes!X136</f>
        <v>-312411735</v>
      </c>
      <c r="V80">
        <v>-887938464</v>
      </c>
      <c r="W80">
        <v>1201200145</v>
      </c>
    </row>
    <row r="81" spans="1:23" x14ac:dyDescent="0.2">
      <c r="A81">
        <f>Source!A90</f>
        <v>17</v>
      </c>
      <c r="C81">
        <v>3</v>
      </c>
      <c r="D81">
        <v>0</v>
      </c>
      <c r="E81">
        <f>SmtRes!AV135</f>
        <v>0</v>
      </c>
      <c r="F81" t="str">
        <f>SmtRes!I135</f>
        <v>101-2467</v>
      </c>
      <c r="G81" t="str">
        <f>SmtRes!K135</f>
        <v>Растворитель марки Р-4</v>
      </c>
      <c r="H81" t="str">
        <f>SmtRes!O135</f>
        <v>т</v>
      </c>
      <c r="I81">
        <f>SmtRes!Y135*Source!I90</f>
        <v>3.9026999999999996E-4</v>
      </c>
      <c r="J81">
        <f>SmtRes!AO135</f>
        <v>1</v>
      </c>
      <c r="K81">
        <f>SmtRes!AE135</f>
        <v>9420</v>
      </c>
      <c r="L81">
        <f>SmtRes!DB135</f>
        <v>5.65</v>
      </c>
      <c r="M81">
        <f>ROUND(ROUND(L81*Source!I90, 6)*1, 2)</f>
        <v>3.68</v>
      </c>
      <c r="N81">
        <f>SmtRes!AA135</f>
        <v>74229.600000000006</v>
      </c>
      <c r="O81">
        <f>ROUND(ROUND(L81*Source!I90, 6)*SmtRes!DA135, 2)</f>
        <v>28.96</v>
      </c>
      <c r="P81">
        <f>SmtRes!AG135</f>
        <v>0</v>
      </c>
      <c r="Q81">
        <f>SmtRes!DC135</f>
        <v>0</v>
      </c>
      <c r="R81">
        <f>ROUND(ROUND(Q81*Source!I90, 6)*1, 2)</f>
        <v>0</v>
      </c>
      <c r="S81">
        <f>SmtRes!AC135</f>
        <v>0</v>
      </c>
      <c r="T81">
        <f>ROUND(ROUND(Q81*Source!I90, 6)*SmtRes!AK135, 2)</f>
        <v>0</v>
      </c>
      <c r="U81">
        <f>SmtRes!X135</f>
        <v>1170503714</v>
      </c>
      <c r="V81">
        <v>-1181982704</v>
      </c>
      <c r="W81">
        <v>1167281545</v>
      </c>
    </row>
    <row r="82" spans="1:23" x14ac:dyDescent="0.2">
      <c r="A82">
        <f>Source!A90</f>
        <v>17</v>
      </c>
      <c r="C82">
        <v>3</v>
      </c>
      <c r="D82">
        <v>0</v>
      </c>
      <c r="E82">
        <f>SmtRes!AV134</f>
        <v>0</v>
      </c>
      <c r="F82" t="str">
        <f>SmtRes!I134</f>
        <v>101-2278</v>
      </c>
      <c r="G82" t="str">
        <f>SmtRes!K134</f>
        <v>Пропан-бутан, смесь техническая</v>
      </c>
      <c r="H82" t="str">
        <f>SmtRes!O134</f>
        <v>кг</v>
      </c>
      <c r="I82">
        <f>SmtRes!Y134*Source!I90</f>
        <v>0.19513499999999998</v>
      </c>
      <c r="J82">
        <f>SmtRes!AO134</f>
        <v>1</v>
      </c>
      <c r="K82">
        <f>SmtRes!AE134</f>
        <v>6.09</v>
      </c>
      <c r="L82">
        <f>SmtRes!DB134</f>
        <v>1.83</v>
      </c>
      <c r="M82">
        <f>ROUND(ROUND(L82*Source!I90, 6)*1, 2)</f>
        <v>1.19</v>
      </c>
      <c r="N82">
        <f>SmtRes!AA134</f>
        <v>57.31</v>
      </c>
      <c r="O82">
        <f>ROUND(ROUND(L82*Source!I90, 6)*SmtRes!DA134, 2)</f>
        <v>11.2</v>
      </c>
      <c r="P82">
        <f>SmtRes!AG134</f>
        <v>0</v>
      </c>
      <c r="Q82">
        <f>SmtRes!DC134</f>
        <v>0</v>
      </c>
      <c r="R82">
        <f>ROUND(ROUND(Q82*Source!I90, 6)*1, 2)</f>
        <v>0</v>
      </c>
      <c r="S82">
        <f>SmtRes!AC134</f>
        <v>0</v>
      </c>
      <c r="T82">
        <f>ROUND(ROUND(Q82*Source!I90, 6)*SmtRes!AK134, 2)</f>
        <v>0</v>
      </c>
      <c r="U82">
        <f>SmtRes!X134</f>
        <v>-1817527483</v>
      </c>
      <c r="V82">
        <v>-1725272865</v>
      </c>
      <c r="W82">
        <v>-1170075058</v>
      </c>
    </row>
    <row r="83" spans="1:23" x14ac:dyDescent="0.2">
      <c r="A83">
        <f>Source!A90</f>
        <v>17</v>
      </c>
      <c r="C83">
        <v>3</v>
      </c>
      <c r="D83">
        <v>0</v>
      </c>
      <c r="E83">
        <f>SmtRes!AV133</f>
        <v>0</v>
      </c>
      <c r="F83" t="str">
        <f>SmtRes!I133</f>
        <v>101-1805</v>
      </c>
      <c r="G83" t="str">
        <f>SmtRes!K133</f>
        <v>Гвозди строительные</v>
      </c>
      <c r="H83" t="str">
        <f>SmtRes!O133</f>
        <v>т</v>
      </c>
      <c r="I83">
        <f>SmtRes!Y133*Source!I90</f>
        <v>6.5045000000000001E-6</v>
      </c>
      <c r="J83">
        <f>SmtRes!AO133</f>
        <v>1</v>
      </c>
      <c r="K83">
        <f>SmtRes!AE133</f>
        <v>11978</v>
      </c>
      <c r="L83">
        <f>SmtRes!DB133</f>
        <v>0.12</v>
      </c>
      <c r="M83">
        <f>ROUND(ROUND(L83*Source!I90, 6)*1, 2)</f>
        <v>0.08</v>
      </c>
      <c r="N83">
        <f>SmtRes!AA133</f>
        <v>55098.8</v>
      </c>
      <c r="O83">
        <f>ROUND(ROUND(L83*Source!I90, 6)*SmtRes!DA133, 2)</f>
        <v>0.36</v>
      </c>
      <c r="P83">
        <f>SmtRes!AG133</f>
        <v>0</v>
      </c>
      <c r="Q83">
        <f>SmtRes!DC133</f>
        <v>0</v>
      </c>
      <c r="R83">
        <f>ROUND(ROUND(Q83*Source!I90, 6)*1, 2)</f>
        <v>0</v>
      </c>
      <c r="S83">
        <f>SmtRes!AC133</f>
        <v>0</v>
      </c>
      <c r="T83">
        <f>ROUND(ROUND(Q83*Source!I90, 6)*SmtRes!AK133, 2)</f>
        <v>0</v>
      </c>
      <c r="U83">
        <f>SmtRes!X133</f>
        <v>1561117559</v>
      </c>
      <c r="V83">
        <v>-1982657646</v>
      </c>
      <c r="W83">
        <v>106826315</v>
      </c>
    </row>
    <row r="84" spans="1:23" x14ac:dyDescent="0.2">
      <c r="A84">
        <f>Source!A90</f>
        <v>17</v>
      </c>
      <c r="C84">
        <v>3</v>
      </c>
      <c r="D84">
        <v>0</v>
      </c>
      <c r="E84">
        <f>SmtRes!AV132</f>
        <v>0</v>
      </c>
      <c r="F84" t="str">
        <f>SmtRes!I132</f>
        <v>101-1515</v>
      </c>
      <c r="G84" t="str">
        <f>SmtRes!K132</f>
        <v>Электроды диаметром 4 мм Э46</v>
      </c>
      <c r="H84" t="str">
        <f>SmtRes!O132</f>
        <v>т</v>
      </c>
      <c r="I84">
        <f>SmtRes!Y132*Source!I90</f>
        <v>1.95135E-2</v>
      </c>
      <c r="J84">
        <f>SmtRes!AO132</f>
        <v>1</v>
      </c>
      <c r="K84">
        <f>SmtRes!AE132</f>
        <v>10169.99</v>
      </c>
      <c r="L84">
        <f>SmtRes!DB132</f>
        <v>305.10000000000002</v>
      </c>
      <c r="M84">
        <f>ROUND(ROUND(L84*Source!I90, 6)*1, 2)</f>
        <v>198.45</v>
      </c>
      <c r="N84">
        <f>SmtRes!AA132</f>
        <v>89089.11</v>
      </c>
      <c r="O84">
        <f>ROUND(ROUND(L84*Source!I90, 6)*SmtRes!DA132, 2)</f>
        <v>1738.44</v>
      </c>
      <c r="P84">
        <f>SmtRes!AG132</f>
        <v>0</v>
      </c>
      <c r="Q84">
        <f>SmtRes!DC132</f>
        <v>0</v>
      </c>
      <c r="R84">
        <f>ROUND(ROUND(Q84*Source!I90, 6)*1, 2)</f>
        <v>0</v>
      </c>
      <c r="S84">
        <f>SmtRes!AC132</f>
        <v>0</v>
      </c>
      <c r="T84">
        <f>ROUND(ROUND(Q84*Source!I90, 6)*SmtRes!AK132, 2)</f>
        <v>0</v>
      </c>
      <c r="U84">
        <f>SmtRes!X132</f>
        <v>703561654</v>
      </c>
      <c r="V84">
        <v>-1010263032</v>
      </c>
      <c r="W84">
        <v>-76436210</v>
      </c>
    </row>
    <row r="85" spans="1:23" x14ac:dyDescent="0.2">
      <c r="A85">
        <f>Source!A90</f>
        <v>17</v>
      </c>
      <c r="C85">
        <v>3</v>
      </c>
      <c r="D85">
        <v>0</v>
      </c>
      <c r="E85">
        <f>SmtRes!AV131</f>
        <v>0</v>
      </c>
      <c r="F85" t="str">
        <f>SmtRes!I131</f>
        <v>101-1019</v>
      </c>
      <c r="G85" t="str">
        <f>SmtRes!K131</f>
        <v>Швеллеры № 40 из стали марки Ст0</v>
      </c>
      <c r="H85" t="str">
        <f>SmtRes!O131</f>
        <v>т</v>
      </c>
      <c r="I85">
        <f>SmtRes!Y131*Source!I90</f>
        <v>1.2618729999999999E-3</v>
      </c>
      <c r="J85">
        <f>SmtRes!AO131</f>
        <v>1</v>
      </c>
      <c r="K85">
        <f>SmtRes!AE131</f>
        <v>4920</v>
      </c>
      <c r="L85">
        <f>SmtRes!DB131</f>
        <v>9.5399999999999991</v>
      </c>
      <c r="M85">
        <f>ROUND(ROUND(L85*Source!I90, 6)*1, 2)</f>
        <v>6.21</v>
      </c>
      <c r="N85">
        <f>SmtRes!AA131</f>
        <v>83295.600000000006</v>
      </c>
      <c r="O85">
        <f>ROUND(ROUND(L85*Source!I90, 6)*SmtRes!DA131, 2)</f>
        <v>105.06</v>
      </c>
      <c r="P85">
        <f>SmtRes!AG131</f>
        <v>0</v>
      </c>
      <c r="Q85">
        <f>SmtRes!DC131</f>
        <v>0</v>
      </c>
      <c r="R85">
        <f>ROUND(ROUND(Q85*Source!I90, 6)*1, 2)</f>
        <v>0</v>
      </c>
      <c r="S85">
        <f>SmtRes!AC131</f>
        <v>0</v>
      </c>
      <c r="T85">
        <f>ROUND(ROUND(Q85*Source!I90, 6)*SmtRes!AK131, 2)</f>
        <v>0</v>
      </c>
      <c r="U85">
        <f>SmtRes!X131</f>
        <v>-61748979</v>
      </c>
      <c r="V85">
        <v>1459579944</v>
      </c>
      <c r="W85">
        <v>-498214162</v>
      </c>
    </row>
    <row r="86" spans="1:23" x14ac:dyDescent="0.2">
      <c r="A86">
        <f>Source!A90</f>
        <v>17</v>
      </c>
      <c r="C86">
        <v>3</v>
      </c>
      <c r="D86">
        <v>0</v>
      </c>
      <c r="E86">
        <f>SmtRes!AV130</f>
        <v>0</v>
      </c>
      <c r="F86" t="str">
        <f>SmtRes!I130</f>
        <v>101-0797</v>
      </c>
      <c r="G86" t="str">
        <f>SmtRes!K130</f>
        <v>Проволока горячекатаная в мотках, диаметром 6,3-6,5 мм</v>
      </c>
      <c r="H86" t="str">
        <f>SmtRes!O130</f>
        <v>т</v>
      </c>
      <c r="I86">
        <f>SmtRes!Y130*Source!I90</f>
        <v>1.9513499999999999E-5</v>
      </c>
      <c r="J86">
        <f>SmtRes!AO130</f>
        <v>1</v>
      </c>
      <c r="K86">
        <f>SmtRes!AE130</f>
        <v>4455.2</v>
      </c>
      <c r="L86">
        <f>SmtRes!DB130</f>
        <v>0.13</v>
      </c>
      <c r="M86">
        <f>ROUND(ROUND(L86*Source!I90, 6)*1, 2)</f>
        <v>0.08</v>
      </c>
      <c r="N86">
        <f>SmtRes!AA130</f>
        <v>34750.559999999998</v>
      </c>
      <c r="O86">
        <f>ROUND(ROUND(L86*Source!I90, 6)*SmtRes!DA130, 2)</f>
        <v>0.66</v>
      </c>
      <c r="P86">
        <f>SmtRes!AG130</f>
        <v>0</v>
      </c>
      <c r="Q86">
        <f>SmtRes!DC130</f>
        <v>0</v>
      </c>
      <c r="R86">
        <f>ROUND(ROUND(Q86*Source!I90, 6)*1, 2)</f>
        <v>0</v>
      </c>
      <c r="S86">
        <f>SmtRes!AC130</f>
        <v>0</v>
      </c>
      <c r="T86">
        <f>ROUND(ROUND(Q86*Source!I90, 6)*SmtRes!AK130, 2)</f>
        <v>0</v>
      </c>
      <c r="U86">
        <f>SmtRes!X130</f>
        <v>-1012359093</v>
      </c>
      <c r="V86">
        <v>280830838</v>
      </c>
      <c r="W86">
        <v>-1138084832</v>
      </c>
    </row>
    <row r="87" spans="1:23" x14ac:dyDescent="0.2">
      <c r="A87">
        <f>Source!A90</f>
        <v>17</v>
      </c>
      <c r="C87">
        <v>3</v>
      </c>
      <c r="D87">
        <v>0</v>
      </c>
      <c r="E87">
        <f>SmtRes!AV129</f>
        <v>0</v>
      </c>
      <c r="F87" t="str">
        <f>SmtRes!I129</f>
        <v>101-0324</v>
      </c>
      <c r="G87" t="str">
        <f>SmtRes!K129</f>
        <v>Кислород технический газообразный</v>
      </c>
      <c r="H87" t="str">
        <f>SmtRes!O129</f>
        <v>м3</v>
      </c>
      <c r="I87">
        <f>SmtRes!Y129*Source!I90</f>
        <v>0.58540499999999995</v>
      </c>
      <c r="J87">
        <f>SmtRes!AO129</f>
        <v>1</v>
      </c>
      <c r="K87">
        <f>SmtRes!AE129</f>
        <v>6.23</v>
      </c>
      <c r="L87">
        <f>SmtRes!DB129</f>
        <v>5.61</v>
      </c>
      <c r="M87">
        <f>ROUND(ROUND(L87*Source!I90, 6)*1, 2)</f>
        <v>3.65</v>
      </c>
      <c r="N87">
        <f>SmtRes!AA129</f>
        <v>52.89</v>
      </c>
      <c r="O87">
        <f>ROUND(ROUND(L87*Source!I90, 6)*SmtRes!DA129, 2)</f>
        <v>30.98</v>
      </c>
      <c r="P87">
        <f>SmtRes!AG129</f>
        <v>0</v>
      </c>
      <c r="Q87">
        <f>SmtRes!DC129</f>
        <v>0</v>
      </c>
      <c r="R87">
        <f>ROUND(ROUND(Q87*Source!I90, 6)*1, 2)</f>
        <v>0</v>
      </c>
      <c r="S87">
        <f>SmtRes!AC129</f>
        <v>0</v>
      </c>
      <c r="T87">
        <f>ROUND(ROUND(Q87*Source!I90, 6)*SmtRes!AK129, 2)</f>
        <v>0</v>
      </c>
      <c r="U87">
        <f>SmtRes!X129</f>
        <v>-756465305</v>
      </c>
      <c r="V87">
        <v>-540365543</v>
      </c>
      <c r="W87">
        <v>-342292443</v>
      </c>
    </row>
    <row r="88" spans="1:23" x14ac:dyDescent="0.2">
      <c r="A88">
        <f>Source!A90</f>
        <v>17</v>
      </c>
      <c r="C88">
        <v>3</v>
      </c>
      <c r="D88">
        <v>0</v>
      </c>
      <c r="E88">
        <f>SmtRes!AV128</f>
        <v>0</v>
      </c>
      <c r="F88" t="str">
        <f>SmtRes!I128</f>
        <v>101-0309</v>
      </c>
      <c r="G88" t="str">
        <f>SmtRes!K128</f>
        <v>Канаты пеньковые пропитанные</v>
      </c>
      <c r="H88" t="str">
        <f>SmtRes!O128</f>
        <v>т</v>
      </c>
      <c r="I88">
        <f>SmtRes!Y128*Source!I90</f>
        <v>6.5044999999999998E-5</v>
      </c>
      <c r="J88">
        <f>SmtRes!AO128</f>
        <v>1</v>
      </c>
      <c r="K88">
        <f>SmtRes!AE128</f>
        <v>37900</v>
      </c>
      <c r="L88">
        <f>SmtRes!DB128</f>
        <v>3.79</v>
      </c>
      <c r="M88">
        <f>ROUND(ROUND(L88*Source!I90, 6)*1, 2)</f>
        <v>2.4700000000000002</v>
      </c>
      <c r="N88">
        <f>SmtRes!AA128</f>
        <v>190637</v>
      </c>
      <c r="O88">
        <f>ROUND(ROUND(L88*Source!I90, 6)*SmtRes!DA128, 2)</f>
        <v>12.4</v>
      </c>
      <c r="P88">
        <f>SmtRes!AG128</f>
        <v>0</v>
      </c>
      <c r="Q88">
        <f>SmtRes!DC128</f>
        <v>0</v>
      </c>
      <c r="R88">
        <f>ROUND(ROUND(Q88*Source!I90, 6)*1, 2)</f>
        <v>0</v>
      </c>
      <c r="S88">
        <f>SmtRes!AC128</f>
        <v>0</v>
      </c>
      <c r="T88">
        <f>ROUND(ROUND(Q88*Source!I90, 6)*SmtRes!AK128, 2)</f>
        <v>0</v>
      </c>
      <c r="U88">
        <f>SmtRes!X128</f>
        <v>-399561490</v>
      </c>
      <c r="V88">
        <v>1032818174</v>
      </c>
      <c r="W88">
        <v>-1864931963</v>
      </c>
    </row>
    <row r="89" spans="1:23" x14ac:dyDescent="0.2">
      <c r="A89">
        <f>Source!A91</f>
        <v>18</v>
      </c>
      <c r="C89">
        <v>3</v>
      </c>
      <c r="D89">
        <f>Source!BI91</f>
        <v>1</v>
      </c>
      <c r="E89">
        <f>Source!FS91</f>
        <v>0</v>
      </c>
      <c r="F89" t="str">
        <f>Source!F91</f>
        <v>201-0587</v>
      </c>
      <c r="G89" t="str">
        <f>Source!G91</f>
        <v>Каркасы подвесных потолков с подвесками и деталями крепления</v>
      </c>
      <c r="H89" t="str">
        <f>Source!H91</f>
        <v>т</v>
      </c>
      <c r="I89">
        <f>Source!I91</f>
        <v>0.65044999999999997</v>
      </c>
      <c r="J89">
        <v>1</v>
      </c>
      <c r="K89">
        <f>Source!AC91</f>
        <v>6747</v>
      </c>
      <c r="M89">
        <f>ROUND(K89*I89, 2)</f>
        <v>4388.59</v>
      </c>
      <c r="N89">
        <f>Source!AC91*IF(Source!BC91&lt;&gt; 0, Source!BC91, 1)</f>
        <v>66660.36</v>
      </c>
      <c r="O89">
        <f>ROUND(N89*I89, 2)</f>
        <v>43359.23</v>
      </c>
      <c r="P89">
        <f>Source!AE91</f>
        <v>0</v>
      </c>
      <c r="R89">
        <f>ROUND(P89*I89, 2)</f>
        <v>0</v>
      </c>
      <c r="S89">
        <f>Source!AE91*IF(Source!BS91&lt;&gt; 0, Source!BS91, 1)</f>
        <v>0</v>
      </c>
      <c r="T89">
        <f>ROUND(S89*I89, 2)</f>
        <v>0</v>
      </c>
      <c r="U89">
        <f>Source!GF91</f>
        <v>1199194378</v>
      </c>
      <c r="V89">
        <v>-2122744066</v>
      </c>
      <c r="W89">
        <v>1369620056</v>
      </c>
    </row>
    <row r="90" spans="1:23" x14ac:dyDescent="0.2">
      <c r="A90">
        <f>Source!A92</f>
        <v>17</v>
      </c>
      <c r="C90">
        <v>3</v>
      </c>
      <c r="D90">
        <v>0</v>
      </c>
      <c r="E90">
        <f>SmtRes!AV146</f>
        <v>0</v>
      </c>
      <c r="F90" t="str">
        <f>SmtRes!I146</f>
        <v>101-2414</v>
      </c>
      <c r="G90" t="str">
        <f>SmtRes!K146</f>
        <v>Панели потолочные с комплектующими «Армстронг»</v>
      </c>
      <c r="H90" t="str">
        <f>SmtRes!O146</f>
        <v>м2</v>
      </c>
      <c r="I90">
        <f>SmtRes!Y146*Source!I92</f>
        <v>267.98539999999997</v>
      </c>
      <c r="J90">
        <f>SmtRes!AO146</f>
        <v>1</v>
      </c>
      <c r="K90">
        <f>SmtRes!AE146</f>
        <v>51.95</v>
      </c>
      <c r="L90">
        <f>SmtRes!DB146</f>
        <v>5350.85</v>
      </c>
      <c r="M90">
        <f>ROUND(ROUND(L90*Source!I92, 6)*1, 2)</f>
        <v>13921.84</v>
      </c>
      <c r="N90">
        <f>SmtRes!AA146</f>
        <v>260.27</v>
      </c>
      <c r="O90">
        <f>ROUND(ROUND(L90*Source!I92, 6)*SmtRes!DA146, 2)</f>
        <v>69748.429999999993</v>
      </c>
      <c r="P90">
        <f>SmtRes!AG146</f>
        <v>0</v>
      </c>
      <c r="Q90">
        <f>SmtRes!DC146</f>
        <v>0</v>
      </c>
      <c r="R90">
        <f>ROUND(ROUND(Q90*Source!I92, 6)*1, 2)</f>
        <v>0</v>
      </c>
      <c r="S90">
        <f>SmtRes!AC146</f>
        <v>0</v>
      </c>
      <c r="T90">
        <f>ROUND(ROUND(Q90*Source!I92, 6)*SmtRes!AK146, 2)</f>
        <v>0</v>
      </c>
      <c r="U90">
        <f>SmtRes!X146</f>
        <v>1863815349</v>
      </c>
      <c r="V90">
        <v>946800303</v>
      </c>
      <c r="W90">
        <v>-861378514</v>
      </c>
    </row>
    <row r="91" spans="1:23" x14ac:dyDescent="0.2">
      <c r="A91">
        <f>Source!A95</f>
        <v>18</v>
      </c>
      <c r="C91">
        <v>3</v>
      </c>
      <c r="D91">
        <f>Source!BI95</f>
        <v>4</v>
      </c>
      <c r="E91">
        <f>Source!FS95</f>
        <v>0</v>
      </c>
      <c r="F91" t="str">
        <f>Source!F95</f>
        <v>Цена поставщика</v>
      </c>
      <c r="G91" t="str">
        <f>Source!G95</f>
        <v>Потолок Грильято</v>
      </c>
      <c r="H91" t="str">
        <f>Source!H95</f>
        <v>м2</v>
      </c>
      <c r="I91">
        <f>Source!I95</f>
        <v>396.61180000000002</v>
      </c>
      <c r="J91">
        <v>1</v>
      </c>
      <c r="K91">
        <f>Source!AC95</f>
        <v>408</v>
      </c>
      <c r="M91">
        <f>ROUND(K91*I91, 2)</f>
        <v>161817.60999999999</v>
      </c>
      <c r="N91">
        <f>Source!AC95*IF(Source!BC95&lt;&gt; 0, Source!BC95, 1)</f>
        <v>408</v>
      </c>
      <c r="O91">
        <f>ROUND(N91*I91, 2)</f>
        <v>161817.60999999999</v>
      </c>
      <c r="P91">
        <f>Source!AE95</f>
        <v>0</v>
      </c>
      <c r="R91">
        <f>ROUND(P91*I91, 2)</f>
        <v>0</v>
      </c>
      <c r="S91">
        <f>Source!AE95*IF(Source!BS95&lt;&gt; 0, Source!BS95, 1)</f>
        <v>0</v>
      </c>
      <c r="T91">
        <f>ROUND(S91*I91, 2)</f>
        <v>0</v>
      </c>
      <c r="U91">
        <f>Source!GF95</f>
        <v>345705841</v>
      </c>
      <c r="V91">
        <v>329218275</v>
      </c>
      <c r="W91">
        <v>329218275</v>
      </c>
    </row>
    <row r="92" spans="1:23" x14ac:dyDescent="0.2">
      <c r="A92">
        <f>Source!A96</f>
        <v>17</v>
      </c>
      <c r="C92">
        <v>3</v>
      </c>
      <c r="D92">
        <v>0</v>
      </c>
      <c r="E92">
        <f>SmtRes!AV172</f>
        <v>0</v>
      </c>
      <c r="F92" t="str">
        <f>SmtRes!I172</f>
        <v>411-0001</v>
      </c>
      <c r="G92" t="str">
        <f>SmtRes!K172</f>
        <v>Вода</v>
      </c>
      <c r="H92" t="str">
        <f>SmtRes!O172</f>
        <v>м3</v>
      </c>
      <c r="I92">
        <f>SmtRes!Y172*Source!I96</f>
        <v>2.4674399999999999E-2</v>
      </c>
      <c r="J92">
        <f>SmtRes!AO172</f>
        <v>1</v>
      </c>
      <c r="K92">
        <f>SmtRes!AE172</f>
        <v>2.44</v>
      </c>
      <c r="L92">
        <f>SmtRes!DB172</f>
        <v>0.09</v>
      </c>
      <c r="M92">
        <f>ROUND(ROUND(L92*Source!I96, 6)*1, 2)</f>
        <v>0.06</v>
      </c>
      <c r="N92">
        <f>SmtRes!AA172</f>
        <v>19.57</v>
      </c>
      <c r="O92">
        <f>ROUND(ROUND(L92*Source!I96, 6)*SmtRes!DA172, 2)</f>
        <v>0.49</v>
      </c>
      <c r="P92">
        <f>SmtRes!AG172</f>
        <v>0</v>
      </c>
      <c r="Q92">
        <f>SmtRes!DC172</f>
        <v>0</v>
      </c>
      <c r="R92">
        <f>ROUND(ROUND(Q92*Source!I96, 6)*1, 2)</f>
        <v>0</v>
      </c>
      <c r="S92">
        <f>SmtRes!AC172</f>
        <v>0</v>
      </c>
      <c r="T92">
        <f>ROUND(ROUND(Q92*Source!I96, 6)*SmtRes!AK172, 2)</f>
        <v>0</v>
      </c>
      <c r="U92">
        <f>SmtRes!X172</f>
        <v>619799737</v>
      </c>
      <c r="V92">
        <v>1962984545</v>
      </c>
      <c r="W92">
        <v>2067137916</v>
      </c>
    </row>
    <row r="93" spans="1:23" x14ac:dyDescent="0.2">
      <c r="A93">
        <f>Source!A96</f>
        <v>17</v>
      </c>
      <c r="C93">
        <v>3</v>
      </c>
      <c r="D93">
        <v>0</v>
      </c>
      <c r="E93">
        <f>SmtRes!AV171</f>
        <v>0</v>
      </c>
      <c r="F93" t="str">
        <f>SmtRes!I171</f>
        <v>201-0831</v>
      </c>
      <c r="G93" t="str">
        <f>SmtRes!K171</f>
        <v>ПП- удлинитель профилей 60*27</v>
      </c>
      <c r="H93" t="str">
        <f>SmtRes!O171</f>
        <v>100 шт.</v>
      </c>
      <c r="I93">
        <f>SmtRes!Y171*Source!I96</f>
        <v>0.47292599999999996</v>
      </c>
      <c r="J93">
        <f>SmtRes!AO171</f>
        <v>1</v>
      </c>
      <c r="K93">
        <f>SmtRes!AE171</f>
        <v>62</v>
      </c>
      <c r="L93">
        <f>SmtRes!DB171</f>
        <v>42.78</v>
      </c>
      <c r="M93">
        <f>ROUND(ROUND(L93*Source!I96, 6)*1, 2)</f>
        <v>29.32</v>
      </c>
      <c r="N93">
        <f>SmtRes!AA171</f>
        <v>433.38</v>
      </c>
      <c r="O93">
        <f>ROUND(ROUND(L93*Source!I96, 6)*SmtRes!DA171, 2)</f>
        <v>204.96</v>
      </c>
      <c r="P93">
        <f>SmtRes!AG171</f>
        <v>0</v>
      </c>
      <c r="Q93">
        <f>SmtRes!DC171</f>
        <v>0</v>
      </c>
      <c r="R93">
        <f>ROUND(ROUND(Q93*Source!I96, 6)*1, 2)</f>
        <v>0</v>
      </c>
      <c r="S93">
        <f>SmtRes!AC171</f>
        <v>0</v>
      </c>
      <c r="T93">
        <f>ROUND(ROUND(Q93*Source!I96, 6)*SmtRes!AK171, 2)</f>
        <v>0</v>
      </c>
      <c r="U93">
        <f>SmtRes!X171</f>
        <v>-99748320</v>
      </c>
      <c r="V93">
        <v>2050156678</v>
      </c>
      <c r="W93">
        <v>1815070318</v>
      </c>
    </row>
    <row r="94" spans="1:23" x14ac:dyDescent="0.2">
      <c r="A94">
        <f>Source!A96</f>
        <v>17</v>
      </c>
      <c r="C94">
        <v>3</v>
      </c>
      <c r="D94">
        <v>0</v>
      </c>
      <c r="E94">
        <f>SmtRes!AV170</f>
        <v>0</v>
      </c>
      <c r="F94" t="str">
        <f>SmtRes!I170</f>
        <v>201-0824</v>
      </c>
      <c r="G94" t="str">
        <f>SmtRes!K170</f>
        <v>Соединители профилей двухуровневые ПП</v>
      </c>
      <c r="H94" t="str">
        <f>SmtRes!O170</f>
        <v>100 шт.</v>
      </c>
      <c r="I94">
        <f>SmtRes!Y170*Source!I96</f>
        <v>2.5222720000000001</v>
      </c>
      <c r="J94">
        <f>SmtRes!AO170</f>
        <v>1</v>
      </c>
      <c r="K94">
        <f>SmtRes!AE170</f>
        <v>69</v>
      </c>
      <c r="L94">
        <f>SmtRes!DB170</f>
        <v>253.92</v>
      </c>
      <c r="M94">
        <f>ROUND(ROUND(L94*Source!I96, 6)*1, 2)</f>
        <v>174.04</v>
      </c>
      <c r="N94">
        <f>SmtRes!AA170</f>
        <v>519.57000000000005</v>
      </c>
      <c r="O94">
        <f>ROUND(ROUND(L94*Source!I96, 6)*SmtRes!DA170, 2)</f>
        <v>1310.5</v>
      </c>
      <c r="P94">
        <f>SmtRes!AG170</f>
        <v>0</v>
      </c>
      <c r="Q94">
        <f>SmtRes!DC170</f>
        <v>0</v>
      </c>
      <c r="R94">
        <f>ROUND(ROUND(Q94*Source!I96, 6)*1, 2)</f>
        <v>0</v>
      </c>
      <c r="S94">
        <f>SmtRes!AC170</f>
        <v>0</v>
      </c>
      <c r="T94">
        <f>ROUND(ROUND(Q94*Source!I96, 6)*SmtRes!AK170, 2)</f>
        <v>0</v>
      </c>
      <c r="U94">
        <f>SmtRes!X170</f>
        <v>853498053</v>
      </c>
      <c r="V94">
        <v>779113058</v>
      </c>
      <c r="W94">
        <v>1017526282</v>
      </c>
    </row>
    <row r="95" spans="1:23" x14ac:dyDescent="0.2">
      <c r="A95">
        <f>Source!A96</f>
        <v>17</v>
      </c>
      <c r="C95">
        <v>3</v>
      </c>
      <c r="D95">
        <v>0</v>
      </c>
      <c r="E95">
        <f>SmtRes!AV168</f>
        <v>0</v>
      </c>
      <c r="F95" t="str">
        <f>SmtRes!I168</f>
        <v>201-0816</v>
      </c>
      <c r="G95" t="str">
        <f>SmtRes!K168</f>
        <v>Подвес с зажимом для ПП-профиля 60*27 мм</v>
      </c>
      <c r="H95" t="str">
        <f>SmtRes!O168</f>
        <v>100 шт.</v>
      </c>
      <c r="I95">
        <f>SmtRes!Y168*Source!I96</f>
        <v>1.2542820000000001</v>
      </c>
      <c r="J95">
        <f>SmtRes!AO168</f>
        <v>1</v>
      </c>
      <c r="K95">
        <f>SmtRes!AE168</f>
        <v>132</v>
      </c>
      <c r="L95">
        <f>SmtRes!DB168</f>
        <v>241.56</v>
      </c>
      <c r="M95">
        <f>ROUND(ROUND(L95*Source!I96, 6)*1, 2)</f>
        <v>165.57</v>
      </c>
      <c r="N95">
        <f>SmtRes!AA168</f>
        <v>865.92</v>
      </c>
      <c r="O95">
        <f>ROUND(ROUND(L95*Source!I96, 6)*SmtRes!DA168, 2)</f>
        <v>1086.1099999999999</v>
      </c>
      <c r="P95">
        <f>SmtRes!AG168</f>
        <v>0</v>
      </c>
      <c r="Q95">
        <f>SmtRes!DC168</f>
        <v>0</v>
      </c>
      <c r="R95">
        <f>ROUND(ROUND(Q95*Source!I96, 6)*1, 2)</f>
        <v>0</v>
      </c>
      <c r="S95">
        <f>SmtRes!AC168</f>
        <v>0</v>
      </c>
      <c r="T95">
        <f>ROUND(ROUND(Q95*Source!I96, 6)*SmtRes!AK168, 2)</f>
        <v>0</v>
      </c>
      <c r="U95">
        <f>SmtRes!X168</f>
        <v>203875947</v>
      </c>
      <c r="V95">
        <v>-369417422</v>
      </c>
      <c r="W95">
        <v>-917229233</v>
      </c>
    </row>
    <row r="96" spans="1:23" x14ac:dyDescent="0.2">
      <c r="A96">
        <f>Source!A96</f>
        <v>17</v>
      </c>
      <c r="C96">
        <v>3</v>
      </c>
      <c r="D96">
        <v>0</v>
      </c>
      <c r="E96">
        <f>SmtRes!AV167</f>
        <v>0</v>
      </c>
      <c r="F96" t="str">
        <f>SmtRes!I167</f>
        <v>201-0802</v>
      </c>
      <c r="G96" t="str">
        <f>SmtRes!K167</f>
        <v>Профиль потолочный ПП 60/27/0,6</v>
      </c>
      <c r="H96" t="str">
        <f>SmtRes!O167</f>
        <v>м</v>
      </c>
      <c r="I96">
        <f>SmtRes!Y167*Source!I96</f>
        <v>267.30599999999998</v>
      </c>
      <c r="J96">
        <f>SmtRes!AO167</f>
        <v>1</v>
      </c>
      <c r="K96">
        <f>SmtRes!AE167</f>
        <v>5.74</v>
      </c>
      <c r="L96">
        <f>SmtRes!DB167</f>
        <v>2238.6</v>
      </c>
      <c r="M96">
        <f>ROUND(ROUND(L96*Source!I96, 6)*1, 2)</f>
        <v>1534.34</v>
      </c>
      <c r="N96">
        <f>SmtRes!AA167</f>
        <v>39.72</v>
      </c>
      <c r="O96">
        <f>ROUND(ROUND(L96*Source!I96, 6)*SmtRes!DA167, 2)</f>
        <v>10617.61</v>
      </c>
      <c r="P96">
        <f>SmtRes!AG167</f>
        <v>0</v>
      </c>
      <c r="Q96">
        <f>SmtRes!DC167</f>
        <v>0</v>
      </c>
      <c r="R96">
        <f>ROUND(ROUND(Q96*Source!I96, 6)*1, 2)</f>
        <v>0</v>
      </c>
      <c r="S96">
        <f>SmtRes!AC167</f>
        <v>0</v>
      </c>
      <c r="T96">
        <f>ROUND(ROUND(Q96*Source!I96, 6)*SmtRes!AK167, 2)</f>
        <v>0</v>
      </c>
      <c r="U96">
        <f>SmtRes!X167</f>
        <v>-900012946</v>
      </c>
      <c r="V96">
        <v>1278849400</v>
      </c>
      <c r="W96">
        <v>-1751239699</v>
      </c>
    </row>
    <row r="97" spans="1:23" x14ac:dyDescent="0.2">
      <c r="A97">
        <f>Source!A96</f>
        <v>17</v>
      </c>
      <c r="C97">
        <v>3</v>
      </c>
      <c r="D97">
        <v>0</v>
      </c>
      <c r="E97">
        <f>SmtRes!AV166</f>
        <v>0</v>
      </c>
      <c r="F97" t="str">
        <f>SmtRes!I166</f>
        <v>101-2589</v>
      </c>
      <c r="G97" t="str">
        <f>SmtRes!K166</f>
        <v>Дюбель-гвоздь 6/39 мм</v>
      </c>
      <c r="H97" t="str">
        <f>SmtRes!O166</f>
        <v>100 шт.</v>
      </c>
      <c r="I97">
        <f>SmtRes!Y166*Source!I96</f>
        <v>1.2542820000000001</v>
      </c>
      <c r="J97">
        <f>SmtRes!AO166</f>
        <v>1</v>
      </c>
      <c r="K97">
        <f>SmtRes!AE166</f>
        <v>68</v>
      </c>
      <c r="L97">
        <f>SmtRes!DB166</f>
        <v>124.44</v>
      </c>
      <c r="M97">
        <f>ROUND(ROUND(L97*Source!I96, 6)*1, 2)</f>
        <v>85.29</v>
      </c>
      <c r="N97">
        <f>SmtRes!AA166</f>
        <v>59.84</v>
      </c>
      <c r="O97">
        <f>ROUND(ROUND(L97*Source!I96, 6)*SmtRes!DA166, 2)</f>
        <v>75.06</v>
      </c>
      <c r="P97">
        <f>SmtRes!AG166</f>
        <v>0</v>
      </c>
      <c r="Q97">
        <f>SmtRes!DC166</f>
        <v>0</v>
      </c>
      <c r="R97">
        <f>ROUND(ROUND(Q97*Source!I96, 6)*1, 2)</f>
        <v>0</v>
      </c>
      <c r="S97">
        <f>SmtRes!AC166</f>
        <v>0</v>
      </c>
      <c r="T97">
        <f>ROUND(ROUND(Q97*Source!I96, 6)*SmtRes!AK166, 2)</f>
        <v>0</v>
      </c>
      <c r="U97">
        <f>SmtRes!X166</f>
        <v>411201691</v>
      </c>
      <c r="V97">
        <v>1107879310</v>
      </c>
      <c r="W97">
        <v>-1051162050</v>
      </c>
    </row>
    <row r="98" spans="1:23" x14ac:dyDescent="0.2">
      <c r="A98">
        <f>Source!A96</f>
        <v>17</v>
      </c>
      <c r="C98">
        <v>3</v>
      </c>
      <c r="D98">
        <v>0</v>
      </c>
      <c r="E98">
        <f>SmtRes!AV165</f>
        <v>0</v>
      </c>
      <c r="F98" t="str">
        <f>SmtRes!I165</f>
        <v>101-2583</v>
      </c>
      <c r="G98" t="str">
        <f>SmtRes!K165</f>
        <v>Шуруп самонарезающий (TN) 3,5/25 мм</v>
      </c>
      <c r="H98" t="str">
        <f>SmtRes!O165</f>
        <v>100 шт.</v>
      </c>
      <c r="I98">
        <f>SmtRes!Y165*Source!I96</f>
        <v>13.803956000000001</v>
      </c>
      <c r="J98">
        <f>SmtRes!AO165</f>
        <v>1</v>
      </c>
      <c r="K98">
        <f>SmtRes!AE165</f>
        <v>2</v>
      </c>
      <c r="L98">
        <f>SmtRes!DB165</f>
        <v>40.28</v>
      </c>
      <c r="M98">
        <f>ROUND(ROUND(L98*Source!I96, 6)*1, 2)</f>
        <v>27.61</v>
      </c>
      <c r="N98">
        <f>SmtRes!AA165</f>
        <v>30.3</v>
      </c>
      <c r="O98">
        <f>ROUND(ROUND(L98*Source!I96, 6)*SmtRes!DA165, 2)</f>
        <v>418.26</v>
      </c>
      <c r="P98">
        <f>SmtRes!AG165</f>
        <v>0</v>
      </c>
      <c r="Q98">
        <f>SmtRes!DC165</f>
        <v>0</v>
      </c>
      <c r="R98">
        <f>ROUND(ROUND(Q98*Source!I96, 6)*1, 2)</f>
        <v>0</v>
      </c>
      <c r="S98">
        <f>SmtRes!AC165</f>
        <v>0</v>
      </c>
      <c r="T98">
        <f>ROUND(ROUND(Q98*Source!I96, 6)*SmtRes!AK165, 2)</f>
        <v>0</v>
      </c>
      <c r="U98">
        <f>SmtRes!X165</f>
        <v>-1181903992</v>
      </c>
      <c r="V98">
        <v>-2044071036</v>
      </c>
      <c r="W98">
        <v>2120796311</v>
      </c>
    </row>
    <row r="99" spans="1:23" x14ac:dyDescent="0.2">
      <c r="A99">
        <f>Source!A96</f>
        <v>17</v>
      </c>
      <c r="C99">
        <v>3</v>
      </c>
      <c r="D99">
        <v>0</v>
      </c>
      <c r="E99">
        <f>SmtRes!AV164</f>
        <v>0</v>
      </c>
      <c r="F99" t="str">
        <f>SmtRes!I164</f>
        <v>101-2582</v>
      </c>
      <c r="G99" t="str">
        <f>SmtRes!K164</f>
        <v>Шуруп самонарезающий (LN) 3,5/9,5 мм</v>
      </c>
      <c r="H99" t="str">
        <f>SmtRes!O164</f>
        <v>100 шт.</v>
      </c>
      <c r="I99">
        <f>SmtRes!Y164*Source!I96</f>
        <v>2.9198040000000001</v>
      </c>
      <c r="J99">
        <f>SmtRes!AO164</f>
        <v>1</v>
      </c>
      <c r="K99">
        <f>SmtRes!AE164</f>
        <v>2</v>
      </c>
      <c r="L99">
        <f>SmtRes!DB164</f>
        <v>8.52</v>
      </c>
      <c r="M99">
        <f>ROUND(ROUND(L99*Source!I96, 6)*1, 2)</f>
        <v>5.84</v>
      </c>
      <c r="N99">
        <f>SmtRes!AA164</f>
        <v>21.78</v>
      </c>
      <c r="O99">
        <f>ROUND(ROUND(L99*Source!I96, 6)*SmtRes!DA164, 2)</f>
        <v>63.59</v>
      </c>
      <c r="P99">
        <f>SmtRes!AG164</f>
        <v>0</v>
      </c>
      <c r="Q99">
        <f>SmtRes!DC164</f>
        <v>0</v>
      </c>
      <c r="R99">
        <f>ROUND(ROUND(Q99*Source!I96, 6)*1, 2)</f>
        <v>0</v>
      </c>
      <c r="S99">
        <f>SmtRes!AC164</f>
        <v>0</v>
      </c>
      <c r="T99">
        <f>ROUND(ROUND(Q99*Source!I96, 6)*SmtRes!AK164, 2)</f>
        <v>0</v>
      </c>
      <c r="U99">
        <f>SmtRes!X164</f>
        <v>-1423051874</v>
      </c>
      <c r="V99">
        <v>599376931</v>
      </c>
      <c r="W99">
        <v>1405140281</v>
      </c>
    </row>
    <row r="100" spans="1:23" x14ac:dyDescent="0.2">
      <c r="A100">
        <f>Source!A96</f>
        <v>17</v>
      </c>
      <c r="C100">
        <v>3</v>
      </c>
      <c r="D100">
        <v>0</v>
      </c>
      <c r="E100">
        <f>SmtRes!AV163</f>
        <v>0</v>
      </c>
      <c r="F100" t="str">
        <f>SmtRes!I163</f>
        <v>101-2509</v>
      </c>
      <c r="G100" t="str">
        <f>SmtRes!K163</f>
        <v>Листы гипсокартонные ГКЛ 12,5 мм</v>
      </c>
      <c r="H100" t="str">
        <f>SmtRes!O163</f>
        <v>м2</v>
      </c>
      <c r="I100">
        <f>SmtRes!Y163*Source!I96</f>
        <v>76.764800000000008</v>
      </c>
      <c r="J100">
        <f>SmtRes!AO163</f>
        <v>1</v>
      </c>
      <c r="K100">
        <f>SmtRes!AE163</f>
        <v>15.06</v>
      </c>
      <c r="L100">
        <f>SmtRes!DB163</f>
        <v>1686.72</v>
      </c>
      <c r="M100">
        <f>ROUND(ROUND(L100*Source!I96, 6)*1, 2)</f>
        <v>1156.08</v>
      </c>
      <c r="N100">
        <f>SmtRes!AA163</f>
        <v>73.040000000000006</v>
      </c>
      <c r="O100">
        <f>ROUND(ROUND(L100*Source!I96, 6)*SmtRes!DA163, 2)</f>
        <v>5606.98</v>
      </c>
      <c r="P100">
        <f>SmtRes!AG163</f>
        <v>0</v>
      </c>
      <c r="Q100">
        <f>SmtRes!DC163</f>
        <v>0</v>
      </c>
      <c r="R100">
        <f>ROUND(ROUND(Q100*Source!I96, 6)*1, 2)</f>
        <v>0</v>
      </c>
      <c r="S100">
        <f>SmtRes!AC163</f>
        <v>0</v>
      </c>
      <c r="T100">
        <f>ROUND(ROUND(Q100*Source!I96, 6)*SmtRes!AK163, 2)</f>
        <v>0</v>
      </c>
      <c r="U100">
        <f>SmtRes!X163</f>
        <v>1477604143</v>
      </c>
      <c r="V100">
        <v>-1858755554</v>
      </c>
      <c r="W100">
        <v>-720343218</v>
      </c>
    </row>
    <row r="101" spans="1:23" x14ac:dyDescent="0.2">
      <c r="A101">
        <f>Source!A96</f>
        <v>17</v>
      </c>
      <c r="C101">
        <v>3</v>
      </c>
      <c r="D101">
        <v>0</v>
      </c>
      <c r="E101">
        <f>SmtRes!AV162</f>
        <v>0</v>
      </c>
      <c r="F101" t="str">
        <f>SmtRes!I162</f>
        <v>101-2480</v>
      </c>
      <c r="G101" t="str">
        <f>SmtRes!K162</f>
        <v>Лента разделительная для сопряжения потолка из ЛГК со стеной</v>
      </c>
      <c r="H101" t="str">
        <f>SmtRes!O162</f>
        <v>100 м</v>
      </c>
      <c r="I101">
        <f>SmtRes!Y162*Source!I96</f>
        <v>0.92529000000000006</v>
      </c>
      <c r="J101">
        <f>SmtRes!AO162</f>
        <v>1</v>
      </c>
      <c r="K101">
        <f>SmtRes!AE162</f>
        <v>174</v>
      </c>
      <c r="L101">
        <f>SmtRes!DB162</f>
        <v>234.9</v>
      </c>
      <c r="M101">
        <f>ROUND(ROUND(L101*Source!I96, 6)*1, 2)</f>
        <v>161</v>
      </c>
      <c r="N101">
        <f>SmtRes!AA162</f>
        <v>1524.24</v>
      </c>
      <c r="O101">
        <f>ROUND(ROUND(L101*Source!I96, 6)*SmtRes!DA162, 2)</f>
        <v>1410.36</v>
      </c>
      <c r="P101">
        <f>SmtRes!AG162</f>
        <v>0</v>
      </c>
      <c r="Q101">
        <f>SmtRes!DC162</f>
        <v>0</v>
      </c>
      <c r="R101">
        <f>ROUND(ROUND(Q101*Source!I96, 6)*1, 2)</f>
        <v>0</v>
      </c>
      <c r="S101">
        <f>SmtRes!AC162</f>
        <v>0</v>
      </c>
      <c r="T101">
        <f>ROUND(ROUND(Q101*Source!I96, 6)*SmtRes!AK162, 2)</f>
        <v>0</v>
      </c>
      <c r="U101">
        <f>SmtRes!X162</f>
        <v>-2072982832</v>
      </c>
      <c r="V101">
        <v>-598387667</v>
      </c>
      <c r="W101">
        <v>273825120</v>
      </c>
    </row>
    <row r="102" spans="1:23" x14ac:dyDescent="0.2">
      <c r="A102">
        <f>Source!A96</f>
        <v>17</v>
      </c>
      <c r="C102">
        <v>3</v>
      </c>
      <c r="D102">
        <v>0</v>
      </c>
      <c r="E102">
        <f>SmtRes!AV161</f>
        <v>0</v>
      </c>
      <c r="F102" t="str">
        <f>SmtRes!I161</f>
        <v>101-2474</v>
      </c>
      <c r="G102" t="str">
        <f>SmtRes!K161</f>
        <v>Лента бумажная для повышения трещиностойкости стыков ГКЛ и ГВЛ</v>
      </c>
      <c r="H102" t="str">
        <f>SmtRes!O161</f>
        <v>м</v>
      </c>
      <c r="I102">
        <f>SmtRes!Y161*Source!I96</f>
        <v>46.607199999999999</v>
      </c>
      <c r="J102">
        <f>SmtRes!AO161</f>
        <v>1</v>
      </c>
      <c r="K102">
        <f>SmtRes!AE161</f>
        <v>0.17</v>
      </c>
      <c r="L102">
        <f>SmtRes!DB161</f>
        <v>11.56</v>
      </c>
      <c r="M102">
        <f>ROUND(ROUND(L102*Source!I96, 6)*1, 2)</f>
        <v>7.92</v>
      </c>
      <c r="N102">
        <f>SmtRes!AA161</f>
        <v>1.1000000000000001</v>
      </c>
      <c r="O102">
        <f>ROUND(ROUND(L102*Source!I96, 6)*SmtRes!DA161, 2)</f>
        <v>51.26</v>
      </c>
      <c r="P102">
        <f>SmtRes!AG161</f>
        <v>0</v>
      </c>
      <c r="Q102">
        <f>SmtRes!DC161</f>
        <v>0</v>
      </c>
      <c r="R102">
        <f>ROUND(ROUND(Q102*Source!I96, 6)*1, 2)</f>
        <v>0</v>
      </c>
      <c r="S102">
        <f>SmtRes!AC161</f>
        <v>0</v>
      </c>
      <c r="T102">
        <f>ROUND(ROUND(Q102*Source!I96, 6)*SmtRes!AK161, 2)</f>
        <v>0</v>
      </c>
      <c r="U102">
        <f>SmtRes!X161</f>
        <v>-1957188591</v>
      </c>
      <c r="V102">
        <v>-953443212</v>
      </c>
      <c r="W102">
        <v>-224601507</v>
      </c>
    </row>
    <row r="103" spans="1:23" x14ac:dyDescent="0.2">
      <c r="A103">
        <f>Source!A96</f>
        <v>17</v>
      </c>
      <c r="C103">
        <v>3</v>
      </c>
      <c r="D103">
        <v>0</v>
      </c>
      <c r="E103">
        <f>SmtRes!AV160</f>
        <v>0</v>
      </c>
      <c r="F103" t="str">
        <f>SmtRes!I160</f>
        <v>101-2438</v>
      </c>
      <c r="G103" t="str">
        <f>SmtRes!K160</f>
        <v>Шпаклевка «Фугенфюллер», КНАУФ</v>
      </c>
      <c r="H103" t="str">
        <f>SmtRes!O160</f>
        <v>кг</v>
      </c>
      <c r="I103">
        <f>SmtRes!Y160*Source!I96</f>
        <v>28.786799999999999</v>
      </c>
      <c r="J103">
        <f>SmtRes!AO160</f>
        <v>1</v>
      </c>
      <c r="K103">
        <f>SmtRes!AE160</f>
        <v>4.3600000000000003</v>
      </c>
      <c r="L103">
        <f>SmtRes!DB160</f>
        <v>183.12</v>
      </c>
      <c r="M103">
        <f>ROUND(ROUND(L103*Source!I96, 6)*1, 2)</f>
        <v>125.51</v>
      </c>
      <c r="N103">
        <f>SmtRes!AA160</f>
        <v>14.95</v>
      </c>
      <c r="O103">
        <f>ROUND(ROUND(L103*Source!I96, 6)*SmtRes!DA160, 2)</f>
        <v>430.5</v>
      </c>
      <c r="P103">
        <f>SmtRes!AG160</f>
        <v>0</v>
      </c>
      <c r="Q103">
        <f>SmtRes!DC160</f>
        <v>0</v>
      </c>
      <c r="R103">
        <f>ROUND(ROUND(Q103*Source!I96, 6)*1, 2)</f>
        <v>0</v>
      </c>
      <c r="S103">
        <f>SmtRes!AC160</f>
        <v>0</v>
      </c>
      <c r="T103">
        <f>ROUND(ROUND(Q103*Source!I96, 6)*SmtRes!AK160, 2)</f>
        <v>0</v>
      </c>
      <c r="U103">
        <f>SmtRes!X160</f>
        <v>-936589070</v>
      </c>
      <c r="V103">
        <v>-2140009884</v>
      </c>
      <c r="W103">
        <v>54654055</v>
      </c>
    </row>
    <row r="104" spans="1:23" x14ac:dyDescent="0.2">
      <c r="A104">
        <f>Source!A96</f>
        <v>17</v>
      </c>
      <c r="C104">
        <v>3</v>
      </c>
      <c r="D104">
        <v>0</v>
      </c>
      <c r="E104">
        <f>SmtRes!AV159</f>
        <v>0</v>
      </c>
      <c r="F104" t="str">
        <f>SmtRes!I159</f>
        <v>101-2437</v>
      </c>
      <c r="G104" t="str">
        <f>SmtRes!K159</f>
        <v>Шпаклевка «Унифлот», КНАУФ</v>
      </c>
      <c r="H104" t="str">
        <f>SmtRes!O159</f>
        <v>кг</v>
      </c>
      <c r="I104">
        <f>SmtRes!Y159*Source!I96</f>
        <v>2.7416</v>
      </c>
      <c r="J104">
        <f>SmtRes!AO159</f>
        <v>1</v>
      </c>
      <c r="K104">
        <f>SmtRes!AE159</f>
        <v>11.12</v>
      </c>
      <c r="L104">
        <f>SmtRes!DB159</f>
        <v>44.48</v>
      </c>
      <c r="M104">
        <f>ROUND(ROUND(L104*Source!I96, 6)*1, 2)</f>
        <v>30.49</v>
      </c>
      <c r="N104">
        <f>SmtRes!AA159</f>
        <v>53.49</v>
      </c>
      <c r="O104">
        <f>ROUND(ROUND(L104*Source!I96, 6)*SmtRes!DA159, 2)</f>
        <v>146.63999999999999</v>
      </c>
      <c r="P104">
        <f>SmtRes!AG159</f>
        <v>0</v>
      </c>
      <c r="Q104">
        <f>SmtRes!DC159</f>
        <v>0</v>
      </c>
      <c r="R104">
        <f>ROUND(ROUND(Q104*Source!I96, 6)*1, 2)</f>
        <v>0</v>
      </c>
      <c r="S104">
        <f>SmtRes!AC159</f>
        <v>0</v>
      </c>
      <c r="T104">
        <f>ROUND(ROUND(Q104*Source!I96, 6)*SmtRes!AK159, 2)</f>
        <v>0</v>
      </c>
      <c r="U104">
        <f>SmtRes!X159</f>
        <v>-1529888946</v>
      </c>
      <c r="V104">
        <v>-1107982826</v>
      </c>
      <c r="W104">
        <v>148489616</v>
      </c>
    </row>
    <row r="105" spans="1:23" x14ac:dyDescent="0.2">
      <c r="A105">
        <f>Source!A96</f>
        <v>17</v>
      </c>
      <c r="C105">
        <v>3</v>
      </c>
      <c r="D105">
        <v>0</v>
      </c>
      <c r="E105">
        <f>SmtRes!AV158</f>
        <v>0</v>
      </c>
      <c r="F105" t="str">
        <f>SmtRes!I158</f>
        <v>101-2430</v>
      </c>
      <c r="G105" t="str">
        <f>SmtRes!K158</f>
        <v>Грунтовка «Тифенгрунд», КНАУФ</v>
      </c>
      <c r="H105" t="str">
        <f>SmtRes!O158</f>
        <v>кг</v>
      </c>
      <c r="I105">
        <f>SmtRes!Y158*Source!I96</f>
        <v>6.8540000000000001</v>
      </c>
      <c r="J105">
        <f>SmtRes!AO158</f>
        <v>1</v>
      </c>
      <c r="K105">
        <f>SmtRes!AE158</f>
        <v>46.72</v>
      </c>
      <c r="L105">
        <f>SmtRes!DB158</f>
        <v>467.2</v>
      </c>
      <c r="M105">
        <f>ROUND(ROUND(L105*Source!I96, 6)*1, 2)</f>
        <v>320.22000000000003</v>
      </c>
      <c r="N105">
        <f>SmtRes!AA158</f>
        <v>54.2</v>
      </c>
      <c r="O105">
        <f>ROUND(ROUND(L105*Source!I96, 6)*SmtRes!DA158, 2)</f>
        <v>371.45</v>
      </c>
      <c r="P105">
        <f>SmtRes!AG158</f>
        <v>0</v>
      </c>
      <c r="Q105">
        <f>SmtRes!DC158</f>
        <v>0</v>
      </c>
      <c r="R105">
        <f>ROUND(ROUND(Q105*Source!I96, 6)*1, 2)</f>
        <v>0</v>
      </c>
      <c r="S105">
        <f>SmtRes!AC158</f>
        <v>0</v>
      </c>
      <c r="T105">
        <f>ROUND(ROUND(Q105*Source!I96, 6)*SmtRes!AK158, 2)</f>
        <v>0</v>
      </c>
      <c r="U105">
        <f>SmtRes!X158</f>
        <v>-946734149</v>
      </c>
      <c r="V105">
        <v>-1412180409</v>
      </c>
      <c r="W105">
        <v>-959239745</v>
      </c>
    </row>
    <row r="106" spans="1:23" x14ac:dyDescent="0.2">
      <c r="A106">
        <f>Source!A97</f>
        <v>18</v>
      </c>
      <c r="C106">
        <v>3</v>
      </c>
      <c r="D106">
        <f>Source!BI97</f>
        <v>1</v>
      </c>
      <c r="E106">
        <f>Source!FS97</f>
        <v>0</v>
      </c>
      <c r="F106" t="str">
        <f>Source!F97</f>
        <v>201-0819</v>
      </c>
      <c r="G106" t="str">
        <f>Source!G97</f>
        <v>Тяга подвеса 500 мм</v>
      </c>
      <c r="H106" t="str">
        <f>Source!H97</f>
        <v>100 шт.</v>
      </c>
      <c r="I106">
        <f>Source!I97</f>
        <v>1.2542819999999999</v>
      </c>
      <c r="J106">
        <v>1</v>
      </c>
      <c r="K106">
        <f>Source!AC97</f>
        <v>65</v>
      </c>
      <c r="M106">
        <f>ROUND(K106*I106, 2)</f>
        <v>81.53</v>
      </c>
      <c r="N106">
        <f>Source!AC97*IF(Source!BC97&lt;&gt; 0, Source!BC97, 1)</f>
        <v>487.5</v>
      </c>
      <c r="O106">
        <f>ROUND(N106*I106, 2)</f>
        <v>611.46</v>
      </c>
      <c r="P106">
        <f>Source!AE97</f>
        <v>0</v>
      </c>
      <c r="R106">
        <f>ROUND(P106*I106, 2)</f>
        <v>0</v>
      </c>
      <c r="S106">
        <f>Source!AE97*IF(Source!BS97&lt;&gt; 0, Source!BS97, 1)</f>
        <v>0</v>
      </c>
      <c r="T106">
        <f>ROUND(S106*I106, 2)</f>
        <v>0</v>
      </c>
      <c r="U106">
        <f>Source!GF97</f>
        <v>-1845119355</v>
      </c>
      <c r="V106">
        <v>1478297227</v>
      </c>
      <c r="W106">
        <v>-512675503</v>
      </c>
    </row>
    <row r="107" spans="1:23" x14ac:dyDescent="0.2">
      <c r="A107">
        <f>Source!A98</f>
        <v>17</v>
      </c>
      <c r="C107">
        <v>3</v>
      </c>
      <c r="D107">
        <v>0</v>
      </c>
      <c r="E107">
        <f>SmtRes!AV181</f>
        <v>0</v>
      </c>
      <c r="F107" t="str">
        <f>SmtRes!I181</f>
        <v>101-4163</v>
      </c>
      <c r="G107" t="str">
        <f>SmtRes!K181</f>
        <v>Грунтовка акриловая НОРТЕКС-ГРУНТ</v>
      </c>
      <c r="H107" t="str">
        <f>SmtRes!O181</f>
        <v>кг</v>
      </c>
      <c r="I107">
        <f>SmtRes!Y181*Source!I98</f>
        <v>15.078800000000001</v>
      </c>
      <c r="J107">
        <f>SmtRes!AO181</f>
        <v>1</v>
      </c>
      <c r="K107">
        <f>SmtRes!AE181</f>
        <v>15.26</v>
      </c>
      <c r="L107">
        <f>SmtRes!DB181</f>
        <v>335.72</v>
      </c>
      <c r="M107">
        <f>ROUND(ROUND(L107*Source!I98, 6)*1, 2)</f>
        <v>230.1</v>
      </c>
      <c r="N107">
        <f>SmtRes!AA181</f>
        <v>106.06</v>
      </c>
      <c r="O107">
        <f>ROUND(ROUND(L107*Source!I98, 6)*SmtRes!DA181, 2)</f>
        <v>1599.21</v>
      </c>
      <c r="P107">
        <f>SmtRes!AG181</f>
        <v>0</v>
      </c>
      <c r="Q107">
        <f>SmtRes!DC181</f>
        <v>0</v>
      </c>
      <c r="R107">
        <f>ROUND(ROUND(Q107*Source!I98, 6)*1, 2)</f>
        <v>0</v>
      </c>
      <c r="S107">
        <f>SmtRes!AC181</f>
        <v>0</v>
      </c>
      <c r="T107">
        <f>ROUND(ROUND(Q107*Source!I98, 6)*SmtRes!AK181, 2)</f>
        <v>0</v>
      </c>
      <c r="U107">
        <f>SmtRes!X181</f>
        <v>-1042179355</v>
      </c>
      <c r="V107">
        <v>-1694416392</v>
      </c>
      <c r="W107">
        <v>434311180</v>
      </c>
    </row>
    <row r="108" spans="1:23" x14ac:dyDescent="0.2">
      <c r="A108">
        <f>Source!A98</f>
        <v>17</v>
      </c>
      <c r="C108">
        <v>3</v>
      </c>
      <c r="D108">
        <v>0</v>
      </c>
      <c r="E108">
        <f>SmtRes!AV180</f>
        <v>0</v>
      </c>
      <c r="F108" t="str">
        <f>SmtRes!I180</f>
        <v>101-3585</v>
      </c>
      <c r="G108" t="str">
        <f>SmtRes!K180</f>
        <v>Шпатлевка водно-дисперсионная</v>
      </c>
      <c r="H108" t="str">
        <f>SmtRes!O180</f>
        <v>т</v>
      </c>
      <c r="I108">
        <f>SmtRes!Y180*Source!I98</f>
        <v>3.7697E-3</v>
      </c>
      <c r="J108">
        <f>SmtRes!AO180</f>
        <v>1</v>
      </c>
      <c r="K108">
        <f>SmtRes!AE180</f>
        <v>11927.49</v>
      </c>
      <c r="L108">
        <f>SmtRes!DB180</f>
        <v>65.599999999999994</v>
      </c>
      <c r="M108">
        <f>ROUND(ROUND(L108*Source!I98, 6)*1, 2)</f>
        <v>44.96</v>
      </c>
      <c r="N108">
        <f>SmtRes!AA180</f>
        <v>44966.64</v>
      </c>
      <c r="O108">
        <f>ROUND(ROUND(L108*Source!I98, 6)*SmtRes!DA180, 2)</f>
        <v>169.51</v>
      </c>
      <c r="P108">
        <f>SmtRes!AG180</f>
        <v>0</v>
      </c>
      <c r="Q108">
        <f>SmtRes!DC180</f>
        <v>0</v>
      </c>
      <c r="R108">
        <f>ROUND(ROUND(Q108*Source!I98, 6)*1, 2)</f>
        <v>0</v>
      </c>
      <c r="S108">
        <f>SmtRes!AC180</f>
        <v>0</v>
      </c>
      <c r="T108">
        <f>ROUND(ROUND(Q108*Source!I98, 6)*SmtRes!AK180, 2)</f>
        <v>0</v>
      </c>
      <c r="U108">
        <f>SmtRes!X180</f>
        <v>1268898367</v>
      </c>
      <c r="V108">
        <v>1680789477</v>
      </c>
      <c r="W108">
        <v>2135765436</v>
      </c>
    </row>
    <row r="109" spans="1:23" x14ac:dyDescent="0.2">
      <c r="A109">
        <f>Source!A98</f>
        <v>17</v>
      </c>
      <c r="C109">
        <v>3</v>
      </c>
      <c r="D109">
        <v>0</v>
      </c>
      <c r="E109">
        <f>SmtRes!AV179</f>
        <v>0</v>
      </c>
      <c r="F109" t="str">
        <f>SmtRes!I179</f>
        <v>101-3512</v>
      </c>
      <c r="G109" t="str">
        <f>SmtRes!K179</f>
        <v>Краска акриловая ВД-АК 2180, ВГТ</v>
      </c>
      <c r="H109" t="str">
        <f>SmtRes!O179</f>
        <v>т</v>
      </c>
      <c r="I109">
        <f>SmtRes!Y179*Source!I98</f>
        <v>2.2618200000000001E-2</v>
      </c>
      <c r="J109">
        <f>SmtRes!AO179</f>
        <v>1</v>
      </c>
      <c r="K109">
        <f>SmtRes!AE179</f>
        <v>4615.9399999999996</v>
      </c>
      <c r="L109">
        <f>SmtRes!DB179</f>
        <v>152.33000000000001</v>
      </c>
      <c r="M109">
        <f>ROUND(ROUND(L109*Source!I98, 6)*1, 2)</f>
        <v>104.41</v>
      </c>
      <c r="N109">
        <f>SmtRes!AA179</f>
        <v>45882.44</v>
      </c>
      <c r="O109">
        <f>ROUND(ROUND(L109*Source!I98, 6)*SmtRes!DA179, 2)</f>
        <v>1037.81</v>
      </c>
      <c r="P109">
        <f>SmtRes!AG179</f>
        <v>0</v>
      </c>
      <c r="Q109">
        <f>SmtRes!DC179</f>
        <v>0</v>
      </c>
      <c r="R109">
        <f>ROUND(ROUND(Q109*Source!I98, 6)*1, 2)</f>
        <v>0</v>
      </c>
      <c r="S109">
        <f>SmtRes!AC179</f>
        <v>0</v>
      </c>
      <c r="T109">
        <f>ROUND(ROUND(Q109*Source!I98, 6)*SmtRes!AK179, 2)</f>
        <v>0</v>
      </c>
      <c r="U109">
        <f>SmtRes!X179</f>
        <v>2076838230</v>
      </c>
      <c r="V109">
        <v>1109557287</v>
      </c>
      <c r="W109">
        <v>312623616</v>
      </c>
    </row>
    <row r="110" spans="1:23" x14ac:dyDescent="0.2">
      <c r="A110">
        <f>Source!A98</f>
        <v>17</v>
      </c>
      <c r="C110">
        <v>3</v>
      </c>
      <c r="D110">
        <v>0</v>
      </c>
      <c r="E110">
        <f>SmtRes!AV178</f>
        <v>0</v>
      </c>
      <c r="F110" t="str">
        <f>SmtRes!I178</f>
        <v>101-1757</v>
      </c>
      <c r="G110" t="str">
        <f>SmtRes!K178</f>
        <v>Ветошь</v>
      </c>
      <c r="H110" t="str">
        <f>SmtRes!O178</f>
        <v>кг</v>
      </c>
      <c r="I110">
        <f>SmtRes!Y178*Source!I98</f>
        <v>0.212474</v>
      </c>
      <c r="J110">
        <f>SmtRes!AO178</f>
        <v>1</v>
      </c>
      <c r="K110">
        <f>SmtRes!AE178</f>
        <v>1.81</v>
      </c>
      <c r="L110">
        <f>SmtRes!DB178</f>
        <v>0.56000000000000005</v>
      </c>
      <c r="M110">
        <f>ROUND(ROUND(L110*Source!I98, 6)*1, 2)</f>
        <v>0.38</v>
      </c>
      <c r="N110">
        <f>SmtRes!AA178</f>
        <v>45.67</v>
      </c>
      <c r="O110">
        <f>ROUND(ROUND(L110*Source!I98, 6)*SmtRes!DA178, 2)</f>
        <v>9.68</v>
      </c>
      <c r="P110">
        <f>SmtRes!AG178</f>
        <v>0</v>
      </c>
      <c r="Q110">
        <f>SmtRes!DC178</f>
        <v>0</v>
      </c>
      <c r="R110">
        <f>ROUND(ROUND(Q110*Source!I98, 6)*1, 2)</f>
        <v>0</v>
      </c>
      <c r="S110">
        <f>SmtRes!AC178</f>
        <v>0</v>
      </c>
      <c r="T110">
        <f>ROUND(ROUND(Q110*Source!I98, 6)*SmtRes!AK178, 2)</f>
        <v>0</v>
      </c>
      <c r="U110">
        <f>SmtRes!X178</f>
        <v>644139035</v>
      </c>
      <c r="V110">
        <v>1271853717</v>
      </c>
      <c r="W110">
        <v>1527703989</v>
      </c>
    </row>
    <row r="111" spans="1:23" x14ac:dyDescent="0.2">
      <c r="A111">
        <f>Source!A98</f>
        <v>17</v>
      </c>
      <c r="C111">
        <v>3</v>
      </c>
      <c r="D111">
        <v>0</v>
      </c>
      <c r="E111">
        <f>SmtRes!AV177</f>
        <v>0</v>
      </c>
      <c r="F111" t="str">
        <f>SmtRes!I177</f>
        <v>101-1596</v>
      </c>
      <c r="G111" t="str">
        <f>SmtRes!K177</f>
        <v>Шкурка шлифовальная двухслойная с зернистостью 40-25</v>
      </c>
      <c r="H111" t="str">
        <f>SmtRes!O177</f>
        <v>м2</v>
      </c>
      <c r="I111">
        <f>SmtRes!Y177*Source!I98</f>
        <v>0.57573600000000003</v>
      </c>
      <c r="J111">
        <f>SmtRes!AO177</f>
        <v>1</v>
      </c>
      <c r="K111">
        <f>SmtRes!AE177</f>
        <v>72.31</v>
      </c>
      <c r="L111">
        <f>SmtRes!DB177</f>
        <v>60.74</v>
      </c>
      <c r="M111">
        <f>ROUND(ROUND(L111*Source!I98, 6)*1, 2)</f>
        <v>41.63</v>
      </c>
      <c r="N111">
        <f>SmtRes!AA177</f>
        <v>153.30000000000001</v>
      </c>
      <c r="O111">
        <f>ROUND(ROUND(L111*Source!I98, 6)*SmtRes!DA177, 2)</f>
        <v>88.26</v>
      </c>
      <c r="P111">
        <f>SmtRes!AG177</f>
        <v>0</v>
      </c>
      <c r="Q111">
        <f>SmtRes!DC177</f>
        <v>0</v>
      </c>
      <c r="R111">
        <f>ROUND(ROUND(Q111*Source!I98, 6)*1, 2)</f>
        <v>0</v>
      </c>
      <c r="S111">
        <f>SmtRes!AC177</f>
        <v>0</v>
      </c>
      <c r="T111">
        <f>ROUND(ROUND(Q111*Source!I98, 6)*SmtRes!AK177, 2)</f>
        <v>0</v>
      </c>
      <c r="U111">
        <f>SmtRes!X177</f>
        <v>-1827594923</v>
      </c>
      <c r="V111">
        <v>983890140</v>
      </c>
      <c r="W111">
        <v>471711290</v>
      </c>
    </row>
    <row r="112" spans="1:23" x14ac:dyDescent="0.2">
      <c r="A112">
        <f>Source!A129</f>
        <v>5</v>
      </c>
      <c r="B112">
        <v>129</v>
      </c>
      <c r="G112" t="str">
        <f>Source!G129</f>
        <v>Электромонтажные работы</v>
      </c>
    </row>
    <row r="113" spans="1:23" x14ac:dyDescent="0.2">
      <c r="A113">
        <f>Source!A135</f>
        <v>17</v>
      </c>
      <c r="C113">
        <v>3</v>
      </c>
      <c r="D113">
        <v>0</v>
      </c>
      <c r="E113">
        <f>SmtRes!AV193</f>
        <v>0</v>
      </c>
      <c r="F113" t="str">
        <f>SmtRes!I193</f>
        <v>999-9950</v>
      </c>
      <c r="G113" t="str">
        <f>SmtRes!K193</f>
        <v>Вспомогательные ненормируемые материалы (2% от ОЗП)</v>
      </c>
      <c r="H113" t="str">
        <f>SmtRes!O193</f>
        <v>РУБ</v>
      </c>
      <c r="I113">
        <f>SmtRes!Y193*Source!I135</f>
        <v>1.05</v>
      </c>
      <c r="J113">
        <f>SmtRes!AO193</f>
        <v>1</v>
      </c>
      <c r="K113">
        <f>SmtRes!AE193</f>
        <v>1</v>
      </c>
      <c r="L113">
        <f>SmtRes!DB193</f>
        <v>3.5</v>
      </c>
      <c r="M113">
        <f>ROUND(ROUND(L113*Source!I135, 6)*1, 2)</f>
        <v>1.05</v>
      </c>
      <c r="N113">
        <f>SmtRes!AA193</f>
        <v>1</v>
      </c>
      <c r="O113">
        <f>ROUND(ROUND(L113*Source!I135, 6)*SmtRes!DA193, 2)</f>
        <v>1.05</v>
      </c>
      <c r="P113">
        <f>SmtRes!AG193</f>
        <v>0</v>
      </c>
      <c r="Q113">
        <f>SmtRes!DC193</f>
        <v>0</v>
      </c>
      <c r="R113">
        <f>ROUND(ROUND(Q113*Source!I135, 6)*1, 2)</f>
        <v>0</v>
      </c>
      <c r="S113">
        <f>SmtRes!AC193</f>
        <v>0</v>
      </c>
      <c r="T113">
        <f>ROUND(ROUND(Q113*Source!I135, 6)*SmtRes!AK193, 2)</f>
        <v>0</v>
      </c>
      <c r="U113">
        <f>SmtRes!X193</f>
        <v>-915781824</v>
      </c>
      <c r="V113">
        <v>655047484</v>
      </c>
      <c r="W113">
        <v>655047484</v>
      </c>
    </row>
    <row r="114" spans="1:23" x14ac:dyDescent="0.2">
      <c r="A114">
        <f>Source!A135</f>
        <v>17</v>
      </c>
      <c r="C114">
        <v>3</v>
      </c>
      <c r="D114">
        <v>0</v>
      </c>
      <c r="E114">
        <f>SmtRes!AV191</f>
        <v>0</v>
      </c>
      <c r="F114" t="str">
        <f>SmtRes!I191</f>
        <v>101-2202</v>
      </c>
      <c r="G114" t="str">
        <f>SmtRes!K191</f>
        <v>Дюбели распорные полиэтиленовые 6х40 мм</v>
      </c>
      <c r="H114" t="str">
        <f>SmtRes!O191</f>
        <v>1000 шт.</v>
      </c>
      <c r="I114">
        <f>SmtRes!Y191*Source!I135</f>
        <v>0.09</v>
      </c>
      <c r="J114">
        <f>SmtRes!AO191</f>
        <v>1</v>
      </c>
      <c r="K114">
        <f>SmtRes!AE191</f>
        <v>179</v>
      </c>
      <c r="L114">
        <f>SmtRes!DB191</f>
        <v>53.7</v>
      </c>
      <c r="M114">
        <f>ROUND(ROUND(L114*Source!I135, 6)*1, 2)</f>
        <v>16.11</v>
      </c>
      <c r="N114">
        <f>SmtRes!AA191</f>
        <v>179</v>
      </c>
      <c r="O114">
        <f>ROUND(ROUND(L114*Source!I135, 6)*SmtRes!DA191, 2)</f>
        <v>16.11</v>
      </c>
      <c r="P114">
        <f>SmtRes!AG191</f>
        <v>0</v>
      </c>
      <c r="Q114">
        <f>SmtRes!DC191</f>
        <v>0</v>
      </c>
      <c r="R114">
        <f>ROUND(ROUND(Q114*Source!I135, 6)*1, 2)</f>
        <v>0</v>
      </c>
      <c r="S114">
        <f>SmtRes!AC191</f>
        <v>0</v>
      </c>
      <c r="T114">
        <f>ROUND(ROUND(Q114*Source!I135, 6)*SmtRes!AK191, 2)</f>
        <v>0</v>
      </c>
      <c r="U114">
        <f>SmtRes!X191</f>
        <v>1703397329</v>
      </c>
      <c r="V114">
        <v>-1508220156</v>
      </c>
      <c r="W114">
        <v>-1508220156</v>
      </c>
    </row>
    <row r="115" spans="1:23" x14ac:dyDescent="0.2">
      <c r="A115">
        <f>Source!A135</f>
        <v>17</v>
      </c>
      <c r="C115">
        <v>3</v>
      </c>
      <c r="D115">
        <v>0</v>
      </c>
      <c r="E115">
        <f>SmtRes!AV190</f>
        <v>0</v>
      </c>
      <c r="F115" t="str">
        <f>SmtRes!I190</f>
        <v>101-1481</v>
      </c>
      <c r="G115" t="str">
        <f>SmtRes!K190</f>
        <v>Шурупы с полукруглой головкой 4x40 мм</v>
      </c>
      <c r="H115" t="str">
        <f>SmtRes!O190</f>
        <v>т</v>
      </c>
      <c r="I115">
        <f>SmtRes!Y190*Source!I135</f>
        <v>2.9999999999999997E-4</v>
      </c>
      <c r="J115">
        <f>SmtRes!AO190</f>
        <v>1</v>
      </c>
      <c r="K115">
        <f>SmtRes!AE190</f>
        <v>12430</v>
      </c>
      <c r="L115">
        <f>SmtRes!DB190</f>
        <v>12.43</v>
      </c>
      <c r="M115">
        <f>ROUND(ROUND(L115*Source!I135, 6)*1, 2)</f>
        <v>3.73</v>
      </c>
      <c r="N115">
        <f>SmtRes!AA190</f>
        <v>94219.4</v>
      </c>
      <c r="O115">
        <f>ROUND(ROUND(L115*Source!I135, 6)*SmtRes!DA190, 2)</f>
        <v>28.27</v>
      </c>
      <c r="P115">
        <f>SmtRes!AG190</f>
        <v>0</v>
      </c>
      <c r="Q115">
        <f>SmtRes!DC190</f>
        <v>0</v>
      </c>
      <c r="R115">
        <f>ROUND(ROUND(Q115*Source!I135, 6)*1, 2)</f>
        <v>0</v>
      </c>
      <c r="S115">
        <f>SmtRes!AC190</f>
        <v>0</v>
      </c>
      <c r="T115">
        <f>ROUND(ROUND(Q115*Source!I135, 6)*SmtRes!AK190, 2)</f>
        <v>0</v>
      </c>
      <c r="U115">
        <f>SmtRes!X190</f>
        <v>546198954</v>
      </c>
      <c r="V115">
        <v>1228628375</v>
      </c>
      <c r="W115">
        <v>-1832443374</v>
      </c>
    </row>
    <row r="116" spans="1:23" x14ac:dyDescent="0.2">
      <c r="A116">
        <f>Source!A136</f>
        <v>18</v>
      </c>
      <c r="C116">
        <v>3</v>
      </c>
      <c r="D116">
        <f>Source!BI136</f>
        <v>2</v>
      </c>
      <c r="E116">
        <f>Source!FS136</f>
        <v>0</v>
      </c>
      <c r="F116" t="str">
        <f>Source!F136</f>
        <v>509-1845</v>
      </c>
      <c r="G116" t="str">
        <f>Source!G136</f>
        <v>Кабель-канал (короб) "Legrand" 50х100 мм</v>
      </c>
      <c r="H116" t="str">
        <f>Source!H136</f>
        <v>100 м</v>
      </c>
      <c r="I116">
        <f>Source!I136</f>
        <v>0.3</v>
      </c>
      <c r="J116">
        <v>1</v>
      </c>
      <c r="K116">
        <f>Source!AC136</f>
        <v>7275</v>
      </c>
      <c r="M116">
        <f>ROUND(K116*I116, 2)</f>
        <v>2182.5</v>
      </c>
      <c r="N116">
        <f>Source!AC136*IF(Source!BC136&lt;&gt; 0, Source!BC136, 1)</f>
        <v>23716.5</v>
      </c>
      <c r="O116">
        <f>ROUND(N116*I116, 2)</f>
        <v>7114.95</v>
      </c>
      <c r="P116">
        <f>Source!AE136</f>
        <v>0</v>
      </c>
      <c r="R116">
        <f>ROUND(P116*I116, 2)</f>
        <v>0</v>
      </c>
      <c r="S116">
        <f>Source!AE136*IF(Source!BS136&lt;&gt; 0, Source!BS136, 1)</f>
        <v>0</v>
      </c>
      <c r="T116">
        <f>ROUND(S116*I116, 2)</f>
        <v>0</v>
      </c>
      <c r="U116">
        <f>Source!GF136</f>
        <v>2025463815</v>
      </c>
      <c r="V116">
        <v>1899142433</v>
      </c>
      <c r="W116">
        <v>-1819013735</v>
      </c>
    </row>
    <row r="117" spans="1:23" x14ac:dyDescent="0.2">
      <c r="A117">
        <f>Source!A137</f>
        <v>17</v>
      </c>
      <c r="C117">
        <v>3</v>
      </c>
      <c r="D117">
        <f>Source!BI137</f>
        <v>2</v>
      </c>
      <c r="E117">
        <f>Source!FS137</f>
        <v>0</v>
      </c>
      <c r="F117" t="str">
        <f>Source!F137</f>
        <v>503-0606</v>
      </c>
      <c r="G117" t="str">
        <f>Source!G137</f>
        <v>Коробка для установки розеток и выключателей скрытой проводки</v>
      </c>
      <c r="H117" t="str">
        <f>Source!H137</f>
        <v>1000 шт.</v>
      </c>
      <c r="I117">
        <f>Source!I137</f>
        <v>8.6999999999999994E-2</v>
      </c>
      <c r="J117">
        <v>1</v>
      </c>
      <c r="K117">
        <f>Source!AC137</f>
        <v>1998.42</v>
      </c>
      <c r="M117">
        <f>ROUND(K117*I117, 2)</f>
        <v>173.86</v>
      </c>
      <c r="N117">
        <f>Source!AC137*IF(Source!BC137&lt;&gt; 0, Source!BC137, 1)</f>
        <v>4216.6661999999997</v>
      </c>
      <c r="O117">
        <f>ROUND(N117*I117, 2)</f>
        <v>366.85</v>
      </c>
      <c r="P117">
        <f>Source!AE137</f>
        <v>0</v>
      </c>
      <c r="R117">
        <f>ROUND(P117*I117, 2)</f>
        <v>0</v>
      </c>
      <c r="S117">
        <f>Source!AE137*IF(Source!BS137&lt;&gt; 0, Source!BS137, 1)</f>
        <v>0</v>
      </c>
      <c r="T117">
        <f>ROUND(S117*I117, 2)</f>
        <v>0</v>
      </c>
      <c r="U117">
        <f>Source!GF137</f>
        <v>1264355815</v>
      </c>
      <c r="V117">
        <v>467650066</v>
      </c>
      <c r="W117">
        <v>-1174812454</v>
      </c>
    </row>
    <row r="118" spans="1:23" x14ac:dyDescent="0.2">
      <c r="A118">
        <f>Source!A138</f>
        <v>17</v>
      </c>
      <c r="C118">
        <v>3</v>
      </c>
      <c r="D118">
        <v>0</v>
      </c>
      <c r="E118">
        <f>SmtRes!AV202</f>
        <v>0</v>
      </c>
      <c r="F118" t="str">
        <f>SmtRes!I202</f>
        <v>999-9950</v>
      </c>
      <c r="G118" t="str">
        <f>SmtRes!K202</f>
        <v>Вспомогательные ненормируемые материалы (2% от ОЗП)</v>
      </c>
      <c r="H118" t="str">
        <f>SmtRes!O202</f>
        <v>РУБ</v>
      </c>
      <c r="I118">
        <f>SmtRes!Y202*Source!I138</f>
        <v>0.43400000000000005</v>
      </c>
      <c r="J118">
        <f>SmtRes!AO202</f>
        <v>1</v>
      </c>
      <c r="K118">
        <f>SmtRes!AE202</f>
        <v>1</v>
      </c>
      <c r="L118">
        <f>SmtRes!DB202</f>
        <v>3.1</v>
      </c>
      <c r="M118">
        <f>ROUND(ROUND(L118*Source!I138, 6)*1, 2)</f>
        <v>0.43</v>
      </c>
      <c r="N118">
        <f>SmtRes!AA202</f>
        <v>1</v>
      </c>
      <c r="O118">
        <f>ROUND(ROUND(L118*Source!I138, 6)*SmtRes!DA202, 2)</f>
        <v>0.43</v>
      </c>
      <c r="P118">
        <f>SmtRes!AG202</f>
        <v>0</v>
      </c>
      <c r="Q118">
        <f>SmtRes!DC202</f>
        <v>0</v>
      </c>
      <c r="R118">
        <f>ROUND(ROUND(Q118*Source!I138, 6)*1, 2)</f>
        <v>0</v>
      </c>
      <c r="S118">
        <f>SmtRes!AC202</f>
        <v>0</v>
      </c>
      <c r="T118">
        <f>ROUND(ROUND(Q118*Source!I138, 6)*SmtRes!AK202, 2)</f>
        <v>0</v>
      </c>
      <c r="U118">
        <f>SmtRes!X202</f>
        <v>-915781824</v>
      </c>
      <c r="V118">
        <v>655047484</v>
      </c>
      <c r="W118">
        <v>655047484</v>
      </c>
    </row>
    <row r="119" spans="1:23" x14ac:dyDescent="0.2">
      <c r="A119">
        <f>Source!A138</f>
        <v>17</v>
      </c>
      <c r="C119">
        <v>3</v>
      </c>
      <c r="D119">
        <v>0</v>
      </c>
      <c r="E119">
        <f>SmtRes!AV200</f>
        <v>0</v>
      </c>
      <c r="F119" t="str">
        <f>SmtRes!I200</f>
        <v>101-2202</v>
      </c>
      <c r="G119" t="str">
        <f>SmtRes!K200</f>
        <v>Дюбели распорные полиэтиленовые 6х40 мм</v>
      </c>
      <c r="H119" t="str">
        <f>SmtRes!O200</f>
        <v>1000 шт.</v>
      </c>
      <c r="I119">
        <f>SmtRes!Y200*Source!I138</f>
        <v>2.8000000000000004E-2</v>
      </c>
      <c r="J119">
        <f>SmtRes!AO200</f>
        <v>1</v>
      </c>
      <c r="K119">
        <f>SmtRes!AE200</f>
        <v>179</v>
      </c>
      <c r="L119">
        <f>SmtRes!DB200</f>
        <v>35.799999999999997</v>
      </c>
      <c r="M119">
        <f>ROUND(ROUND(L119*Source!I138, 6)*1, 2)</f>
        <v>5.01</v>
      </c>
      <c r="N119">
        <f>SmtRes!AA200</f>
        <v>179</v>
      </c>
      <c r="O119">
        <f>ROUND(ROUND(L119*Source!I138, 6)*SmtRes!DA200, 2)</f>
        <v>5.01</v>
      </c>
      <c r="P119">
        <f>SmtRes!AG200</f>
        <v>0</v>
      </c>
      <c r="Q119">
        <f>SmtRes!DC200</f>
        <v>0</v>
      </c>
      <c r="R119">
        <f>ROUND(ROUND(Q119*Source!I138, 6)*1, 2)</f>
        <v>0</v>
      </c>
      <c r="S119">
        <f>SmtRes!AC200</f>
        <v>0</v>
      </c>
      <c r="T119">
        <f>ROUND(ROUND(Q119*Source!I138, 6)*SmtRes!AK200, 2)</f>
        <v>0</v>
      </c>
      <c r="U119">
        <f>SmtRes!X200</f>
        <v>1703397329</v>
      </c>
      <c r="V119">
        <v>-1508220156</v>
      </c>
      <c r="W119">
        <v>-1508220156</v>
      </c>
    </row>
    <row r="120" spans="1:23" x14ac:dyDescent="0.2">
      <c r="A120">
        <f>Source!A138</f>
        <v>17</v>
      </c>
      <c r="C120">
        <v>3</v>
      </c>
      <c r="D120">
        <v>0</v>
      </c>
      <c r="E120">
        <f>SmtRes!AV199</f>
        <v>0</v>
      </c>
      <c r="F120" t="str">
        <f>SmtRes!I199</f>
        <v>101-1481</v>
      </c>
      <c r="G120" t="str">
        <f>SmtRes!K199</f>
        <v>Шурупы с полукруглой головкой 4x40 мм</v>
      </c>
      <c r="H120" t="str">
        <f>SmtRes!O199</f>
        <v>т</v>
      </c>
      <c r="I120">
        <f>SmtRes!Y199*Source!I138</f>
        <v>1.4000000000000001E-4</v>
      </c>
      <c r="J120">
        <f>SmtRes!AO199</f>
        <v>1</v>
      </c>
      <c r="K120">
        <f>SmtRes!AE199</f>
        <v>12430</v>
      </c>
      <c r="L120">
        <f>SmtRes!DB199</f>
        <v>12.43</v>
      </c>
      <c r="M120">
        <f>ROUND(ROUND(L120*Source!I138, 6)*1, 2)</f>
        <v>1.74</v>
      </c>
      <c r="N120">
        <f>SmtRes!AA199</f>
        <v>94219.4</v>
      </c>
      <c r="O120">
        <f>ROUND(ROUND(L120*Source!I138, 6)*SmtRes!DA199, 2)</f>
        <v>13.19</v>
      </c>
      <c r="P120">
        <f>SmtRes!AG199</f>
        <v>0</v>
      </c>
      <c r="Q120">
        <f>SmtRes!DC199</f>
        <v>0</v>
      </c>
      <c r="R120">
        <f>ROUND(ROUND(Q120*Source!I138, 6)*1, 2)</f>
        <v>0</v>
      </c>
      <c r="S120">
        <f>SmtRes!AC199</f>
        <v>0</v>
      </c>
      <c r="T120">
        <f>ROUND(ROUND(Q120*Source!I138, 6)*SmtRes!AK199, 2)</f>
        <v>0</v>
      </c>
      <c r="U120">
        <f>SmtRes!X199</f>
        <v>546198954</v>
      </c>
      <c r="V120">
        <v>1228628375</v>
      </c>
      <c r="W120">
        <v>-1832443374</v>
      </c>
    </row>
    <row r="121" spans="1:23" x14ac:dyDescent="0.2">
      <c r="A121">
        <f>Source!A139</f>
        <v>18</v>
      </c>
      <c r="C121">
        <v>3</v>
      </c>
      <c r="D121">
        <f>Source!BI139</f>
        <v>2</v>
      </c>
      <c r="E121">
        <f>Source!FS139</f>
        <v>0</v>
      </c>
      <c r="F121" t="str">
        <f>Source!F139</f>
        <v>509-1841</v>
      </c>
      <c r="G121" t="str">
        <f>Source!G139</f>
        <v>Кабель-канал (короб) "Legrand" 20х12,5 мм</v>
      </c>
      <c r="H121" t="str">
        <f>Source!H139</f>
        <v>100 м</v>
      </c>
      <c r="I121">
        <f>Source!I139</f>
        <v>0.14000000000000001</v>
      </c>
      <c r="J121">
        <v>1</v>
      </c>
      <c r="K121">
        <f>Source!AC139</f>
        <v>727.01</v>
      </c>
      <c r="M121">
        <f>ROUND(K121*I121, 2)</f>
        <v>101.78</v>
      </c>
      <c r="N121">
        <f>Source!AC139*IF(Source!BC139&lt;&gt; 0, Source!BC139, 1)</f>
        <v>5772.4594000000006</v>
      </c>
      <c r="O121">
        <f>ROUND(N121*I121, 2)</f>
        <v>808.14</v>
      </c>
      <c r="P121">
        <f>Source!AE139</f>
        <v>0</v>
      </c>
      <c r="R121">
        <f>ROUND(P121*I121, 2)</f>
        <v>0</v>
      </c>
      <c r="S121">
        <f>Source!AE139*IF(Source!BS139&lt;&gt; 0, Source!BS139, 1)</f>
        <v>0</v>
      </c>
      <c r="T121">
        <f>ROUND(S121*I121, 2)</f>
        <v>0</v>
      </c>
      <c r="U121">
        <f>Source!GF139</f>
        <v>-343119207</v>
      </c>
      <c r="V121">
        <v>-1992631341</v>
      </c>
      <c r="W121">
        <v>349832792</v>
      </c>
    </row>
    <row r="122" spans="1:23" x14ac:dyDescent="0.2">
      <c r="A122">
        <f>Source!A140</f>
        <v>17</v>
      </c>
      <c r="C122">
        <v>3</v>
      </c>
      <c r="D122">
        <v>0</v>
      </c>
      <c r="E122">
        <f>SmtRes!AV213</f>
        <v>0</v>
      </c>
      <c r="F122" t="str">
        <f>SmtRes!I213</f>
        <v>999-9950</v>
      </c>
      <c r="G122" t="str">
        <f>SmtRes!K213</f>
        <v>Вспомогательные ненормируемые материалы (2% от ОЗП)</v>
      </c>
      <c r="H122" t="str">
        <f>SmtRes!O213</f>
        <v>РУБ</v>
      </c>
      <c r="I122">
        <f>SmtRes!Y213*Source!I140</f>
        <v>6.444</v>
      </c>
      <c r="J122">
        <f>SmtRes!AO213</f>
        <v>1</v>
      </c>
      <c r="K122">
        <f>SmtRes!AE213</f>
        <v>1</v>
      </c>
      <c r="L122">
        <f>SmtRes!DB213</f>
        <v>3.58</v>
      </c>
      <c r="M122">
        <f>ROUND(ROUND(L122*Source!I140, 6)*1, 2)</f>
        <v>6.44</v>
      </c>
      <c r="N122">
        <f>SmtRes!AA213</f>
        <v>1</v>
      </c>
      <c r="O122">
        <f>ROUND(ROUND(L122*Source!I140, 6)*SmtRes!DA213, 2)</f>
        <v>6.44</v>
      </c>
      <c r="P122">
        <f>SmtRes!AG213</f>
        <v>0</v>
      </c>
      <c r="Q122">
        <f>SmtRes!DC213</f>
        <v>0</v>
      </c>
      <c r="R122">
        <f>ROUND(ROUND(Q122*Source!I140, 6)*1, 2)</f>
        <v>0</v>
      </c>
      <c r="S122">
        <f>SmtRes!AC213</f>
        <v>0</v>
      </c>
      <c r="T122">
        <f>ROUND(ROUND(Q122*Source!I140, 6)*SmtRes!AK213, 2)</f>
        <v>0</v>
      </c>
      <c r="U122">
        <f>SmtRes!X213</f>
        <v>-915781824</v>
      </c>
      <c r="V122">
        <v>655047484</v>
      </c>
      <c r="W122">
        <v>655047484</v>
      </c>
    </row>
    <row r="123" spans="1:23" x14ac:dyDescent="0.2">
      <c r="A123">
        <f>Source!A140</f>
        <v>17</v>
      </c>
      <c r="C123">
        <v>3</v>
      </c>
      <c r="D123">
        <v>0</v>
      </c>
      <c r="E123">
        <f>SmtRes!AV212</f>
        <v>0</v>
      </c>
      <c r="F123" t="str">
        <f>SmtRes!I212</f>
        <v>113-8040</v>
      </c>
      <c r="G123" t="str">
        <f>SmtRes!K212</f>
        <v>Клей БМК-5к</v>
      </c>
      <c r="H123" t="str">
        <f>SmtRes!O212</f>
        <v>кг</v>
      </c>
      <c r="I123">
        <f>SmtRes!Y212*Source!I140</f>
        <v>0.36000000000000004</v>
      </c>
      <c r="J123">
        <f>SmtRes!AO212</f>
        <v>1</v>
      </c>
      <c r="K123">
        <f>SmtRes!AE212</f>
        <v>34.020000000000003</v>
      </c>
      <c r="L123">
        <f>SmtRes!DB212</f>
        <v>6.8</v>
      </c>
      <c r="M123">
        <f>ROUND(ROUND(L123*Source!I140, 6)*1, 2)</f>
        <v>12.24</v>
      </c>
      <c r="N123">
        <f>SmtRes!AA212</f>
        <v>66.680000000000007</v>
      </c>
      <c r="O123">
        <f>ROUND(ROUND(L123*Source!I140, 6)*SmtRes!DA212, 2)</f>
        <v>23.99</v>
      </c>
      <c r="P123">
        <f>SmtRes!AG212</f>
        <v>0</v>
      </c>
      <c r="Q123">
        <f>SmtRes!DC212</f>
        <v>0</v>
      </c>
      <c r="R123">
        <f>ROUND(ROUND(Q123*Source!I140, 6)*1, 2)</f>
        <v>0</v>
      </c>
      <c r="S123">
        <f>SmtRes!AC212</f>
        <v>0</v>
      </c>
      <c r="T123">
        <f>ROUND(ROUND(Q123*Source!I140, 6)*SmtRes!AK212, 2)</f>
        <v>0</v>
      </c>
      <c r="U123">
        <f>SmtRes!X212</f>
        <v>235445729</v>
      </c>
      <c r="V123">
        <v>-1432000230</v>
      </c>
      <c r="W123">
        <v>2126733433</v>
      </c>
    </row>
    <row r="124" spans="1:23" x14ac:dyDescent="0.2">
      <c r="A124">
        <f>Source!A140</f>
        <v>17</v>
      </c>
      <c r="C124">
        <v>3</v>
      </c>
      <c r="D124">
        <v>0</v>
      </c>
      <c r="E124">
        <f>SmtRes!AV209</f>
        <v>0</v>
      </c>
      <c r="F124" t="str">
        <f>SmtRes!I209</f>
        <v>101-1924</v>
      </c>
      <c r="G124" t="str">
        <f>SmtRes!K209</f>
        <v>Электроды диаметром 4 мм Э42А</v>
      </c>
      <c r="H124" t="str">
        <f>SmtRes!O209</f>
        <v>кг</v>
      </c>
      <c r="I124">
        <f>SmtRes!Y209*Source!I140</f>
        <v>1.728</v>
      </c>
      <c r="J124">
        <f>SmtRes!AO209</f>
        <v>1</v>
      </c>
      <c r="K124">
        <f>SmtRes!AE209</f>
        <v>14.31</v>
      </c>
      <c r="L124">
        <f>SmtRes!DB209</f>
        <v>13.74</v>
      </c>
      <c r="M124">
        <f>ROUND(ROUND(L124*Source!I140, 6)*1, 2)</f>
        <v>24.73</v>
      </c>
      <c r="N124">
        <f>SmtRes!AA209</f>
        <v>93.59</v>
      </c>
      <c r="O124">
        <f>ROUND(ROUND(L124*Source!I140, 6)*SmtRes!DA209, 2)</f>
        <v>161.75</v>
      </c>
      <c r="P124">
        <f>SmtRes!AG209</f>
        <v>0</v>
      </c>
      <c r="Q124">
        <f>SmtRes!DC209</f>
        <v>0</v>
      </c>
      <c r="R124">
        <f>ROUND(ROUND(Q124*Source!I140, 6)*1, 2)</f>
        <v>0</v>
      </c>
      <c r="S124">
        <f>SmtRes!AC209</f>
        <v>0</v>
      </c>
      <c r="T124">
        <f>ROUND(ROUND(Q124*Source!I140, 6)*SmtRes!AK209, 2)</f>
        <v>0</v>
      </c>
      <c r="U124">
        <f>SmtRes!X209</f>
        <v>-1805966371</v>
      </c>
      <c r="V124">
        <v>-1022420247</v>
      </c>
      <c r="W124">
        <v>908674597</v>
      </c>
    </row>
    <row r="125" spans="1:23" x14ac:dyDescent="0.2">
      <c r="A125">
        <f>Source!A141</f>
        <v>18</v>
      </c>
      <c r="C125">
        <v>3</v>
      </c>
      <c r="D125">
        <f>Source!BI141</f>
        <v>1</v>
      </c>
      <c r="E125">
        <f>Source!FS141</f>
        <v>0</v>
      </c>
      <c r="F125" t="str">
        <f>Source!F141</f>
        <v>103-2412</v>
      </c>
      <c r="G125" t="str">
        <f>Source!G141</f>
        <v>Трубы гибкие гофрированные легкие из самозатухающего ПВХ (IP55) серии FL, с зондом, диаметром 16 мм</v>
      </c>
      <c r="H125" t="str">
        <f>Source!H141</f>
        <v>10 м</v>
      </c>
      <c r="I125">
        <f>Source!I141</f>
        <v>18.36</v>
      </c>
      <c r="J125">
        <v>1</v>
      </c>
      <c r="K125">
        <f>Source!AC141</f>
        <v>16.82</v>
      </c>
      <c r="M125">
        <f>ROUND(K125*I125, 2)</f>
        <v>308.82</v>
      </c>
      <c r="N125">
        <f>Source!AC141*IF(Source!BC141&lt;&gt; 0, Source!BC141, 1)</f>
        <v>55.842399999999998</v>
      </c>
      <c r="O125">
        <f>ROUND(N125*I125, 2)</f>
        <v>1025.27</v>
      </c>
      <c r="P125">
        <f>Source!AE141</f>
        <v>0</v>
      </c>
      <c r="R125">
        <f>ROUND(P125*I125, 2)</f>
        <v>0</v>
      </c>
      <c r="S125">
        <f>Source!AE141*IF(Source!BS141&lt;&gt; 0, Source!BS141, 1)</f>
        <v>0</v>
      </c>
      <c r="T125">
        <f>ROUND(S125*I125, 2)</f>
        <v>0</v>
      </c>
      <c r="U125">
        <f>Source!GF141</f>
        <v>-382256448</v>
      </c>
      <c r="V125">
        <v>-59449919</v>
      </c>
      <c r="W125">
        <v>-775410650</v>
      </c>
    </row>
    <row r="126" spans="1:23" x14ac:dyDescent="0.2">
      <c r="A126">
        <f>Source!A142</f>
        <v>18</v>
      </c>
      <c r="C126">
        <v>3</v>
      </c>
      <c r="D126">
        <f>Source!BI142</f>
        <v>1</v>
      </c>
      <c r="E126">
        <f>Source!FS142</f>
        <v>0</v>
      </c>
      <c r="F126" t="str">
        <f>Source!F142</f>
        <v>103-1177</v>
      </c>
      <c r="G126" t="str">
        <f>Source!G142</f>
        <v>Клипса для крепежа гофротрубы, диаметром 16 мм</v>
      </c>
      <c r="H126" t="str">
        <f>Source!H142</f>
        <v>10 шт.</v>
      </c>
      <c r="I126">
        <f>Source!I142</f>
        <v>18</v>
      </c>
      <c r="J126">
        <v>1</v>
      </c>
      <c r="K126">
        <f>Source!AC142</f>
        <v>1.9</v>
      </c>
      <c r="M126">
        <f>ROUND(K126*I126, 2)</f>
        <v>34.200000000000003</v>
      </c>
      <c r="N126">
        <f>Source!AC142*IF(Source!BC142&lt;&gt; 0, Source!BC142, 1)</f>
        <v>26.524000000000001</v>
      </c>
      <c r="O126">
        <f>ROUND(N126*I126, 2)</f>
        <v>477.43</v>
      </c>
      <c r="P126">
        <f>Source!AE142</f>
        <v>0</v>
      </c>
      <c r="R126">
        <f>ROUND(P126*I126, 2)</f>
        <v>0</v>
      </c>
      <c r="S126">
        <f>Source!AE142*IF(Source!BS142&lt;&gt; 0, Source!BS142, 1)</f>
        <v>0</v>
      </c>
      <c r="T126">
        <f>ROUND(S126*I126, 2)</f>
        <v>0</v>
      </c>
      <c r="U126">
        <f>Source!GF142</f>
        <v>-1586291866</v>
      </c>
      <c r="V126">
        <v>1365543370</v>
      </c>
      <c r="W126">
        <v>-427781879</v>
      </c>
    </row>
    <row r="127" spans="1:23" x14ac:dyDescent="0.2">
      <c r="A127">
        <f>Source!A143</f>
        <v>17</v>
      </c>
      <c r="C127">
        <v>3</v>
      </c>
      <c r="D127">
        <v>0</v>
      </c>
      <c r="E127">
        <f>SmtRes!AV223</f>
        <v>0</v>
      </c>
      <c r="F127" t="str">
        <f>SmtRes!I223</f>
        <v>999-9950</v>
      </c>
      <c r="G127" t="str">
        <f>SmtRes!K223</f>
        <v>Вспомогательные ненормируемые материалы (2% от ОЗП)</v>
      </c>
      <c r="H127" t="str">
        <f>SmtRes!O223</f>
        <v>РУБ</v>
      </c>
      <c r="I127">
        <f>SmtRes!Y223*Source!I143</f>
        <v>1.8180000000000001</v>
      </c>
      <c r="J127">
        <f>SmtRes!AO223</f>
        <v>1</v>
      </c>
      <c r="K127">
        <f>SmtRes!AE223</f>
        <v>1</v>
      </c>
      <c r="L127">
        <f>SmtRes!DB223</f>
        <v>1.01</v>
      </c>
      <c r="M127">
        <f>ROUND(ROUND(L127*Source!I143, 6)*1, 2)</f>
        <v>1.82</v>
      </c>
      <c r="N127">
        <f>SmtRes!AA223</f>
        <v>1</v>
      </c>
      <c r="O127">
        <f>ROUND(ROUND(L127*Source!I143, 6)*SmtRes!DA223, 2)</f>
        <v>1.82</v>
      </c>
      <c r="P127">
        <f>SmtRes!AG223</f>
        <v>0</v>
      </c>
      <c r="Q127">
        <f>SmtRes!DC223</f>
        <v>0</v>
      </c>
      <c r="R127">
        <f>ROUND(ROUND(Q127*Source!I143, 6)*1, 2)</f>
        <v>0</v>
      </c>
      <c r="S127">
        <f>SmtRes!AC223</f>
        <v>0</v>
      </c>
      <c r="T127">
        <f>ROUND(ROUND(Q127*Source!I143, 6)*SmtRes!AK223, 2)</f>
        <v>0</v>
      </c>
      <c r="U127">
        <f>SmtRes!X223</f>
        <v>-915781824</v>
      </c>
      <c r="V127">
        <v>655047484</v>
      </c>
      <c r="W127">
        <v>655047484</v>
      </c>
    </row>
    <row r="128" spans="1:23" x14ac:dyDescent="0.2">
      <c r="A128">
        <f>Source!A143</f>
        <v>17</v>
      </c>
      <c r="C128">
        <v>3</v>
      </c>
      <c r="D128">
        <v>0</v>
      </c>
      <c r="E128">
        <f>SmtRes!AV222</f>
        <v>0</v>
      </c>
      <c r="F128" t="str">
        <f>SmtRes!I222</f>
        <v>509-1652</v>
      </c>
      <c r="G128" t="str">
        <f>SmtRes!K222</f>
        <v>Гильза кабельная медная ГМ 6</v>
      </c>
      <c r="H128" t="str">
        <f>SmtRes!O222</f>
        <v>100 шт.</v>
      </c>
      <c r="I128">
        <f>SmtRes!Y222*Source!I143</f>
        <v>9.0000000000000011E-2</v>
      </c>
      <c r="J128">
        <f>SmtRes!AO222</f>
        <v>1</v>
      </c>
      <c r="K128">
        <f>SmtRes!AE222</f>
        <v>112</v>
      </c>
      <c r="L128">
        <f>SmtRes!DB222</f>
        <v>5.6</v>
      </c>
      <c r="M128">
        <f>ROUND(ROUND(L128*Source!I143, 6)*1, 2)</f>
        <v>10.08</v>
      </c>
      <c r="N128">
        <f>SmtRes!AA222</f>
        <v>406.56</v>
      </c>
      <c r="O128">
        <f>ROUND(ROUND(L128*Source!I143, 6)*SmtRes!DA222, 2)</f>
        <v>36.590000000000003</v>
      </c>
      <c r="P128">
        <f>SmtRes!AG222</f>
        <v>0</v>
      </c>
      <c r="Q128">
        <f>SmtRes!DC222</f>
        <v>0</v>
      </c>
      <c r="R128">
        <f>ROUND(ROUND(Q128*Source!I143, 6)*1, 2)</f>
        <v>0</v>
      </c>
      <c r="S128">
        <f>SmtRes!AC222</f>
        <v>0</v>
      </c>
      <c r="T128">
        <f>ROUND(ROUND(Q128*Source!I143, 6)*SmtRes!AK222, 2)</f>
        <v>0</v>
      </c>
      <c r="U128">
        <f>SmtRes!X222</f>
        <v>-1963595095</v>
      </c>
      <c r="V128">
        <v>490679262</v>
      </c>
      <c r="W128">
        <v>106157726</v>
      </c>
    </row>
    <row r="129" spans="1:23" x14ac:dyDescent="0.2">
      <c r="A129">
        <f>Source!A143</f>
        <v>17</v>
      </c>
      <c r="C129">
        <v>3</v>
      </c>
      <c r="D129">
        <v>0</v>
      </c>
      <c r="E129">
        <f>SmtRes!AV221</f>
        <v>0</v>
      </c>
      <c r="F129" t="str">
        <f>SmtRes!I221</f>
        <v>509-0778</v>
      </c>
      <c r="G129" t="str">
        <f>SmtRes!K221</f>
        <v>Втулки В22</v>
      </c>
      <c r="H129" t="str">
        <f>SmtRes!O221</f>
        <v>1000 шт.</v>
      </c>
      <c r="I129">
        <f>SmtRes!Y221*Source!I143</f>
        <v>2.196E-2</v>
      </c>
      <c r="J129">
        <f>SmtRes!AO221</f>
        <v>1</v>
      </c>
      <c r="K129">
        <f>SmtRes!AE221</f>
        <v>78.8</v>
      </c>
      <c r="L129">
        <f>SmtRes!DB221</f>
        <v>0.96</v>
      </c>
      <c r="M129">
        <f>ROUND(ROUND(L129*Source!I143, 6)*1, 2)</f>
        <v>1.73</v>
      </c>
      <c r="N129">
        <f>SmtRes!AA221</f>
        <v>1007.06</v>
      </c>
      <c r="O129">
        <f>ROUND(ROUND(L129*Source!I143, 6)*SmtRes!DA221, 2)</f>
        <v>22.08</v>
      </c>
      <c r="P129">
        <f>SmtRes!AG221</f>
        <v>0</v>
      </c>
      <c r="Q129">
        <f>SmtRes!DC221</f>
        <v>0</v>
      </c>
      <c r="R129">
        <f>ROUND(ROUND(Q129*Source!I143, 6)*1, 2)</f>
        <v>0</v>
      </c>
      <c r="S129">
        <f>SmtRes!AC221</f>
        <v>0</v>
      </c>
      <c r="T129">
        <f>ROUND(ROUND(Q129*Source!I143, 6)*SmtRes!AK221, 2)</f>
        <v>0</v>
      </c>
      <c r="U129">
        <f>SmtRes!X221</f>
        <v>2016061969</v>
      </c>
      <c r="V129">
        <v>-684893304</v>
      </c>
      <c r="W129">
        <v>1605143163</v>
      </c>
    </row>
    <row r="130" spans="1:23" x14ac:dyDescent="0.2">
      <c r="A130">
        <f>Source!A143</f>
        <v>17</v>
      </c>
      <c r="C130">
        <v>3</v>
      </c>
      <c r="D130">
        <v>0</v>
      </c>
      <c r="E130">
        <f>SmtRes!AV220</f>
        <v>0</v>
      </c>
      <c r="F130" t="str">
        <f>SmtRes!I220</f>
        <v>101-2499</v>
      </c>
      <c r="G130" t="str">
        <f>SmtRes!K220</f>
        <v>Лента изоляционная прорезиненная односторонняя ширина 20 мм, толщина 0,25-0,35 мм</v>
      </c>
      <c r="H130" t="str">
        <f>SmtRes!O220</f>
        <v>кг</v>
      </c>
      <c r="I130">
        <f>SmtRes!Y220*Source!I143</f>
        <v>0.28800000000000003</v>
      </c>
      <c r="J130">
        <f>SmtRes!AO220</f>
        <v>1</v>
      </c>
      <c r="K130">
        <f>SmtRes!AE220</f>
        <v>30.5</v>
      </c>
      <c r="L130">
        <f>SmtRes!DB220</f>
        <v>4.88</v>
      </c>
      <c r="M130">
        <f>ROUND(ROUND(L130*Source!I143, 6)*1, 2)</f>
        <v>8.7799999999999994</v>
      </c>
      <c r="N130">
        <f>SmtRes!AA220</f>
        <v>99.74</v>
      </c>
      <c r="O130">
        <f>ROUND(ROUND(L130*Source!I143, 6)*SmtRes!DA220, 2)</f>
        <v>28.72</v>
      </c>
      <c r="P130">
        <f>SmtRes!AG220</f>
        <v>0</v>
      </c>
      <c r="Q130">
        <f>SmtRes!DC220</f>
        <v>0</v>
      </c>
      <c r="R130">
        <f>ROUND(ROUND(Q130*Source!I143, 6)*1, 2)</f>
        <v>0</v>
      </c>
      <c r="S130">
        <f>SmtRes!AC220</f>
        <v>0</v>
      </c>
      <c r="T130">
        <f>ROUND(ROUND(Q130*Source!I143, 6)*SmtRes!AK220, 2)</f>
        <v>0</v>
      </c>
      <c r="U130">
        <f>SmtRes!X220</f>
        <v>-1294780295</v>
      </c>
      <c r="V130">
        <v>665352987</v>
      </c>
      <c r="W130">
        <v>2088390406</v>
      </c>
    </row>
    <row r="131" spans="1:23" x14ac:dyDescent="0.2">
      <c r="A131">
        <f>Source!A143</f>
        <v>17</v>
      </c>
      <c r="C131">
        <v>3</v>
      </c>
      <c r="D131">
        <v>0</v>
      </c>
      <c r="E131">
        <f>SmtRes!AV219</f>
        <v>0</v>
      </c>
      <c r="F131" t="str">
        <f>SmtRes!I219</f>
        <v>101-2143</v>
      </c>
      <c r="G131" t="str">
        <f>SmtRes!K219</f>
        <v>Краска</v>
      </c>
      <c r="H131" t="str">
        <f>SmtRes!O219</f>
        <v>кг</v>
      </c>
      <c r="I131">
        <f>SmtRes!Y219*Source!I143</f>
        <v>3.6000000000000004E-2</v>
      </c>
      <c r="J131">
        <f>SmtRes!AO219</f>
        <v>1</v>
      </c>
      <c r="K131">
        <f>SmtRes!AE219</f>
        <v>28.67</v>
      </c>
      <c r="L131">
        <f>SmtRes!DB219</f>
        <v>0.56999999999999995</v>
      </c>
      <c r="M131">
        <f>ROUND(ROUND(L131*Source!I143, 6)*1, 2)</f>
        <v>1.03</v>
      </c>
      <c r="N131">
        <f>SmtRes!AA219</f>
        <v>63.36</v>
      </c>
      <c r="O131">
        <f>ROUND(ROUND(L131*Source!I143, 6)*SmtRes!DA219, 2)</f>
        <v>2.27</v>
      </c>
      <c r="P131">
        <f>SmtRes!AG219</f>
        <v>0</v>
      </c>
      <c r="Q131">
        <f>SmtRes!DC219</f>
        <v>0</v>
      </c>
      <c r="R131">
        <f>ROUND(ROUND(Q131*Source!I143, 6)*1, 2)</f>
        <v>0</v>
      </c>
      <c r="S131">
        <f>SmtRes!AC219</f>
        <v>0</v>
      </c>
      <c r="T131">
        <f>ROUND(ROUND(Q131*Source!I143, 6)*SmtRes!AK219, 2)</f>
        <v>0</v>
      </c>
      <c r="U131">
        <f>SmtRes!X219</f>
        <v>-1768004575</v>
      </c>
      <c r="V131">
        <v>1217422333</v>
      </c>
      <c r="W131">
        <v>1617004271</v>
      </c>
    </row>
    <row r="132" spans="1:23" x14ac:dyDescent="0.2">
      <c r="A132">
        <f>Source!A143</f>
        <v>17</v>
      </c>
      <c r="C132">
        <v>3</v>
      </c>
      <c r="D132">
        <v>0</v>
      </c>
      <c r="E132">
        <f>SmtRes!AV218</f>
        <v>0</v>
      </c>
      <c r="F132" t="str">
        <f>SmtRes!I218</f>
        <v>101-1764</v>
      </c>
      <c r="G132" t="str">
        <f>SmtRes!K218</f>
        <v>Тальк молотый, сорт I</v>
      </c>
      <c r="H132" t="str">
        <f>SmtRes!O218</f>
        <v>т</v>
      </c>
      <c r="I132">
        <f>SmtRes!Y218*Source!I143</f>
        <v>1.08E-3</v>
      </c>
      <c r="J132">
        <f>SmtRes!AO218</f>
        <v>1</v>
      </c>
      <c r="K132">
        <f>SmtRes!AE218</f>
        <v>1820.01</v>
      </c>
      <c r="L132">
        <f>SmtRes!DB218</f>
        <v>1.0900000000000001</v>
      </c>
      <c r="M132">
        <f>ROUND(ROUND(L132*Source!I143, 6)*1, 2)</f>
        <v>1.96</v>
      </c>
      <c r="N132">
        <f>SmtRes!AA218</f>
        <v>17217.29</v>
      </c>
      <c r="O132">
        <f>ROUND(ROUND(L132*Source!I143, 6)*SmtRes!DA218, 2)</f>
        <v>18.559999999999999</v>
      </c>
      <c r="P132">
        <f>SmtRes!AG218</f>
        <v>0</v>
      </c>
      <c r="Q132">
        <f>SmtRes!DC218</f>
        <v>0</v>
      </c>
      <c r="R132">
        <f>ROUND(ROUND(Q132*Source!I143, 6)*1, 2)</f>
        <v>0</v>
      </c>
      <c r="S132">
        <f>SmtRes!AC218</f>
        <v>0</v>
      </c>
      <c r="T132">
        <f>ROUND(ROUND(Q132*Source!I143, 6)*SmtRes!AK218, 2)</f>
        <v>0</v>
      </c>
      <c r="U132">
        <f>SmtRes!X218</f>
        <v>-834843177</v>
      </c>
      <c r="V132">
        <v>-2092651348</v>
      </c>
      <c r="W132">
        <v>549801210</v>
      </c>
    </row>
    <row r="133" spans="1:23" x14ac:dyDescent="0.2">
      <c r="A133">
        <f>Source!A144</f>
        <v>17</v>
      </c>
      <c r="C133">
        <v>3</v>
      </c>
      <c r="D133">
        <v>0</v>
      </c>
      <c r="E133">
        <f>SmtRes!AV231</f>
        <v>0</v>
      </c>
      <c r="F133" t="str">
        <f>SmtRes!I231</f>
        <v>999-9950</v>
      </c>
      <c r="G133" t="str">
        <f>SmtRes!K231</f>
        <v>Вспомогательные ненормируемые материалы (2% от ОЗП)</v>
      </c>
      <c r="H133" t="str">
        <f>SmtRes!O231</f>
        <v>РУБ</v>
      </c>
      <c r="I133">
        <f>SmtRes!Y231*Source!I144</f>
        <v>1.2932000000000001</v>
      </c>
      <c r="J133">
        <f>SmtRes!AO231</f>
        <v>1</v>
      </c>
      <c r="K133">
        <f>SmtRes!AE231</f>
        <v>1</v>
      </c>
      <c r="L133">
        <f>SmtRes!DB231</f>
        <v>0.53</v>
      </c>
      <c r="M133">
        <f>ROUND(ROUND(L133*Source!I144, 6)*1, 2)</f>
        <v>1.29</v>
      </c>
      <c r="N133">
        <f>SmtRes!AA231</f>
        <v>1</v>
      </c>
      <c r="O133">
        <f>ROUND(ROUND(L133*Source!I144, 6)*SmtRes!DA231, 2)</f>
        <v>1.29</v>
      </c>
      <c r="P133">
        <f>SmtRes!AG231</f>
        <v>0</v>
      </c>
      <c r="Q133">
        <f>SmtRes!DC231</f>
        <v>0</v>
      </c>
      <c r="R133">
        <f>ROUND(ROUND(Q133*Source!I144, 6)*1, 2)</f>
        <v>0</v>
      </c>
      <c r="S133">
        <f>SmtRes!AC231</f>
        <v>0</v>
      </c>
      <c r="T133">
        <f>ROUND(ROUND(Q133*Source!I144, 6)*SmtRes!AK231, 2)</f>
        <v>0</v>
      </c>
      <c r="U133">
        <f>SmtRes!X231</f>
        <v>-915781824</v>
      </c>
      <c r="V133">
        <v>655047484</v>
      </c>
      <c r="W133">
        <v>655047484</v>
      </c>
    </row>
    <row r="134" spans="1:23" x14ac:dyDescent="0.2">
      <c r="A134">
        <f>Source!A144</f>
        <v>17</v>
      </c>
      <c r="C134">
        <v>3</v>
      </c>
      <c r="D134">
        <v>0</v>
      </c>
      <c r="E134">
        <f>SmtRes!AV230</f>
        <v>0</v>
      </c>
      <c r="F134" t="str">
        <f>SmtRes!I230</f>
        <v>101-2499</v>
      </c>
      <c r="G134" t="str">
        <f>SmtRes!K230</f>
        <v>Лента изоляционная прорезиненная односторонняя ширина 20 мм, толщина 0,25-0,35 мм</v>
      </c>
      <c r="H134" t="str">
        <f>SmtRes!O230</f>
        <v>кг</v>
      </c>
      <c r="I134">
        <f>SmtRes!Y230*Source!I144</f>
        <v>0.39040000000000002</v>
      </c>
      <c r="J134">
        <f>SmtRes!AO230</f>
        <v>1</v>
      </c>
      <c r="K134">
        <f>SmtRes!AE230</f>
        <v>30.5</v>
      </c>
      <c r="L134">
        <f>SmtRes!DB230</f>
        <v>4.88</v>
      </c>
      <c r="M134">
        <f>ROUND(ROUND(L134*Source!I144, 6)*1, 2)</f>
        <v>11.91</v>
      </c>
      <c r="N134">
        <f>SmtRes!AA230</f>
        <v>99.74</v>
      </c>
      <c r="O134">
        <f>ROUND(ROUND(L134*Source!I144, 6)*SmtRes!DA230, 2)</f>
        <v>38.94</v>
      </c>
      <c r="P134">
        <f>SmtRes!AG230</f>
        <v>0</v>
      </c>
      <c r="Q134">
        <f>SmtRes!DC230</f>
        <v>0</v>
      </c>
      <c r="R134">
        <f>ROUND(ROUND(Q134*Source!I144, 6)*1, 2)</f>
        <v>0</v>
      </c>
      <c r="S134">
        <f>SmtRes!AC230</f>
        <v>0</v>
      </c>
      <c r="T134">
        <f>ROUND(ROUND(Q134*Source!I144, 6)*SmtRes!AK230, 2)</f>
        <v>0</v>
      </c>
      <c r="U134">
        <f>SmtRes!X230</f>
        <v>-1294780295</v>
      </c>
      <c r="V134">
        <v>665352987</v>
      </c>
      <c r="W134">
        <v>2088390406</v>
      </c>
    </row>
    <row r="135" spans="1:23" x14ac:dyDescent="0.2">
      <c r="A135">
        <f>Source!A144</f>
        <v>17</v>
      </c>
      <c r="C135">
        <v>3</v>
      </c>
      <c r="D135">
        <v>0</v>
      </c>
      <c r="E135">
        <f>SmtRes!AV229</f>
        <v>0</v>
      </c>
      <c r="F135" t="str">
        <f>SmtRes!I229</f>
        <v>101-2478</v>
      </c>
      <c r="G135" t="str">
        <f>SmtRes!K229</f>
        <v>Лента К226</v>
      </c>
      <c r="H135" t="str">
        <f>SmtRes!O229</f>
        <v>100 м</v>
      </c>
      <c r="I135">
        <f>SmtRes!Y229*Source!I144</f>
        <v>0.122</v>
      </c>
      <c r="J135">
        <f>SmtRes!AO229</f>
        <v>1</v>
      </c>
      <c r="K135">
        <f>SmtRes!AE229</f>
        <v>120.36</v>
      </c>
      <c r="L135">
        <f>SmtRes!DB229</f>
        <v>6.02</v>
      </c>
      <c r="M135">
        <f>ROUND(ROUND(L135*Source!I144, 6)*1, 2)</f>
        <v>14.69</v>
      </c>
      <c r="N135">
        <f>SmtRes!AA229</f>
        <v>539.21</v>
      </c>
      <c r="O135">
        <f>ROUND(ROUND(L135*Source!I144, 6)*SmtRes!DA229, 2)</f>
        <v>65.81</v>
      </c>
      <c r="P135">
        <f>SmtRes!AG229</f>
        <v>0</v>
      </c>
      <c r="Q135">
        <f>SmtRes!DC229</f>
        <v>0</v>
      </c>
      <c r="R135">
        <f>ROUND(ROUND(Q135*Source!I144, 6)*1, 2)</f>
        <v>0</v>
      </c>
      <c r="S135">
        <f>SmtRes!AC229</f>
        <v>0</v>
      </c>
      <c r="T135">
        <f>ROUND(ROUND(Q135*Source!I144, 6)*SmtRes!AK229, 2)</f>
        <v>0</v>
      </c>
      <c r="U135">
        <f>SmtRes!X229</f>
        <v>611857035</v>
      </c>
      <c r="V135">
        <v>-1221827425</v>
      </c>
      <c r="W135">
        <v>-341121967</v>
      </c>
    </row>
    <row r="136" spans="1:23" x14ac:dyDescent="0.2">
      <c r="A136">
        <f>Source!A144</f>
        <v>17</v>
      </c>
      <c r="C136">
        <v>3</v>
      </c>
      <c r="D136">
        <v>0</v>
      </c>
      <c r="E136">
        <f>SmtRes!AV228</f>
        <v>0</v>
      </c>
      <c r="F136" t="str">
        <f>SmtRes!I228</f>
        <v>101-2143</v>
      </c>
      <c r="G136" t="str">
        <f>SmtRes!K228</f>
        <v>Краска</v>
      </c>
      <c r="H136" t="str">
        <f>SmtRes!O228</f>
        <v>кг</v>
      </c>
      <c r="I136">
        <f>SmtRes!Y228*Source!I144</f>
        <v>0.122</v>
      </c>
      <c r="J136">
        <f>SmtRes!AO228</f>
        <v>1</v>
      </c>
      <c r="K136">
        <f>SmtRes!AE228</f>
        <v>28.67</v>
      </c>
      <c r="L136">
        <f>SmtRes!DB228</f>
        <v>1.43</v>
      </c>
      <c r="M136">
        <f>ROUND(ROUND(L136*Source!I144, 6)*1, 2)</f>
        <v>3.49</v>
      </c>
      <c r="N136">
        <f>SmtRes!AA228</f>
        <v>63.36</v>
      </c>
      <c r="O136">
        <f>ROUND(ROUND(L136*Source!I144, 6)*SmtRes!DA228, 2)</f>
        <v>7.71</v>
      </c>
      <c r="P136">
        <f>SmtRes!AG228</f>
        <v>0</v>
      </c>
      <c r="Q136">
        <f>SmtRes!DC228</f>
        <v>0</v>
      </c>
      <c r="R136">
        <f>ROUND(ROUND(Q136*Source!I144, 6)*1, 2)</f>
        <v>0</v>
      </c>
      <c r="S136">
        <f>SmtRes!AC228</f>
        <v>0</v>
      </c>
      <c r="T136">
        <f>ROUND(ROUND(Q136*Source!I144, 6)*SmtRes!AK228, 2)</f>
        <v>0</v>
      </c>
      <c r="U136">
        <f>SmtRes!X228</f>
        <v>-1768004575</v>
      </c>
      <c r="V136">
        <v>1217422333</v>
      </c>
      <c r="W136">
        <v>1617004271</v>
      </c>
    </row>
    <row r="137" spans="1:23" x14ac:dyDescent="0.2">
      <c r="A137">
        <f>Source!A145</f>
        <v>17</v>
      </c>
      <c r="C137">
        <v>3</v>
      </c>
      <c r="D137">
        <f>Source!BI145</f>
        <v>2</v>
      </c>
      <c r="E137">
        <f>Source!FS145</f>
        <v>0</v>
      </c>
      <c r="F137" t="str">
        <f>Source!F145</f>
        <v>502-0516</v>
      </c>
      <c r="G137" t="str">
        <f>Source!G145</f>
        <v>Провода силовые для электрических установок на напряжение до 450 В с медной жилой марки ПВ3, сечением 2,5 мм2</v>
      </c>
      <c r="H137" t="str">
        <f>Source!H145</f>
        <v>1000 м</v>
      </c>
      <c r="I137">
        <f>Source!I145</f>
        <v>0.43247999999999998</v>
      </c>
      <c r="J137">
        <v>1</v>
      </c>
      <c r="K137">
        <f>Source!AC145</f>
        <v>1639.99</v>
      </c>
      <c r="M137">
        <f>ROUND(K137*I137, 2)</f>
        <v>709.26</v>
      </c>
      <c r="N137">
        <f>Source!AC145*IF(Source!BC145&lt;&gt; 0, Source!BC145, 1)</f>
        <v>12759.1222</v>
      </c>
      <c r="O137">
        <f>ROUND(N137*I137, 2)</f>
        <v>5518.07</v>
      </c>
      <c r="P137">
        <f>Source!AE145</f>
        <v>0</v>
      </c>
      <c r="R137">
        <f>ROUND(P137*I137, 2)</f>
        <v>0</v>
      </c>
      <c r="S137">
        <f>Source!AE145*IF(Source!BS145&lt;&gt; 0, Source!BS145, 1)</f>
        <v>0</v>
      </c>
      <c r="T137">
        <f>ROUND(S137*I137, 2)</f>
        <v>0</v>
      </c>
      <c r="U137">
        <f>Source!GF145</f>
        <v>-1255677092</v>
      </c>
      <c r="V137">
        <v>512819562</v>
      </c>
      <c r="W137">
        <v>116631505</v>
      </c>
    </row>
    <row r="138" spans="1:23" x14ac:dyDescent="0.2">
      <c r="A138">
        <f>Source!A146</f>
        <v>17</v>
      </c>
      <c r="C138">
        <v>3</v>
      </c>
      <c r="D138">
        <v>0</v>
      </c>
      <c r="E138">
        <f>SmtRes!AV241</f>
        <v>0</v>
      </c>
      <c r="F138" t="str">
        <f>SmtRes!I241</f>
        <v>999-9950</v>
      </c>
      <c r="G138" t="str">
        <f>SmtRes!K241</f>
        <v>Вспомогательные ненормируемые материалы (2% от ОЗП)</v>
      </c>
      <c r="H138" t="str">
        <f>SmtRes!O241</f>
        <v>РУБ</v>
      </c>
      <c r="I138">
        <f>SmtRes!Y241*Source!I146</f>
        <v>5.2634999999999996</v>
      </c>
      <c r="J138">
        <f>SmtRes!AO241</f>
        <v>1</v>
      </c>
      <c r="K138">
        <f>SmtRes!AE241</f>
        <v>1</v>
      </c>
      <c r="L138">
        <f>SmtRes!DB241</f>
        <v>6.05</v>
      </c>
      <c r="M138">
        <f>ROUND(ROUND(L138*Source!I146, 6)*1, 2)</f>
        <v>5.26</v>
      </c>
      <c r="N138">
        <f>SmtRes!AA241</f>
        <v>1</v>
      </c>
      <c r="O138">
        <f>ROUND(ROUND(L138*Source!I146, 6)*SmtRes!DA241, 2)</f>
        <v>5.26</v>
      </c>
      <c r="P138">
        <f>SmtRes!AG241</f>
        <v>0</v>
      </c>
      <c r="Q138">
        <f>SmtRes!DC241</f>
        <v>0</v>
      </c>
      <c r="R138">
        <f>ROUND(ROUND(Q138*Source!I146, 6)*1, 2)</f>
        <v>0</v>
      </c>
      <c r="S138">
        <f>SmtRes!AC241</f>
        <v>0</v>
      </c>
      <c r="T138">
        <f>ROUND(ROUND(Q138*Source!I146, 6)*SmtRes!AK241, 2)</f>
        <v>0</v>
      </c>
      <c r="U138">
        <f>SmtRes!X241</f>
        <v>-915781824</v>
      </c>
      <c r="V138">
        <v>655047484</v>
      </c>
      <c r="W138">
        <v>655047484</v>
      </c>
    </row>
    <row r="139" spans="1:23" x14ac:dyDescent="0.2">
      <c r="A139">
        <f>Source!A146</f>
        <v>17</v>
      </c>
      <c r="C139">
        <v>3</v>
      </c>
      <c r="D139">
        <v>0</v>
      </c>
      <c r="E139">
        <f>SmtRes!AV240</f>
        <v>0</v>
      </c>
      <c r="F139" t="str">
        <f>SmtRes!I240</f>
        <v>509-0783</v>
      </c>
      <c r="G139" t="str">
        <f>SmtRes!K240</f>
        <v>Втулки изолирующие</v>
      </c>
      <c r="H139" t="str">
        <f>SmtRes!O240</f>
        <v>1000 шт.</v>
      </c>
      <c r="I139">
        <f>SmtRes!Y240*Source!I146</f>
        <v>8.8739999999999999E-2</v>
      </c>
      <c r="J139">
        <f>SmtRes!AO240</f>
        <v>1</v>
      </c>
      <c r="K139">
        <f>SmtRes!AE240</f>
        <v>280</v>
      </c>
      <c r="L139">
        <f>SmtRes!DB240</f>
        <v>28.56</v>
      </c>
      <c r="M139">
        <f>ROUND(ROUND(L139*Source!I146, 6)*1, 2)</f>
        <v>24.85</v>
      </c>
      <c r="N139">
        <f>SmtRes!AA240</f>
        <v>688.8</v>
      </c>
      <c r="O139">
        <f>ROUND(ROUND(L139*Source!I146, 6)*SmtRes!DA240, 2)</f>
        <v>61.12</v>
      </c>
      <c r="P139">
        <f>SmtRes!AG240</f>
        <v>0</v>
      </c>
      <c r="Q139">
        <f>SmtRes!DC240</f>
        <v>0</v>
      </c>
      <c r="R139">
        <f>ROUND(ROUND(Q139*Source!I146, 6)*1, 2)</f>
        <v>0</v>
      </c>
      <c r="S139">
        <f>SmtRes!AC240</f>
        <v>0</v>
      </c>
      <c r="T139">
        <f>ROUND(ROUND(Q139*Source!I146, 6)*SmtRes!AK240, 2)</f>
        <v>0</v>
      </c>
      <c r="U139">
        <f>SmtRes!X240</f>
        <v>895142179</v>
      </c>
      <c r="V139">
        <v>-2060089798</v>
      </c>
      <c r="W139">
        <v>-1978971154</v>
      </c>
    </row>
    <row r="140" spans="1:23" x14ac:dyDescent="0.2">
      <c r="A140">
        <f>Source!A146</f>
        <v>17</v>
      </c>
      <c r="C140">
        <v>3</v>
      </c>
      <c r="D140">
        <v>0</v>
      </c>
      <c r="E140">
        <f>SmtRes!AV238</f>
        <v>0</v>
      </c>
      <c r="F140" t="str">
        <f>SmtRes!I238</f>
        <v>405-0219</v>
      </c>
      <c r="G140" t="str">
        <f>SmtRes!K238</f>
        <v>Гипсовые вяжущие, марка Г3</v>
      </c>
      <c r="H140" t="str">
        <f>SmtRes!O238</f>
        <v>т</v>
      </c>
      <c r="I140">
        <f>SmtRes!Y238*Source!I146</f>
        <v>2.7404999999999999E-3</v>
      </c>
      <c r="J140">
        <f>SmtRes!AO238</f>
        <v>1</v>
      </c>
      <c r="K140">
        <f>SmtRes!AE238</f>
        <v>729.98</v>
      </c>
      <c r="L140">
        <f>SmtRes!DB238</f>
        <v>2.2999999999999998</v>
      </c>
      <c r="M140">
        <f>ROUND(ROUND(L140*Source!I146, 6)*1, 2)</f>
        <v>2</v>
      </c>
      <c r="N140">
        <f>SmtRes!AA238</f>
        <v>4956.5600000000004</v>
      </c>
      <c r="O140">
        <f>ROUND(ROUND(L140*Source!I146, 6)*SmtRes!DA238, 2)</f>
        <v>13.59</v>
      </c>
      <c r="P140">
        <f>SmtRes!AG238</f>
        <v>0</v>
      </c>
      <c r="Q140">
        <f>SmtRes!DC238</f>
        <v>0</v>
      </c>
      <c r="R140">
        <f>ROUND(ROUND(Q140*Source!I146, 6)*1, 2)</f>
        <v>0</v>
      </c>
      <c r="S140">
        <f>SmtRes!AC238</f>
        <v>0</v>
      </c>
      <c r="T140">
        <f>ROUND(ROUND(Q140*Source!I146, 6)*SmtRes!AK238, 2)</f>
        <v>0</v>
      </c>
      <c r="U140">
        <f>SmtRes!X238</f>
        <v>-601557392</v>
      </c>
      <c r="V140">
        <v>102984346</v>
      </c>
      <c r="W140">
        <v>56396886</v>
      </c>
    </row>
    <row r="141" spans="1:23" x14ac:dyDescent="0.2">
      <c r="A141">
        <f>Source!A146</f>
        <v>17</v>
      </c>
      <c r="C141">
        <v>3</v>
      </c>
      <c r="D141">
        <v>0</v>
      </c>
      <c r="E141">
        <f>SmtRes!AV237</f>
        <v>0</v>
      </c>
      <c r="F141" t="str">
        <f>SmtRes!I237</f>
        <v>101-2499</v>
      </c>
      <c r="G141" t="str">
        <f>SmtRes!K237</f>
        <v>Лента изоляционная прорезиненная односторонняя ширина 20 мм, толщина 0,25-0,35 мм</v>
      </c>
      <c r="H141" t="str">
        <f>SmtRes!O237</f>
        <v>кг</v>
      </c>
      <c r="I141">
        <f>SmtRes!Y237*Source!I146</f>
        <v>0.3654</v>
      </c>
      <c r="J141">
        <f>SmtRes!AO237</f>
        <v>1</v>
      </c>
      <c r="K141">
        <f>SmtRes!AE237</f>
        <v>30.5</v>
      </c>
      <c r="L141">
        <f>SmtRes!DB237</f>
        <v>12.81</v>
      </c>
      <c r="M141">
        <f>ROUND(ROUND(L141*Source!I146, 6)*1, 2)</f>
        <v>11.14</v>
      </c>
      <c r="N141">
        <f>SmtRes!AA237</f>
        <v>99.74</v>
      </c>
      <c r="O141">
        <f>ROUND(ROUND(L141*Source!I146, 6)*SmtRes!DA237, 2)</f>
        <v>36.44</v>
      </c>
      <c r="P141">
        <f>SmtRes!AG237</f>
        <v>0</v>
      </c>
      <c r="Q141">
        <f>SmtRes!DC237</f>
        <v>0</v>
      </c>
      <c r="R141">
        <f>ROUND(ROUND(Q141*Source!I146, 6)*1, 2)</f>
        <v>0</v>
      </c>
      <c r="S141">
        <f>SmtRes!AC237</f>
        <v>0</v>
      </c>
      <c r="T141">
        <f>ROUND(ROUND(Q141*Source!I146, 6)*SmtRes!AK237, 2)</f>
        <v>0</v>
      </c>
      <c r="U141">
        <f>SmtRes!X237</f>
        <v>-1294780295</v>
      </c>
      <c r="V141">
        <v>665352987</v>
      </c>
      <c r="W141">
        <v>2088390406</v>
      </c>
    </row>
    <row r="142" spans="1:23" x14ac:dyDescent="0.2">
      <c r="A142">
        <f>Source!A146</f>
        <v>17</v>
      </c>
      <c r="C142">
        <v>3</v>
      </c>
      <c r="D142">
        <v>0</v>
      </c>
      <c r="E142">
        <f>SmtRes!AV236</f>
        <v>0</v>
      </c>
      <c r="F142" t="str">
        <f>SmtRes!I236</f>
        <v>101-1977</v>
      </c>
      <c r="G142" t="str">
        <f>SmtRes!K236</f>
        <v>Болты с гайками и шайбами строительные</v>
      </c>
      <c r="H142" t="str">
        <f>SmtRes!O236</f>
        <v>кг</v>
      </c>
      <c r="I142">
        <f>SmtRes!Y236*Source!I146</f>
        <v>1.3049999999999999</v>
      </c>
      <c r="J142">
        <f>SmtRes!AO236</f>
        <v>1</v>
      </c>
      <c r="K142">
        <f>SmtRes!AE236</f>
        <v>9.0399999999999991</v>
      </c>
      <c r="L142">
        <f>SmtRes!DB236</f>
        <v>13.56</v>
      </c>
      <c r="M142">
        <f>ROUND(ROUND(L142*Source!I146, 6)*1, 2)</f>
        <v>11.8</v>
      </c>
      <c r="N142">
        <f>SmtRes!AA236</f>
        <v>78.290000000000006</v>
      </c>
      <c r="O142">
        <f>ROUND(ROUND(L142*Source!I146, 6)*SmtRes!DA236, 2)</f>
        <v>102.16</v>
      </c>
      <c r="P142">
        <f>SmtRes!AG236</f>
        <v>0</v>
      </c>
      <c r="Q142">
        <f>SmtRes!DC236</f>
        <v>0</v>
      </c>
      <c r="R142">
        <f>ROUND(ROUND(Q142*Source!I146, 6)*1, 2)</f>
        <v>0</v>
      </c>
      <c r="S142">
        <f>SmtRes!AC236</f>
        <v>0</v>
      </c>
      <c r="T142">
        <f>ROUND(ROUND(Q142*Source!I146, 6)*SmtRes!AK236, 2)</f>
        <v>0</v>
      </c>
      <c r="U142">
        <f>SmtRes!X236</f>
        <v>30920770</v>
      </c>
      <c r="V142">
        <v>-2016438031</v>
      </c>
      <c r="W142">
        <v>1679288748</v>
      </c>
    </row>
    <row r="143" spans="1:23" x14ac:dyDescent="0.2">
      <c r="A143">
        <f>Source!A147</f>
        <v>18</v>
      </c>
      <c r="C143">
        <v>3</v>
      </c>
      <c r="D143">
        <f>Source!BI147</f>
        <v>2</v>
      </c>
      <c r="E143">
        <f>Source!FS147</f>
        <v>0</v>
      </c>
      <c r="F143" t="str">
        <f>Source!F147</f>
        <v>503-0695</v>
      </c>
      <c r="G143" t="str">
        <f>Source!G147</f>
        <v>Розетка штепсельная Mosaic с заземляющим контактом</v>
      </c>
      <c r="H143" t="str">
        <f>Source!H147</f>
        <v>100 шт.</v>
      </c>
      <c r="I143">
        <f>Source!I147</f>
        <v>0.87</v>
      </c>
      <c r="J143">
        <v>1</v>
      </c>
      <c r="K143">
        <f>Source!AC147</f>
        <v>9355</v>
      </c>
      <c r="M143">
        <f>ROUND(K143*I143, 2)</f>
        <v>8138.85</v>
      </c>
      <c r="N143">
        <f>Source!AC147*IF(Source!BC147&lt;&gt; 0, Source!BC147, 1)</f>
        <v>20206.800000000003</v>
      </c>
      <c r="O143">
        <f>ROUND(N143*I143, 2)</f>
        <v>17579.919999999998</v>
      </c>
      <c r="P143">
        <f>Source!AE147</f>
        <v>0</v>
      </c>
      <c r="R143">
        <f>ROUND(P143*I143, 2)</f>
        <v>0</v>
      </c>
      <c r="S143">
        <f>Source!AE147*IF(Source!BS147&lt;&gt; 0, Source!BS147, 1)</f>
        <v>0</v>
      </c>
      <c r="T143">
        <f>ROUND(S143*I143, 2)</f>
        <v>0</v>
      </c>
      <c r="U143">
        <f>Source!GF147</f>
        <v>-1922508324</v>
      </c>
      <c r="V143">
        <v>603251398</v>
      </c>
      <c r="W143">
        <v>-1941711668</v>
      </c>
    </row>
    <row r="144" spans="1:23" x14ac:dyDescent="0.2">
      <c r="A144">
        <f>Source!A148</f>
        <v>17</v>
      </c>
      <c r="C144">
        <v>3</v>
      </c>
      <c r="D144">
        <v>0</v>
      </c>
      <c r="E144">
        <f>SmtRes!AV249</f>
        <v>0</v>
      </c>
      <c r="F144" t="str">
        <f>SmtRes!I249</f>
        <v>999-9950</v>
      </c>
      <c r="G144" t="str">
        <f>SmtRes!K249</f>
        <v>Вспомогательные ненормируемые материалы (2% от ОЗП)</v>
      </c>
      <c r="H144" t="str">
        <f>SmtRes!O249</f>
        <v>РУБ</v>
      </c>
      <c r="I144">
        <f>SmtRes!Y249*Source!I148</f>
        <v>0.8176000000000001</v>
      </c>
      <c r="J144">
        <f>SmtRes!AO249</f>
        <v>1</v>
      </c>
      <c r="K144">
        <f>SmtRes!AE249</f>
        <v>1</v>
      </c>
      <c r="L144">
        <f>SmtRes!DB249</f>
        <v>5.1100000000000003</v>
      </c>
      <c r="M144">
        <f>ROUND(ROUND(L144*Source!I148, 6)*1, 2)</f>
        <v>0.82</v>
      </c>
      <c r="N144">
        <f>SmtRes!AA249</f>
        <v>1</v>
      </c>
      <c r="O144">
        <f>ROUND(ROUND(L144*Source!I148, 6)*SmtRes!DA249, 2)</f>
        <v>0.82</v>
      </c>
      <c r="P144">
        <f>SmtRes!AG249</f>
        <v>0</v>
      </c>
      <c r="Q144">
        <f>SmtRes!DC249</f>
        <v>0</v>
      </c>
      <c r="R144">
        <f>ROUND(ROUND(Q144*Source!I148, 6)*1, 2)</f>
        <v>0</v>
      </c>
      <c r="S144">
        <f>SmtRes!AC249</f>
        <v>0</v>
      </c>
      <c r="T144">
        <f>ROUND(ROUND(Q144*Source!I148, 6)*SmtRes!AK249, 2)</f>
        <v>0</v>
      </c>
      <c r="U144">
        <f>SmtRes!X249</f>
        <v>-915781824</v>
      </c>
      <c r="V144">
        <v>655047484</v>
      </c>
      <c r="W144">
        <v>655047484</v>
      </c>
    </row>
    <row r="145" spans="1:23" x14ac:dyDescent="0.2">
      <c r="A145">
        <f>Source!A148</f>
        <v>17</v>
      </c>
      <c r="C145">
        <v>3</v>
      </c>
      <c r="D145">
        <v>0</v>
      </c>
      <c r="E145">
        <f>SmtRes!AV247</f>
        <v>0</v>
      </c>
      <c r="F145" t="str">
        <f>SmtRes!I247</f>
        <v>509-0783</v>
      </c>
      <c r="G145" t="str">
        <f>SmtRes!K247</f>
        <v>Втулки изолирующие</v>
      </c>
      <c r="H145" t="str">
        <f>SmtRes!O247</f>
        <v>1000 шт.</v>
      </c>
      <c r="I145">
        <f>SmtRes!Y247*Source!I148</f>
        <v>1.6319999999999998E-2</v>
      </c>
      <c r="J145">
        <f>SmtRes!AO247</f>
        <v>1</v>
      </c>
      <c r="K145">
        <f>SmtRes!AE247</f>
        <v>280</v>
      </c>
      <c r="L145">
        <f>SmtRes!DB247</f>
        <v>28.56</v>
      </c>
      <c r="M145">
        <f>ROUND(ROUND(L145*Source!I148, 6)*1, 2)</f>
        <v>4.57</v>
      </c>
      <c r="N145">
        <f>SmtRes!AA247</f>
        <v>688.8</v>
      </c>
      <c r="O145">
        <f>ROUND(ROUND(L145*Source!I148, 6)*SmtRes!DA247, 2)</f>
        <v>11.24</v>
      </c>
      <c r="P145">
        <f>SmtRes!AG247</f>
        <v>0</v>
      </c>
      <c r="Q145">
        <f>SmtRes!DC247</f>
        <v>0</v>
      </c>
      <c r="R145">
        <f>ROUND(ROUND(Q145*Source!I148, 6)*1, 2)</f>
        <v>0</v>
      </c>
      <c r="S145">
        <f>SmtRes!AC247</f>
        <v>0</v>
      </c>
      <c r="T145">
        <f>ROUND(ROUND(Q145*Source!I148, 6)*SmtRes!AK247, 2)</f>
        <v>0</v>
      </c>
      <c r="U145">
        <f>SmtRes!X247</f>
        <v>895142179</v>
      </c>
      <c r="V145">
        <v>-2060089798</v>
      </c>
      <c r="W145">
        <v>-1978971154</v>
      </c>
    </row>
    <row r="146" spans="1:23" x14ac:dyDescent="0.2">
      <c r="A146">
        <f>Source!A148</f>
        <v>17</v>
      </c>
      <c r="C146">
        <v>3</v>
      </c>
      <c r="D146">
        <v>0</v>
      </c>
      <c r="E146">
        <f>SmtRes!AV246</f>
        <v>0</v>
      </c>
      <c r="F146" t="str">
        <f>SmtRes!I246</f>
        <v>405-0219</v>
      </c>
      <c r="G146" t="str">
        <f>SmtRes!K246</f>
        <v>Гипсовые вяжущие, марка Г3</v>
      </c>
      <c r="H146" t="str">
        <f>SmtRes!O246</f>
        <v>т</v>
      </c>
      <c r="I146">
        <f>SmtRes!Y246*Source!I148</f>
        <v>5.04E-4</v>
      </c>
      <c r="J146">
        <f>SmtRes!AO246</f>
        <v>1</v>
      </c>
      <c r="K146">
        <f>SmtRes!AE246</f>
        <v>729.98</v>
      </c>
      <c r="L146">
        <f>SmtRes!DB246</f>
        <v>2.2999999999999998</v>
      </c>
      <c r="M146">
        <f>ROUND(ROUND(L146*Source!I148, 6)*1, 2)</f>
        <v>0.37</v>
      </c>
      <c r="N146">
        <f>SmtRes!AA246</f>
        <v>4956.5600000000004</v>
      </c>
      <c r="O146">
        <f>ROUND(ROUND(L146*Source!I148, 6)*SmtRes!DA246, 2)</f>
        <v>2.5</v>
      </c>
      <c r="P146">
        <f>SmtRes!AG246</f>
        <v>0</v>
      </c>
      <c r="Q146">
        <f>SmtRes!DC246</f>
        <v>0</v>
      </c>
      <c r="R146">
        <f>ROUND(ROUND(Q146*Source!I148, 6)*1, 2)</f>
        <v>0</v>
      </c>
      <c r="S146">
        <f>SmtRes!AC246</f>
        <v>0</v>
      </c>
      <c r="T146">
        <f>ROUND(ROUND(Q146*Source!I148, 6)*SmtRes!AK246, 2)</f>
        <v>0</v>
      </c>
      <c r="U146">
        <f>SmtRes!X246</f>
        <v>-601557392</v>
      </c>
      <c r="V146">
        <v>102984346</v>
      </c>
      <c r="W146">
        <v>56396886</v>
      </c>
    </row>
    <row r="147" spans="1:23" x14ac:dyDescent="0.2">
      <c r="A147">
        <f>Source!A149</f>
        <v>18</v>
      </c>
      <c r="C147">
        <v>3</v>
      </c>
      <c r="D147">
        <f>Source!BI149</f>
        <v>2</v>
      </c>
      <c r="E147">
        <f>Source!FS149</f>
        <v>0</v>
      </c>
      <c r="F147" t="str">
        <f>Source!F149</f>
        <v>509-4583</v>
      </c>
      <c r="G147" t="str">
        <f>Source!G149</f>
        <v>Выключатель одноклавишный для скрытой проводки серии "Прима", марка С16-053 с подсветкой, цвет белый</v>
      </c>
      <c r="H147" t="str">
        <f>Source!H149</f>
        <v>10 шт.</v>
      </c>
      <c r="I147">
        <f>Source!I149</f>
        <v>1.6</v>
      </c>
      <c r="J147">
        <v>1</v>
      </c>
      <c r="K147">
        <f>Source!AC149</f>
        <v>80</v>
      </c>
      <c r="M147">
        <f>ROUND(K147*I147, 2)</f>
        <v>128</v>
      </c>
      <c r="N147">
        <f>Source!AC149*IF(Source!BC149&lt;&gt; 0, Source!BC149, 1)</f>
        <v>657.6</v>
      </c>
      <c r="O147">
        <f>ROUND(N147*I147, 2)</f>
        <v>1052.1600000000001</v>
      </c>
      <c r="P147">
        <f>Source!AE149</f>
        <v>0</v>
      </c>
      <c r="R147">
        <f>ROUND(P147*I147, 2)</f>
        <v>0</v>
      </c>
      <c r="S147">
        <f>Source!AE149*IF(Source!BS149&lt;&gt; 0, Source!BS149, 1)</f>
        <v>0</v>
      </c>
      <c r="T147">
        <f>ROUND(S147*I147, 2)</f>
        <v>0</v>
      </c>
      <c r="U147">
        <f>Source!GF149</f>
        <v>-1612967865</v>
      </c>
      <c r="V147">
        <v>438306906</v>
      </c>
      <c r="W147">
        <v>849124319</v>
      </c>
    </row>
    <row r="148" spans="1:23" x14ac:dyDescent="0.2">
      <c r="A148">
        <f>Source!A150</f>
        <v>17</v>
      </c>
      <c r="C148">
        <v>3</v>
      </c>
      <c r="D148">
        <v>0</v>
      </c>
      <c r="E148">
        <f>SmtRes!AV257</f>
        <v>0</v>
      </c>
      <c r="F148" t="str">
        <f>SmtRes!I257</f>
        <v>999-9950</v>
      </c>
      <c r="G148" t="str">
        <f>SmtRes!K257</f>
        <v>Вспомогательные ненормируемые материалы (2% от ОЗП)</v>
      </c>
      <c r="H148" t="str">
        <f>SmtRes!O257</f>
        <v>РУБ</v>
      </c>
      <c r="I148">
        <f>SmtRes!Y257*Source!I150</f>
        <v>0.2084</v>
      </c>
      <c r="J148">
        <f>SmtRes!AO257</f>
        <v>1</v>
      </c>
      <c r="K148">
        <f>SmtRes!AE257</f>
        <v>1</v>
      </c>
      <c r="L148">
        <f>SmtRes!DB257</f>
        <v>5.21</v>
      </c>
      <c r="M148">
        <f>ROUND(ROUND(L148*Source!I150, 6)*1, 2)</f>
        <v>0.21</v>
      </c>
      <c r="N148">
        <f>SmtRes!AA257</f>
        <v>1</v>
      </c>
      <c r="O148">
        <f>ROUND(ROUND(L148*Source!I150, 6)*SmtRes!DA257, 2)</f>
        <v>0.21</v>
      </c>
      <c r="P148">
        <f>SmtRes!AG257</f>
        <v>0</v>
      </c>
      <c r="Q148">
        <f>SmtRes!DC257</f>
        <v>0</v>
      </c>
      <c r="R148">
        <f>ROUND(ROUND(Q148*Source!I150, 6)*1, 2)</f>
        <v>0</v>
      </c>
      <c r="S148">
        <f>SmtRes!AC257</f>
        <v>0</v>
      </c>
      <c r="T148">
        <f>ROUND(ROUND(Q148*Source!I150, 6)*SmtRes!AK257, 2)</f>
        <v>0</v>
      </c>
      <c r="U148">
        <f>SmtRes!X257</f>
        <v>-915781824</v>
      </c>
      <c r="V148">
        <v>655047484</v>
      </c>
      <c r="W148">
        <v>655047484</v>
      </c>
    </row>
    <row r="149" spans="1:23" x14ac:dyDescent="0.2">
      <c r="A149">
        <f>Source!A150</f>
        <v>17</v>
      </c>
      <c r="C149">
        <v>3</v>
      </c>
      <c r="D149">
        <v>0</v>
      </c>
      <c r="E149">
        <f>SmtRes!AV255</f>
        <v>0</v>
      </c>
      <c r="F149" t="str">
        <f>SmtRes!I255</f>
        <v>509-0783</v>
      </c>
      <c r="G149" t="str">
        <f>SmtRes!K255</f>
        <v>Втулки изолирующие</v>
      </c>
      <c r="H149" t="str">
        <f>SmtRes!O255</f>
        <v>1000 шт.</v>
      </c>
      <c r="I149">
        <f>SmtRes!Y255*Source!I150</f>
        <v>4.0799999999999994E-3</v>
      </c>
      <c r="J149">
        <f>SmtRes!AO255</f>
        <v>1</v>
      </c>
      <c r="K149">
        <f>SmtRes!AE255</f>
        <v>280</v>
      </c>
      <c r="L149">
        <f>SmtRes!DB255</f>
        <v>28.56</v>
      </c>
      <c r="M149">
        <f>ROUND(ROUND(L149*Source!I150, 6)*1, 2)</f>
        <v>1.1399999999999999</v>
      </c>
      <c r="N149">
        <f>SmtRes!AA255</f>
        <v>688.8</v>
      </c>
      <c r="O149">
        <f>ROUND(ROUND(L149*Source!I150, 6)*SmtRes!DA255, 2)</f>
        <v>2.81</v>
      </c>
      <c r="P149">
        <f>SmtRes!AG255</f>
        <v>0</v>
      </c>
      <c r="Q149">
        <f>SmtRes!DC255</f>
        <v>0</v>
      </c>
      <c r="R149">
        <f>ROUND(ROUND(Q149*Source!I150, 6)*1, 2)</f>
        <v>0</v>
      </c>
      <c r="S149">
        <f>SmtRes!AC255</f>
        <v>0</v>
      </c>
      <c r="T149">
        <f>ROUND(ROUND(Q149*Source!I150, 6)*SmtRes!AK255, 2)</f>
        <v>0</v>
      </c>
      <c r="U149">
        <f>SmtRes!X255</f>
        <v>895142179</v>
      </c>
      <c r="V149">
        <v>-2060089798</v>
      </c>
      <c r="W149">
        <v>-1978971154</v>
      </c>
    </row>
    <row r="150" spans="1:23" x14ac:dyDescent="0.2">
      <c r="A150">
        <f>Source!A150</f>
        <v>17</v>
      </c>
      <c r="C150">
        <v>3</v>
      </c>
      <c r="D150">
        <v>0</v>
      </c>
      <c r="E150">
        <f>SmtRes!AV254</f>
        <v>0</v>
      </c>
      <c r="F150" t="str">
        <f>SmtRes!I254</f>
        <v>405-0219</v>
      </c>
      <c r="G150" t="str">
        <f>SmtRes!K254</f>
        <v>Гипсовые вяжущие, марка Г3</v>
      </c>
      <c r="H150" t="str">
        <f>SmtRes!O254</f>
        <v>т</v>
      </c>
      <c r="I150">
        <f>SmtRes!Y254*Source!I150</f>
        <v>1.26E-4</v>
      </c>
      <c r="J150">
        <f>SmtRes!AO254</f>
        <v>1</v>
      </c>
      <c r="K150">
        <f>SmtRes!AE254</f>
        <v>729.98</v>
      </c>
      <c r="L150">
        <f>SmtRes!DB254</f>
        <v>2.2999999999999998</v>
      </c>
      <c r="M150">
        <f>ROUND(ROUND(L150*Source!I150, 6)*1, 2)</f>
        <v>0.09</v>
      </c>
      <c r="N150">
        <f>SmtRes!AA254</f>
        <v>4956.5600000000004</v>
      </c>
      <c r="O150">
        <f>ROUND(ROUND(L150*Source!I150, 6)*SmtRes!DA254, 2)</f>
        <v>0.62</v>
      </c>
      <c r="P150">
        <f>SmtRes!AG254</f>
        <v>0</v>
      </c>
      <c r="Q150">
        <f>SmtRes!DC254</f>
        <v>0</v>
      </c>
      <c r="R150">
        <f>ROUND(ROUND(Q150*Source!I150, 6)*1, 2)</f>
        <v>0</v>
      </c>
      <c r="S150">
        <f>SmtRes!AC254</f>
        <v>0</v>
      </c>
      <c r="T150">
        <f>ROUND(ROUND(Q150*Source!I150, 6)*SmtRes!AK254, 2)</f>
        <v>0</v>
      </c>
      <c r="U150">
        <f>SmtRes!X254</f>
        <v>-601557392</v>
      </c>
      <c r="V150">
        <v>102984346</v>
      </c>
      <c r="W150">
        <v>56396886</v>
      </c>
    </row>
    <row r="151" spans="1:23" x14ac:dyDescent="0.2">
      <c r="A151">
        <f>Source!A151</f>
        <v>18</v>
      </c>
      <c r="C151">
        <v>3</v>
      </c>
      <c r="D151">
        <f>Source!BI151</f>
        <v>2</v>
      </c>
      <c r="E151">
        <f>Source!FS151</f>
        <v>0</v>
      </c>
      <c r="F151" t="str">
        <f>Source!F151</f>
        <v>509-4601</v>
      </c>
      <c r="G151" t="str">
        <f>Source!G151</f>
        <v>Выключатель двухклавишный для скрытой проводки серии "Прима", марка С56-039-с с подсветкой, цвет белый</v>
      </c>
      <c r="H151" t="str">
        <f>Source!H151</f>
        <v>10 шт.</v>
      </c>
      <c r="I151">
        <f>Source!I151</f>
        <v>0.4</v>
      </c>
      <c r="J151">
        <v>1</v>
      </c>
      <c r="K151">
        <f>Source!AC151</f>
        <v>88.1</v>
      </c>
      <c r="M151">
        <f>ROUND(K151*I151, 2)</f>
        <v>35.24</v>
      </c>
      <c r="N151">
        <f>Source!AC151*IF(Source!BC151&lt;&gt; 0, Source!BC151, 1)</f>
        <v>764.70799999999997</v>
      </c>
      <c r="O151">
        <f>ROUND(N151*I151, 2)</f>
        <v>305.88</v>
      </c>
      <c r="P151">
        <f>Source!AE151</f>
        <v>0</v>
      </c>
      <c r="R151">
        <f>ROUND(P151*I151, 2)</f>
        <v>0</v>
      </c>
      <c r="S151">
        <f>Source!AE151*IF(Source!BS151&lt;&gt; 0, Source!BS151, 1)</f>
        <v>0</v>
      </c>
      <c r="T151">
        <f>ROUND(S151*I151, 2)</f>
        <v>0</v>
      </c>
      <c r="U151">
        <f>Source!GF151</f>
        <v>1414105987</v>
      </c>
      <c r="V151">
        <v>111542465</v>
      </c>
      <c r="W151">
        <v>-1202185122</v>
      </c>
    </row>
    <row r="152" spans="1:23" x14ac:dyDescent="0.2">
      <c r="A152">
        <f>Source!A152</f>
        <v>17</v>
      </c>
      <c r="C152">
        <v>3</v>
      </c>
      <c r="D152">
        <v>0</v>
      </c>
      <c r="E152">
        <f>SmtRes!AV270</f>
        <v>0</v>
      </c>
      <c r="F152" t="str">
        <f>SmtRes!I270</f>
        <v>999-9950</v>
      </c>
      <c r="G152" t="str">
        <f>SmtRes!K270</f>
        <v>Вспомогательные ненормируемые материалы (2% от ОЗП)</v>
      </c>
      <c r="H152" t="str">
        <f>SmtRes!O270</f>
        <v>РУБ</v>
      </c>
      <c r="I152">
        <f>SmtRes!Y270*Source!I152</f>
        <v>43.227600000000002</v>
      </c>
      <c r="J152">
        <f>SmtRes!AO270</f>
        <v>1</v>
      </c>
      <c r="K152">
        <f>SmtRes!AE270</f>
        <v>1</v>
      </c>
      <c r="L152">
        <f>SmtRes!DB270</f>
        <v>42.38</v>
      </c>
      <c r="M152">
        <f>ROUND(ROUND(L152*Source!I152, 6)*1, 2)</f>
        <v>43.23</v>
      </c>
      <c r="N152">
        <f>SmtRes!AA270</f>
        <v>1</v>
      </c>
      <c r="O152">
        <f>ROUND(ROUND(L152*Source!I152, 6)*SmtRes!DA270, 2)</f>
        <v>43.23</v>
      </c>
      <c r="P152">
        <f>SmtRes!AG270</f>
        <v>0</v>
      </c>
      <c r="Q152">
        <f>SmtRes!DC270</f>
        <v>0</v>
      </c>
      <c r="R152">
        <f>ROUND(ROUND(Q152*Source!I152, 6)*1, 2)</f>
        <v>0</v>
      </c>
      <c r="S152">
        <f>SmtRes!AC270</f>
        <v>0</v>
      </c>
      <c r="T152">
        <f>ROUND(ROUND(Q152*Source!I152, 6)*SmtRes!AK270, 2)</f>
        <v>0</v>
      </c>
      <c r="U152">
        <f>SmtRes!X270</f>
        <v>-915781824</v>
      </c>
      <c r="V152">
        <v>655047484</v>
      </c>
      <c r="W152">
        <v>655047484</v>
      </c>
    </row>
    <row r="153" spans="1:23" x14ac:dyDescent="0.2">
      <c r="A153">
        <f>Source!A152</f>
        <v>17</v>
      </c>
      <c r="C153">
        <v>3</v>
      </c>
      <c r="D153">
        <v>0</v>
      </c>
      <c r="E153">
        <f>SmtRes!AV268</f>
        <v>0</v>
      </c>
      <c r="F153" t="str">
        <f>SmtRes!I268</f>
        <v>101-2499</v>
      </c>
      <c r="G153" t="str">
        <f>SmtRes!K268</f>
        <v>Лента изоляционная прорезиненная односторонняя ширина 20 мм, толщина 0,25-0,35 мм</v>
      </c>
      <c r="H153" t="str">
        <f>SmtRes!O268</f>
        <v>кг</v>
      </c>
      <c r="I153">
        <f>SmtRes!Y268*Source!I152</f>
        <v>0.4284</v>
      </c>
      <c r="J153">
        <f>SmtRes!AO268</f>
        <v>1</v>
      </c>
      <c r="K153">
        <f>SmtRes!AE268</f>
        <v>30.5</v>
      </c>
      <c r="L153">
        <f>SmtRes!DB268</f>
        <v>12.81</v>
      </c>
      <c r="M153">
        <f>ROUND(ROUND(L153*Source!I152, 6)*1, 2)</f>
        <v>13.07</v>
      </c>
      <c r="N153">
        <f>SmtRes!AA268</f>
        <v>99.74</v>
      </c>
      <c r="O153">
        <f>ROUND(ROUND(L153*Source!I152, 6)*SmtRes!DA268, 2)</f>
        <v>42.73</v>
      </c>
      <c r="P153">
        <f>SmtRes!AG268</f>
        <v>0</v>
      </c>
      <c r="Q153">
        <f>SmtRes!DC268</f>
        <v>0</v>
      </c>
      <c r="R153">
        <f>ROUND(ROUND(Q153*Source!I152, 6)*1, 2)</f>
        <v>0</v>
      </c>
      <c r="S153">
        <f>SmtRes!AC268</f>
        <v>0</v>
      </c>
      <c r="T153">
        <f>ROUND(ROUND(Q153*Source!I152, 6)*SmtRes!AK268, 2)</f>
        <v>0</v>
      </c>
      <c r="U153">
        <f>SmtRes!X268</f>
        <v>-1294780295</v>
      </c>
      <c r="V153">
        <v>665352987</v>
      </c>
      <c r="W153">
        <v>2088390406</v>
      </c>
    </row>
    <row r="154" spans="1:23" x14ac:dyDescent="0.2">
      <c r="A154">
        <f>Source!A152</f>
        <v>17</v>
      </c>
      <c r="C154">
        <v>3</v>
      </c>
      <c r="D154">
        <v>0</v>
      </c>
      <c r="E154">
        <f>SmtRes!AV267</f>
        <v>0</v>
      </c>
      <c r="F154" t="str">
        <f>SmtRes!I267</f>
        <v>101-2478</v>
      </c>
      <c r="G154" t="str">
        <f>SmtRes!K267</f>
        <v>Лента К226</v>
      </c>
      <c r="H154" t="str">
        <f>SmtRes!O267</f>
        <v>100 м</v>
      </c>
      <c r="I154">
        <f>SmtRes!Y267*Source!I152</f>
        <v>0.10200000000000001</v>
      </c>
      <c r="J154">
        <f>SmtRes!AO267</f>
        <v>1</v>
      </c>
      <c r="K154">
        <f>SmtRes!AE267</f>
        <v>120.36</v>
      </c>
      <c r="L154">
        <f>SmtRes!DB267</f>
        <v>12.04</v>
      </c>
      <c r="M154">
        <f>ROUND(ROUND(L154*Source!I152, 6)*1, 2)</f>
        <v>12.28</v>
      </c>
      <c r="N154">
        <f>SmtRes!AA267</f>
        <v>539.21</v>
      </c>
      <c r="O154">
        <f>ROUND(ROUND(L154*Source!I152, 6)*SmtRes!DA267, 2)</f>
        <v>55.02</v>
      </c>
      <c r="P154">
        <f>SmtRes!AG267</f>
        <v>0</v>
      </c>
      <c r="Q154">
        <f>SmtRes!DC267</f>
        <v>0</v>
      </c>
      <c r="R154">
        <f>ROUND(ROUND(Q154*Source!I152, 6)*1, 2)</f>
        <v>0</v>
      </c>
      <c r="S154">
        <f>SmtRes!AC267</f>
        <v>0</v>
      </c>
      <c r="T154">
        <f>ROUND(ROUND(Q154*Source!I152, 6)*SmtRes!AK267, 2)</f>
        <v>0</v>
      </c>
      <c r="U154">
        <f>SmtRes!X267</f>
        <v>611857035</v>
      </c>
      <c r="V154">
        <v>-1221827425</v>
      </c>
      <c r="W154">
        <v>-341121967</v>
      </c>
    </row>
    <row r="155" spans="1:23" x14ac:dyDescent="0.2">
      <c r="A155">
        <f>Source!A152</f>
        <v>17</v>
      </c>
      <c r="C155">
        <v>3</v>
      </c>
      <c r="D155">
        <v>0</v>
      </c>
      <c r="E155">
        <f>SmtRes!AV266</f>
        <v>0</v>
      </c>
      <c r="F155" t="str">
        <f>SmtRes!I266</f>
        <v>101-2143</v>
      </c>
      <c r="G155" t="str">
        <f>SmtRes!K266</f>
        <v>Краска</v>
      </c>
      <c r="H155" t="str">
        <f>SmtRes!O266</f>
        <v>кг</v>
      </c>
      <c r="I155">
        <f>SmtRes!Y266*Source!I152</f>
        <v>3.06</v>
      </c>
      <c r="J155">
        <f>SmtRes!AO266</f>
        <v>1</v>
      </c>
      <c r="K155">
        <f>SmtRes!AE266</f>
        <v>28.67</v>
      </c>
      <c r="L155">
        <f>SmtRes!DB266</f>
        <v>86.01</v>
      </c>
      <c r="M155">
        <f>ROUND(ROUND(L155*Source!I152, 6)*1, 2)</f>
        <v>87.73</v>
      </c>
      <c r="N155">
        <f>SmtRes!AA266</f>
        <v>63.36</v>
      </c>
      <c r="O155">
        <f>ROUND(ROUND(L155*Source!I152, 6)*SmtRes!DA266, 2)</f>
        <v>193.88</v>
      </c>
      <c r="P155">
        <f>SmtRes!AG266</f>
        <v>0</v>
      </c>
      <c r="Q155">
        <f>SmtRes!DC266</f>
        <v>0</v>
      </c>
      <c r="R155">
        <f>ROUND(ROUND(Q155*Source!I152, 6)*1, 2)</f>
        <v>0</v>
      </c>
      <c r="S155">
        <f>SmtRes!AC266</f>
        <v>0</v>
      </c>
      <c r="T155">
        <f>ROUND(ROUND(Q155*Source!I152, 6)*SmtRes!AK266, 2)</f>
        <v>0</v>
      </c>
      <c r="U155">
        <f>SmtRes!X266</f>
        <v>-1768004575</v>
      </c>
      <c r="V155">
        <v>1217422333</v>
      </c>
      <c r="W155">
        <v>1617004271</v>
      </c>
    </row>
    <row r="156" spans="1:23" x14ac:dyDescent="0.2">
      <c r="A156">
        <f>Source!A152</f>
        <v>17</v>
      </c>
      <c r="C156">
        <v>3</v>
      </c>
      <c r="D156">
        <v>0</v>
      </c>
      <c r="E156">
        <f>SmtRes!AV265</f>
        <v>0</v>
      </c>
      <c r="F156" t="str">
        <f>SmtRes!I265</f>
        <v>101-1977</v>
      </c>
      <c r="G156" t="str">
        <f>SmtRes!K265</f>
        <v>Болты с гайками и шайбами строительные</v>
      </c>
      <c r="H156" t="str">
        <f>SmtRes!O265</f>
        <v>кг</v>
      </c>
      <c r="I156">
        <f>SmtRes!Y265*Source!I152</f>
        <v>10.608000000000001</v>
      </c>
      <c r="J156">
        <f>SmtRes!AO265</f>
        <v>1</v>
      </c>
      <c r="K156">
        <f>SmtRes!AE265</f>
        <v>9.0399999999999991</v>
      </c>
      <c r="L156">
        <f>SmtRes!DB265</f>
        <v>94.02</v>
      </c>
      <c r="M156">
        <f>ROUND(ROUND(L156*Source!I152, 6)*1, 2)</f>
        <v>95.9</v>
      </c>
      <c r="N156">
        <f>SmtRes!AA265</f>
        <v>78.290000000000006</v>
      </c>
      <c r="O156">
        <f>ROUND(ROUND(L156*Source!I152, 6)*SmtRes!DA265, 2)</f>
        <v>830.5</v>
      </c>
      <c r="P156">
        <f>SmtRes!AG265</f>
        <v>0</v>
      </c>
      <c r="Q156">
        <f>SmtRes!DC265</f>
        <v>0</v>
      </c>
      <c r="R156">
        <f>ROUND(ROUND(Q156*Source!I152, 6)*1, 2)</f>
        <v>0</v>
      </c>
      <c r="S156">
        <f>SmtRes!AC265</f>
        <v>0</v>
      </c>
      <c r="T156">
        <f>ROUND(ROUND(Q156*Source!I152, 6)*SmtRes!AK265, 2)</f>
        <v>0</v>
      </c>
      <c r="U156">
        <f>SmtRes!X265</f>
        <v>30920770</v>
      </c>
      <c r="V156">
        <v>-2016438031</v>
      </c>
      <c r="W156">
        <v>1679288748</v>
      </c>
    </row>
    <row r="157" spans="1:23" x14ac:dyDescent="0.2">
      <c r="A157">
        <f>Source!A152</f>
        <v>17</v>
      </c>
      <c r="C157">
        <v>3</v>
      </c>
      <c r="D157">
        <v>0</v>
      </c>
      <c r="E157">
        <f>SmtRes!AV264</f>
        <v>0</v>
      </c>
      <c r="F157" t="str">
        <f>SmtRes!I264</f>
        <v>101-1924</v>
      </c>
      <c r="G157" t="str">
        <f>SmtRes!K264</f>
        <v>Электроды диаметром 4 мм Э42А</v>
      </c>
      <c r="H157" t="str">
        <f>SmtRes!O264</f>
        <v>кг</v>
      </c>
      <c r="I157">
        <f>SmtRes!Y264*Source!I152</f>
        <v>2.1420000000000003</v>
      </c>
      <c r="J157">
        <f>SmtRes!AO264</f>
        <v>1</v>
      </c>
      <c r="K157">
        <f>SmtRes!AE264</f>
        <v>14.31</v>
      </c>
      <c r="L157">
        <f>SmtRes!DB264</f>
        <v>30.05</v>
      </c>
      <c r="M157">
        <f>ROUND(ROUND(L157*Source!I152, 6)*1, 2)</f>
        <v>30.65</v>
      </c>
      <c r="N157">
        <f>SmtRes!AA264</f>
        <v>93.59</v>
      </c>
      <c r="O157">
        <f>ROUND(ROUND(L157*Source!I152, 6)*SmtRes!DA264, 2)</f>
        <v>200.46</v>
      </c>
      <c r="P157">
        <f>SmtRes!AG264</f>
        <v>0</v>
      </c>
      <c r="Q157">
        <f>SmtRes!DC264</f>
        <v>0</v>
      </c>
      <c r="R157">
        <f>ROUND(ROUND(Q157*Source!I152, 6)*1, 2)</f>
        <v>0</v>
      </c>
      <c r="S157">
        <f>SmtRes!AC264</f>
        <v>0</v>
      </c>
      <c r="T157">
        <f>ROUND(ROUND(Q157*Source!I152, 6)*SmtRes!AK264, 2)</f>
        <v>0</v>
      </c>
      <c r="U157">
        <f>SmtRes!X264</f>
        <v>-1805966371</v>
      </c>
      <c r="V157">
        <v>-1022420247</v>
      </c>
      <c r="W157">
        <v>908674597</v>
      </c>
    </row>
    <row r="158" spans="1:23" x14ac:dyDescent="0.2">
      <c r="A158">
        <f>Source!A152</f>
        <v>17</v>
      </c>
      <c r="C158">
        <v>3</v>
      </c>
      <c r="D158">
        <v>0</v>
      </c>
      <c r="E158">
        <f>SmtRes!AV263</f>
        <v>0</v>
      </c>
      <c r="F158" t="str">
        <f>SmtRes!I263</f>
        <v>101-1755</v>
      </c>
      <c r="G158" t="str">
        <f>SmtRes!K263</f>
        <v>Сталь полосовая, марка стали Ст3сп шириной 50-200 мм толщиной 4-5 мм</v>
      </c>
      <c r="H158" t="str">
        <f>SmtRes!O263</f>
        <v>т</v>
      </c>
      <c r="I158">
        <f>SmtRes!Y263*Source!I152</f>
        <v>0.153</v>
      </c>
      <c r="J158">
        <f>SmtRes!AO263</f>
        <v>1</v>
      </c>
      <c r="K158">
        <f>SmtRes!AE263</f>
        <v>5000.01</v>
      </c>
      <c r="L158">
        <f>SmtRes!DB263</f>
        <v>750</v>
      </c>
      <c r="M158">
        <f>ROUND(ROUND(L158*Source!I152, 6)*1, 2)</f>
        <v>765</v>
      </c>
      <c r="N158">
        <f>SmtRes!AA263</f>
        <v>42000.08</v>
      </c>
      <c r="O158">
        <f>ROUND(ROUND(L158*Source!I152, 6)*SmtRes!DA263, 2)</f>
        <v>6426</v>
      </c>
      <c r="P158">
        <f>SmtRes!AG263</f>
        <v>0</v>
      </c>
      <c r="Q158">
        <f>SmtRes!DC263</f>
        <v>0</v>
      </c>
      <c r="R158">
        <f>ROUND(ROUND(Q158*Source!I152, 6)*1, 2)</f>
        <v>0</v>
      </c>
      <c r="S158">
        <f>SmtRes!AC263</f>
        <v>0</v>
      </c>
      <c r="T158">
        <f>ROUND(ROUND(Q158*Source!I152, 6)*SmtRes!AK263, 2)</f>
        <v>0</v>
      </c>
      <c r="U158">
        <f>SmtRes!X263</f>
        <v>-1452013394</v>
      </c>
      <c r="V158">
        <v>947646181</v>
      </c>
      <c r="W158">
        <v>1736812751</v>
      </c>
    </row>
    <row r="159" spans="1:23" x14ac:dyDescent="0.2">
      <c r="A159">
        <f>Source!A153</f>
        <v>18</v>
      </c>
      <c r="C159">
        <v>3</v>
      </c>
      <c r="D159">
        <f>Source!BI153</f>
        <v>2</v>
      </c>
      <c r="E159">
        <f>Source!FS153</f>
        <v>0</v>
      </c>
      <c r="F159" t="str">
        <f>Source!F153</f>
        <v>509-2370</v>
      </c>
      <c r="G159" t="str">
        <f>Source!G153</f>
        <v>Светильники люминесцентные с зеркальной экранирующей решеткой потолочные типа ARS/S 436 с ЭПРА // светодиодные</v>
      </c>
      <c r="H159" t="str">
        <f>Source!H153</f>
        <v>шт.</v>
      </c>
      <c r="I159">
        <f>Source!I153</f>
        <v>102</v>
      </c>
      <c r="J159">
        <v>1</v>
      </c>
      <c r="K159">
        <f>Source!AC153</f>
        <v>962.36</v>
      </c>
      <c r="M159">
        <f>ROUND(K159*I159, 2)</f>
        <v>98160.72</v>
      </c>
      <c r="N159">
        <f>Source!AC153*IF(Source!BC153&lt;&gt; 0, Source!BC153, 1)</f>
        <v>5735.6656000000003</v>
      </c>
      <c r="O159">
        <f>ROUND(N159*I159, 2)</f>
        <v>585037.89</v>
      </c>
      <c r="P159">
        <f>Source!AE153</f>
        <v>0</v>
      </c>
      <c r="R159">
        <f>ROUND(P159*I159, 2)</f>
        <v>0</v>
      </c>
      <c r="S159">
        <f>Source!AE153*IF(Source!BS153&lt;&gt; 0, Source!BS153, 1)</f>
        <v>0</v>
      </c>
      <c r="T159">
        <f>ROUND(S159*I159, 2)</f>
        <v>0</v>
      </c>
      <c r="U159">
        <f>Source!GF153</f>
        <v>1091340643</v>
      </c>
      <c r="V159">
        <v>-1257148083</v>
      </c>
      <c r="W159">
        <v>-595932606</v>
      </c>
    </row>
    <row r="160" spans="1:23" x14ac:dyDescent="0.2">
      <c r="A160">
        <f>Source!A154</f>
        <v>17</v>
      </c>
      <c r="C160">
        <v>3</v>
      </c>
      <c r="D160">
        <v>0</v>
      </c>
      <c r="E160">
        <f>SmtRes!AV283</f>
        <v>0</v>
      </c>
      <c r="F160" t="str">
        <f>SmtRes!I283</f>
        <v>999-9950</v>
      </c>
      <c r="G160" t="str">
        <f>SmtRes!K283</f>
        <v>Вспомогательные ненормируемые материалы (2% от ОЗП)</v>
      </c>
      <c r="H160" t="str">
        <f>SmtRes!O283</f>
        <v>РУБ</v>
      </c>
      <c r="I160">
        <f>SmtRes!Y283*Source!I154</f>
        <v>20.479500000000002</v>
      </c>
      <c r="J160">
        <f>SmtRes!AO283</f>
        <v>1</v>
      </c>
      <c r="K160">
        <f>SmtRes!AE283</f>
        <v>1</v>
      </c>
      <c r="L160">
        <f>SmtRes!DB283</f>
        <v>3.33</v>
      </c>
      <c r="M160">
        <f>ROUND(ROUND(L160*Source!I154, 6)*1, 2)</f>
        <v>20.48</v>
      </c>
      <c r="N160">
        <f>SmtRes!AA283</f>
        <v>1</v>
      </c>
      <c r="O160">
        <f>ROUND(ROUND(L160*Source!I154, 6)*SmtRes!DA283, 2)</f>
        <v>20.48</v>
      </c>
      <c r="P160">
        <f>SmtRes!AG283</f>
        <v>0</v>
      </c>
      <c r="Q160">
        <f>SmtRes!DC283</f>
        <v>0</v>
      </c>
      <c r="R160">
        <f>ROUND(ROUND(Q160*Source!I154, 6)*1, 2)</f>
        <v>0</v>
      </c>
      <c r="S160">
        <f>SmtRes!AC283</f>
        <v>0</v>
      </c>
      <c r="T160">
        <f>ROUND(ROUND(Q160*Source!I154, 6)*SmtRes!AK283, 2)</f>
        <v>0</v>
      </c>
      <c r="U160">
        <f>SmtRes!X283</f>
        <v>-915781824</v>
      </c>
      <c r="V160">
        <v>655047484</v>
      </c>
      <c r="W160">
        <v>655047484</v>
      </c>
    </row>
    <row r="161" spans="1:23" x14ac:dyDescent="0.2">
      <c r="A161">
        <f>Source!A154</f>
        <v>17</v>
      </c>
      <c r="C161">
        <v>3</v>
      </c>
      <c r="D161">
        <v>0</v>
      </c>
      <c r="E161">
        <f>SmtRes!AV282</f>
        <v>0</v>
      </c>
      <c r="F161" t="str">
        <f>SmtRes!I282</f>
        <v>509-1210</v>
      </c>
      <c r="G161" t="str">
        <f>SmtRes!K282</f>
        <v>Вазелин технический</v>
      </c>
      <c r="H161" t="str">
        <f>SmtRes!O282</f>
        <v>кг</v>
      </c>
      <c r="I161">
        <f>SmtRes!Y282*Source!I154</f>
        <v>0.6150000000000001</v>
      </c>
      <c r="J161">
        <f>SmtRes!AO282</f>
        <v>1</v>
      </c>
      <c r="K161">
        <f>SmtRes!AE282</f>
        <v>30.6</v>
      </c>
      <c r="L161">
        <f>SmtRes!DB282</f>
        <v>3.06</v>
      </c>
      <c r="M161">
        <f>ROUND(ROUND(L161*Source!I154, 6)*1, 2)</f>
        <v>18.82</v>
      </c>
      <c r="N161">
        <f>SmtRes!AA282</f>
        <v>73.75</v>
      </c>
      <c r="O161">
        <f>ROUND(ROUND(L161*Source!I154, 6)*SmtRes!DA282, 2)</f>
        <v>45.35</v>
      </c>
      <c r="P161">
        <f>SmtRes!AG282</f>
        <v>0</v>
      </c>
      <c r="Q161">
        <f>SmtRes!DC282</f>
        <v>0</v>
      </c>
      <c r="R161">
        <f>ROUND(ROUND(Q161*Source!I154, 6)*1, 2)</f>
        <v>0</v>
      </c>
      <c r="S161">
        <f>SmtRes!AC282</f>
        <v>0</v>
      </c>
      <c r="T161">
        <f>ROUND(ROUND(Q161*Source!I154, 6)*SmtRes!AK282, 2)</f>
        <v>0</v>
      </c>
      <c r="U161">
        <f>SmtRes!X282</f>
        <v>1015963907</v>
      </c>
      <c r="V161">
        <v>451358974</v>
      </c>
      <c r="W161">
        <v>545270762</v>
      </c>
    </row>
    <row r="162" spans="1:23" x14ac:dyDescent="0.2">
      <c r="A162">
        <f>Source!A154</f>
        <v>17</v>
      </c>
      <c r="C162">
        <v>3</v>
      </c>
      <c r="D162">
        <v>0</v>
      </c>
      <c r="E162">
        <f>SmtRes!AV281</f>
        <v>0</v>
      </c>
      <c r="F162" t="str">
        <f>SmtRes!I281</f>
        <v>506-1362</v>
      </c>
      <c r="G162" t="str">
        <f>SmtRes!K281</f>
        <v>Припои оловянно-свинцовые бессурьмянистые марки ПОС30</v>
      </c>
      <c r="H162" t="str">
        <f>SmtRes!O281</f>
        <v>кг</v>
      </c>
      <c r="I162">
        <f>SmtRes!Y281*Source!I154</f>
        <v>0.49200000000000005</v>
      </c>
      <c r="J162">
        <f>SmtRes!AO281</f>
        <v>1</v>
      </c>
      <c r="K162">
        <f>SmtRes!AE281</f>
        <v>68.27</v>
      </c>
      <c r="L162">
        <f>SmtRes!DB281</f>
        <v>5.46</v>
      </c>
      <c r="M162">
        <f>ROUND(ROUND(L162*Source!I154, 6)*1, 2)</f>
        <v>33.58</v>
      </c>
      <c r="N162">
        <f>SmtRes!AA281</f>
        <v>518.85</v>
      </c>
      <c r="O162">
        <f>ROUND(ROUND(L162*Source!I154, 6)*SmtRes!DA281, 2)</f>
        <v>255.2</v>
      </c>
      <c r="P162">
        <f>SmtRes!AG281</f>
        <v>0</v>
      </c>
      <c r="Q162">
        <f>SmtRes!DC281</f>
        <v>0</v>
      </c>
      <c r="R162">
        <f>ROUND(ROUND(Q162*Source!I154, 6)*1, 2)</f>
        <v>0</v>
      </c>
      <c r="S162">
        <f>SmtRes!AC281</f>
        <v>0</v>
      </c>
      <c r="T162">
        <f>ROUND(ROUND(Q162*Source!I154, 6)*SmtRes!AK281, 2)</f>
        <v>0</v>
      </c>
      <c r="U162">
        <f>SmtRes!X281</f>
        <v>-993947972</v>
      </c>
      <c r="V162">
        <v>466183088</v>
      </c>
      <c r="W162">
        <v>-1978395677</v>
      </c>
    </row>
    <row r="163" spans="1:23" x14ac:dyDescent="0.2">
      <c r="A163">
        <f>Source!A154</f>
        <v>17</v>
      </c>
      <c r="C163">
        <v>3</v>
      </c>
      <c r="D163">
        <v>0</v>
      </c>
      <c r="E163">
        <f>SmtRes!AV280</f>
        <v>0</v>
      </c>
      <c r="F163" t="str">
        <f>SmtRes!I280</f>
        <v>111-0087</v>
      </c>
      <c r="G163" t="str">
        <f>SmtRes!K280</f>
        <v>Бирки-оконцеватели</v>
      </c>
      <c r="H163" t="str">
        <f>SmtRes!O280</f>
        <v>100 шт.</v>
      </c>
      <c r="I163">
        <f>SmtRes!Y280*Source!I154</f>
        <v>6.2730000000000006</v>
      </c>
      <c r="J163">
        <f>SmtRes!AO280</f>
        <v>1</v>
      </c>
      <c r="K163">
        <f>SmtRes!AE280</f>
        <v>65.819999999999993</v>
      </c>
      <c r="L163">
        <f>SmtRes!DB280</f>
        <v>67.14</v>
      </c>
      <c r="M163">
        <f>ROUND(ROUND(L163*Source!I154, 6)*1, 2)</f>
        <v>412.91</v>
      </c>
      <c r="N163">
        <f>SmtRes!AA280</f>
        <v>612.13</v>
      </c>
      <c r="O163">
        <f>ROUND(ROUND(L163*Source!I154, 6)*SmtRes!DA280, 2)</f>
        <v>3840.07</v>
      </c>
      <c r="P163">
        <f>SmtRes!AG280</f>
        <v>0</v>
      </c>
      <c r="Q163">
        <f>SmtRes!DC280</f>
        <v>0</v>
      </c>
      <c r="R163">
        <f>ROUND(ROUND(Q163*Source!I154, 6)*1, 2)</f>
        <v>0</v>
      </c>
      <c r="S163">
        <f>SmtRes!AC280</f>
        <v>0</v>
      </c>
      <c r="T163">
        <f>ROUND(ROUND(Q163*Source!I154, 6)*SmtRes!AK280, 2)</f>
        <v>0</v>
      </c>
      <c r="U163">
        <f>SmtRes!X280</f>
        <v>-161981681</v>
      </c>
      <c r="V163">
        <v>-1083627433</v>
      </c>
      <c r="W163">
        <v>-316211737</v>
      </c>
    </row>
    <row r="164" spans="1:23" x14ac:dyDescent="0.2">
      <c r="A164">
        <f>Source!A154</f>
        <v>17</v>
      </c>
      <c r="C164">
        <v>3</v>
      </c>
      <c r="D164">
        <v>0</v>
      </c>
      <c r="E164">
        <f>SmtRes!AV279</f>
        <v>0</v>
      </c>
      <c r="F164" t="str">
        <f>SmtRes!I279</f>
        <v>101-2499</v>
      </c>
      <c r="G164" t="str">
        <f>SmtRes!K279</f>
        <v>Лента изоляционная прорезиненная односторонняя ширина 20 мм, толщина 0,25-0,35 мм</v>
      </c>
      <c r="H164" t="str">
        <f>SmtRes!O279</f>
        <v>кг</v>
      </c>
      <c r="I164">
        <f>SmtRes!Y279*Source!I154</f>
        <v>1.2300000000000002</v>
      </c>
      <c r="J164">
        <f>SmtRes!AO279</f>
        <v>1</v>
      </c>
      <c r="K164">
        <f>SmtRes!AE279</f>
        <v>30.5</v>
      </c>
      <c r="L164">
        <f>SmtRes!DB279</f>
        <v>6.1</v>
      </c>
      <c r="M164">
        <f>ROUND(ROUND(L164*Source!I154, 6)*1, 2)</f>
        <v>37.520000000000003</v>
      </c>
      <c r="N164">
        <f>SmtRes!AA279</f>
        <v>99.74</v>
      </c>
      <c r="O164">
        <f>ROUND(ROUND(L164*Source!I154, 6)*SmtRes!DA279, 2)</f>
        <v>122.67</v>
      </c>
      <c r="P164">
        <f>SmtRes!AG279</f>
        <v>0</v>
      </c>
      <c r="Q164">
        <f>SmtRes!DC279</f>
        <v>0</v>
      </c>
      <c r="R164">
        <f>ROUND(ROUND(Q164*Source!I154, 6)*1, 2)</f>
        <v>0</v>
      </c>
      <c r="S164">
        <f>SmtRes!AC279</f>
        <v>0</v>
      </c>
      <c r="T164">
        <f>ROUND(ROUND(Q164*Source!I154, 6)*SmtRes!AK279, 2)</f>
        <v>0</v>
      </c>
      <c r="U164">
        <f>SmtRes!X279</f>
        <v>-1294780295</v>
      </c>
      <c r="V164">
        <v>665352987</v>
      </c>
      <c r="W164">
        <v>2088390406</v>
      </c>
    </row>
    <row r="165" spans="1:23" x14ac:dyDescent="0.2">
      <c r="A165">
        <f>Source!A154</f>
        <v>17</v>
      </c>
      <c r="C165">
        <v>3</v>
      </c>
      <c r="D165">
        <v>0</v>
      </c>
      <c r="E165">
        <f>SmtRes!AV278</f>
        <v>0</v>
      </c>
      <c r="F165" t="str">
        <f>SmtRes!I278</f>
        <v>101-2478</v>
      </c>
      <c r="G165" t="str">
        <f>SmtRes!K278</f>
        <v>Лента К226</v>
      </c>
      <c r="H165" t="str">
        <f>SmtRes!O278</f>
        <v>100 м</v>
      </c>
      <c r="I165">
        <f>SmtRes!Y278*Source!I154</f>
        <v>0.6150000000000001</v>
      </c>
      <c r="J165">
        <f>SmtRes!AO278</f>
        <v>1</v>
      </c>
      <c r="K165">
        <f>SmtRes!AE278</f>
        <v>120.36</v>
      </c>
      <c r="L165">
        <f>SmtRes!DB278</f>
        <v>12.04</v>
      </c>
      <c r="M165">
        <f>ROUND(ROUND(L165*Source!I154, 6)*1, 2)</f>
        <v>74.05</v>
      </c>
      <c r="N165">
        <f>SmtRes!AA278</f>
        <v>539.21</v>
      </c>
      <c r="O165">
        <f>ROUND(ROUND(L165*Source!I154, 6)*SmtRes!DA278, 2)</f>
        <v>331.73</v>
      </c>
      <c r="P165">
        <f>SmtRes!AG278</f>
        <v>0</v>
      </c>
      <c r="Q165">
        <f>SmtRes!DC278</f>
        <v>0</v>
      </c>
      <c r="R165">
        <f>ROUND(ROUND(Q165*Source!I154, 6)*1, 2)</f>
        <v>0</v>
      </c>
      <c r="S165">
        <f>SmtRes!AC278</f>
        <v>0</v>
      </c>
      <c r="T165">
        <f>ROUND(ROUND(Q165*Source!I154, 6)*SmtRes!AK278, 2)</f>
        <v>0</v>
      </c>
      <c r="U165">
        <f>SmtRes!X278</f>
        <v>611857035</v>
      </c>
      <c r="V165">
        <v>-1221827425</v>
      </c>
      <c r="W165">
        <v>-341121967</v>
      </c>
    </row>
    <row r="166" spans="1:23" x14ac:dyDescent="0.2">
      <c r="A166">
        <f>Source!A154</f>
        <v>17</v>
      </c>
      <c r="C166">
        <v>3</v>
      </c>
      <c r="D166">
        <v>0</v>
      </c>
      <c r="E166">
        <f>SmtRes!AV277</f>
        <v>0</v>
      </c>
      <c r="F166" t="str">
        <f>SmtRes!I277</f>
        <v>101-2365</v>
      </c>
      <c r="G166" t="str">
        <f>SmtRes!K277</f>
        <v>Нитки швейные</v>
      </c>
      <c r="H166" t="str">
        <f>SmtRes!O277</f>
        <v>кг</v>
      </c>
      <c r="I166">
        <f>SmtRes!Y277*Source!I154</f>
        <v>6.1500000000000006E-2</v>
      </c>
      <c r="J166">
        <f>SmtRes!AO277</f>
        <v>1</v>
      </c>
      <c r="K166">
        <f>SmtRes!AE277</f>
        <v>133.05000000000001</v>
      </c>
      <c r="L166">
        <f>SmtRes!DB277</f>
        <v>1.33</v>
      </c>
      <c r="M166">
        <f>ROUND(ROUND(L166*Source!I154, 6)*1, 2)</f>
        <v>8.18</v>
      </c>
      <c r="N166">
        <f>SmtRes!AA277</f>
        <v>310.01</v>
      </c>
      <c r="O166">
        <f>ROUND(ROUND(L166*Source!I154, 6)*SmtRes!DA277, 2)</f>
        <v>19.059999999999999</v>
      </c>
      <c r="P166">
        <f>SmtRes!AG277</f>
        <v>0</v>
      </c>
      <c r="Q166">
        <f>SmtRes!DC277</f>
        <v>0</v>
      </c>
      <c r="R166">
        <f>ROUND(ROUND(Q166*Source!I154, 6)*1, 2)</f>
        <v>0</v>
      </c>
      <c r="S166">
        <f>SmtRes!AC277</f>
        <v>0</v>
      </c>
      <c r="T166">
        <f>ROUND(ROUND(Q166*Source!I154, 6)*SmtRes!AK277, 2)</f>
        <v>0</v>
      </c>
      <c r="U166">
        <f>SmtRes!X277</f>
        <v>-1088339451</v>
      </c>
      <c r="V166">
        <v>-1451396567</v>
      </c>
      <c r="W166">
        <v>-1951536203</v>
      </c>
    </row>
    <row r="167" spans="1:23" x14ac:dyDescent="0.2">
      <c r="A167">
        <f>Source!A154</f>
        <v>17</v>
      </c>
      <c r="C167">
        <v>3</v>
      </c>
      <c r="D167">
        <v>0</v>
      </c>
      <c r="E167">
        <f>SmtRes!AV276</f>
        <v>0</v>
      </c>
      <c r="F167" t="str">
        <f>SmtRes!I276</f>
        <v>101-1964</v>
      </c>
      <c r="G167" t="str">
        <f>SmtRes!K276</f>
        <v>Шпагат бумажный</v>
      </c>
      <c r="H167" t="str">
        <f>SmtRes!O276</f>
        <v>кг</v>
      </c>
      <c r="I167">
        <f>SmtRes!Y276*Source!I154</f>
        <v>0.12300000000000001</v>
      </c>
      <c r="J167">
        <f>SmtRes!AO276</f>
        <v>1</v>
      </c>
      <c r="K167">
        <f>SmtRes!AE276</f>
        <v>18.899999999999999</v>
      </c>
      <c r="L167">
        <f>SmtRes!DB276</f>
        <v>0.38</v>
      </c>
      <c r="M167">
        <f>ROUND(ROUND(L167*Source!I154, 6)*1, 2)</f>
        <v>2.34</v>
      </c>
      <c r="N167">
        <f>SmtRes!AA276</f>
        <v>207.9</v>
      </c>
      <c r="O167">
        <f>ROUND(ROUND(L167*Source!I154, 6)*SmtRes!DA276, 2)</f>
        <v>25.71</v>
      </c>
      <c r="P167">
        <f>SmtRes!AG276</f>
        <v>0</v>
      </c>
      <c r="Q167">
        <f>SmtRes!DC276</f>
        <v>0</v>
      </c>
      <c r="R167">
        <f>ROUND(ROUND(Q167*Source!I154, 6)*1, 2)</f>
        <v>0</v>
      </c>
      <c r="S167">
        <f>SmtRes!AC276</f>
        <v>0</v>
      </c>
      <c r="T167">
        <f>ROUND(ROUND(Q167*Source!I154, 6)*SmtRes!AK276, 2)</f>
        <v>0</v>
      </c>
      <c r="U167">
        <f>SmtRes!X276</f>
        <v>326902400</v>
      </c>
      <c r="V167">
        <v>998199289</v>
      </c>
      <c r="W167">
        <v>-326128952</v>
      </c>
    </row>
    <row r="168" spans="1:23" x14ac:dyDescent="0.2">
      <c r="A168">
        <f>Source!A154</f>
        <v>17</v>
      </c>
      <c r="C168">
        <v>3</v>
      </c>
      <c r="D168">
        <v>0</v>
      </c>
      <c r="E168">
        <f>SmtRes!AV275</f>
        <v>0</v>
      </c>
      <c r="F168" t="str">
        <f>SmtRes!I275</f>
        <v>101-0501</v>
      </c>
      <c r="G168" t="str">
        <f>SmtRes!K275</f>
        <v>Лаки канифольные, марки КФ-965</v>
      </c>
      <c r="H168" t="str">
        <f>SmtRes!O275</f>
        <v>т</v>
      </c>
      <c r="I168">
        <f>SmtRes!Y275*Source!I154</f>
        <v>6.150000000000001E-4</v>
      </c>
      <c r="J168">
        <f>SmtRes!AO275</f>
        <v>1</v>
      </c>
      <c r="K168">
        <f>SmtRes!AE275</f>
        <v>70200</v>
      </c>
      <c r="L168">
        <f>SmtRes!DB275</f>
        <v>7.02</v>
      </c>
      <c r="M168">
        <f>ROUND(ROUND(L168*Source!I154, 6)*1, 2)</f>
        <v>43.17</v>
      </c>
      <c r="N168">
        <f>SmtRes!AA275</f>
        <v>277290</v>
      </c>
      <c r="O168">
        <f>ROUND(ROUND(L168*Source!I154, 6)*SmtRes!DA275, 2)</f>
        <v>170.53</v>
      </c>
      <c r="P168">
        <f>SmtRes!AG275</f>
        <v>0</v>
      </c>
      <c r="Q168">
        <f>SmtRes!DC275</f>
        <v>0</v>
      </c>
      <c r="R168">
        <f>ROUND(ROUND(Q168*Source!I154, 6)*1, 2)</f>
        <v>0</v>
      </c>
      <c r="S168">
        <f>SmtRes!AC275</f>
        <v>0</v>
      </c>
      <c r="T168">
        <f>ROUND(ROUND(Q168*Source!I154, 6)*SmtRes!AK275, 2)</f>
        <v>0</v>
      </c>
      <c r="U168">
        <f>SmtRes!X275</f>
        <v>-427086077</v>
      </c>
      <c r="V168">
        <v>-1403659044</v>
      </c>
      <c r="W168">
        <v>2087175860</v>
      </c>
    </row>
    <row r="169" spans="1:23" x14ac:dyDescent="0.2">
      <c r="A169">
        <f>Source!A155</f>
        <v>17</v>
      </c>
      <c r="C169">
        <v>3</v>
      </c>
      <c r="D169">
        <v>0</v>
      </c>
      <c r="E169">
        <f>SmtRes!AV290</f>
        <v>0</v>
      </c>
      <c r="F169" t="str">
        <f>SmtRes!I290</f>
        <v>999-9950</v>
      </c>
      <c r="G169" t="str">
        <f>SmtRes!K290</f>
        <v>Вспомогательные ненормируемые материалы (2% от ОЗП)</v>
      </c>
      <c r="H169" t="str">
        <f>SmtRes!O290</f>
        <v>РУБ</v>
      </c>
      <c r="I169">
        <f>SmtRes!Y290*Source!I155</f>
        <v>4.8698000000000006</v>
      </c>
      <c r="J169">
        <f>SmtRes!AO290</f>
        <v>1</v>
      </c>
      <c r="K169">
        <f>SmtRes!AE290</f>
        <v>1</v>
      </c>
      <c r="L169">
        <f>SmtRes!DB290</f>
        <v>18.73</v>
      </c>
      <c r="M169">
        <f>ROUND(ROUND(L169*Source!I155, 6)*1, 2)</f>
        <v>4.87</v>
      </c>
      <c r="N169">
        <f>SmtRes!AA290</f>
        <v>1</v>
      </c>
      <c r="O169">
        <f>ROUND(ROUND(L169*Source!I155, 6)*SmtRes!DA290, 2)</f>
        <v>4.87</v>
      </c>
      <c r="P169">
        <f>SmtRes!AG290</f>
        <v>0</v>
      </c>
      <c r="Q169">
        <f>SmtRes!DC290</f>
        <v>0</v>
      </c>
      <c r="R169">
        <f>ROUND(ROUND(Q169*Source!I155, 6)*1, 2)</f>
        <v>0</v>
      </c>
      <c r="S169">
        <f>SmtRes!AC290</f>
        <v>0</v>
      </c>
      <c r="T169">
        <f>ROUND(ROUND(Q169*Source!I155, 6)*SmtRes!AK290, 2)</f>
        <v>0</v>
      </c>
      <c r="U169">
        <f>SmtRes!X290</f>
        <v>-915781824</v>
      </c>
      <c r="V169">
        <v>655047484</v>
      </c>
      <c r="W169">
        <v>655047484</v>
      </c>
    </row>
    <row r="170" spans="1:23" x14ac:dyDescent="0.2">
      <c r="A170">
        <f>Source!A155</f>
        <v>17</v>
      </c>
      <c r="C170">
        <v>3</v>
      </c>
      <c r="D170">
        <v>0</v>
      </c>
      <c r="E170">
        <f>SmtRes!AV288</f>
        <v>0</v>
      </c>
      <c r="F170" t="str">
        <f>SmtRes!I288</f>
        <v>509-0167</v>
      </c>
      <c r="G170" t="str">
        <f>SmtRes!K288</f>
        <v>Сжимы соединительные</v>
      </c>
      <c r="H170" t="str">
        <f>SmtRes!O288</f>
        <v>100 шт.</v>
      </c>
      <c r="I170">
        <f>SmtRes!Y288*Source!I155</f>
        <v>0.26519999999999999</v>
      </c>
      <c r="J170">
        <f>SmtRes!AO288</f>
        <v>1</v>
      </c>
      <c r="K170">
        <f>SmtRes!AE288</f>
        <v>100</v>
      </c>
      <c r="L170">
        <f>SmtRes!DB288</f>
        <v>102</v>
      </c>
      <c r="M170">
        <f>ROUND(ROUND(L170*Source!I155, 6)*1, 2)</f>
        <v>26.52</v>
      </c>
      <c r="N170">
        <f>SmtRes!AA288</f>
        <v>783</v>
      </c>
      <c r="O170">
        <f>ROUND(ROUND(L170*Source!I155, 6)*SmtRes!DA288, 2)</f>
        <v>207.65</v>
      </c>
      <c r="P170">
        <f>SmtRes!AG288</f>
        <v>0</v>
      </c>
      <c r="Q170">
        <f>SmtRes!DC288</f>
        <v>0</v>
      </c>
      <c r="R170">
        <f>ROUND(ROUND(Q170*Source!I155, 6)*1, 2)</f>
        <v>0</v>
      </c>
      <c r="S170">
        <f>SmtRes!AC288</f>
        <v>0</v>
      </c>
      <c r="T170">
        <f>ROUND(ROUND(Q170*Source!I155, 6)*SmtRes!AK288, 2)</f>
        <v>0</v>
      </c>
      <c r="U170">
        <f>SmtRes!X288</f>
        <v>1318371980</v>
      </c>
      <c r="V170">
        <v>-2046043433</v>
      </c>
      <c r="W170">
        <v>-749306409</v>
      </c>
    </row>
    <row r="171" spans="1:23" x14ac:dyDescent="0.2">
      <c r="A171">
        <f>Source!A156</f>
        <v>18</v>
      </c>
      <c r="C171">
        <v>3</v>
      </c>
      <c r="D171">
        <f>Source!BI156</f>
        <v>2</v>
      </c>
      <c r="E171">
        <f>Source!FS156</f>
        <v>0</v>
      </c>
      <c r="F171" t="str">
        <f>Source!F156</f>
        <v>509-1338</v>
      </c>
      <c r="G171" t="str">
        <f>Source!G156</f>
        <v>Светильник точечный марки AMBER 50 2 05 R50, неповоротный, с накладным стеклом, хром</v>
      </c>
      <c r="H171" t="str">
        <f>Source!H156</f>
        <v>шт.</v>
      </c>
      <c r="I171">
        <f>Source!I156</f>
        <v>26</v>
      </c>
      <c r="J171">
        <v>1</v>
      </c>
      <c r="K171">
        <f>Source!AC156</f>
        <v>45.27</v>
      </c>
      <c r="M171">
        <f>ROUND(K171*I171, 2)</f>
        <v>1177.02</v>
      </c>
      <c r="N171">
        <f>Source!AC156*IF(Source!BC156&lt;&gt; 0, Source!BC156, 1)</f>
        <v>161.16120000000001</v>
      </c>
      <c r="O171">
        <f>ROUND(N171*I171, 2)</f>
        <v>4190.1899999999996</v>
      </c>
      <c r="P171">
        <f>Source!AE156</f>
        <v>0</v>
      </c>
      <c r="R171">
        <f>ROUND(P171*I171, 2)</f>
        <v>0</v>
      </c>
      <c r="S171">
        <f>Source!AE156*IF(Source!BS156&lt;&gt; 0, Source!BS156, 1)</f>
        <v>0</v>
      </c>
      <c r="T171">
        <f>ROUND(S171*I171, 2)</f>
        <v>0</v>
      </c>
      <c r="U171">
        <f>Source!GF156</f>
        <v>62146234</v>
      </c>
      <c r="V171">
        <v>-384701645</v>
      </c>
      <c r="W171">
        <v>482423924</v>
      </c>
    </row>
    <row r="172" spans="1:23" x14ac:dyDescent="0.2">
      <c r="A172">
        <f>Source!A187</f>
        <v>5</v>
      </c>
      <c r="B172">
        <v>187</v>
      </c>
      <c r="G172" t="str">
        <f>Source!G187</f>
        <v>Сантехнические работы</v>
      </c>
    </row>
    <row r="173" spans="1:23" x14ac:dyDescent="0.2">
      <c r="A173">
        <f>Source!A193</f>
        <v>17</v>
      </c>
      <c r="C173">
        <v>3</v>
      </c>
      <c r="D173">
        <v>0</v>
      </c>
      <c r="E173">
        <f>SmtRes!AV309</f>
        <v>0</v>
      </c>
      <c r="F173" t="str">
        <f>SmtRes!I309</f>
        <v>411-0001</v>
      </c>
      <c r="G173" t="str">
        <f>SmtRes!K309</f>
        <v>Вода</v>
      </c>
      <c r="H173" t="str">
        <f>SmtRes!O309</f>
        <v>м3</v>
      </c>
      <c r="I173">
        <f>SmtRes!Y309*Source!I193</f>
        <v>0.08</v>
      </c>
      <c r="J173">
        <f>SmtRes!AO309</f>
        <v>1</v>
      </c>
      <c r="K173">
        <f>SmtRes!AE309</f>
        <v>2.44</v>
      </c>
      <c r="L173">
        <f>SmtRes!DB309</f>
        <v>0.61</v>
      </c>
      <c r="M173">
        <f>ROUND(ROUND(L173*Source!I193, 6)*1, 2)</f>
        <v>0.2</v>
      </c>
      <c r="N173">
        <f>SmtRes!AA309</f>
        <v>19.57</v>
      </c>
      <c r="O173">
        <f>ROUND(ROUND(L173*Source!I193, 6)*SmtRes!DA309, 2)</f>
        <v>1.57</v>
      </c>
      <c r="P173">
        <f>SmtRes!AG309</f>
        <v>0</v>
      </c>
      <c r="Q173">
        <f>SmtRes!DC309</f>
        <v>0</v>
      </c>
      <c r="R173">
        <f>ROUND(ROUND(Q173*Source!I193, 6)*1, 2)</f>
        <v>0</v>
      </c>
      <c r="S173">
        <f>SmtRes!AC309</f>
        <v>0</v>
      </c>
      <c r="T173">
        <f>ROUND(ROUND(Q173*Source!I193, 6)*SmtRes!AK309, 2)</f>
        <v>0</v>
      </c>
      <c r="U173">
        <f>SmtRes!X309</f>
        <v>619799737</v>
      </c>
      <c r="V173">
        <v>1962984545</v>
      </c>
      <c r="W173">
        <v>2067137916</v>
      </c>
    </row>
    <row r="174" spans="1:23" x14ac:dyDescent="0.2">
      <c r="A174">
        <f>Source!A193</f>
        <v>17</v>
      </c>
      <c r="C174">
        <v>3</v>
      </c>
      <c r="D174">
        <v>0</v>
      </c>
      <c r="E174">
        <f>SmtRes!AV308</f>
        <v>0</v>
      </c>
      <c r="F174" t="str">
        <f>SmtRes!I308</f>
        <v>405-1601</v>
      </c>
      <c r="G174" t="str">
        <f>SmtRes!K308</f>
        <v>Известь строительная негашеная хлорная, марки А</v>
      </c>
      <c r="H174" t="str">
        <f>SmtRes!O308</f>
        <v>кг</v>
      </c>
      <c r="I174">
        <f>SmtRes!Y308*Source!I193</f>
        <v>2.8800000000000001E-4</v>
      </c>
      <c r="J174">
        <f>SmtRes!AO308</f>
        <v>1</v>
      </c>
      <c r="K174">
        <f>SmtRes!AE308</f>
        <v>2.15</v>
      </c>
      <c r="L174">
        <f>SmtRes!DB308</f>
        <v>0</v>
      </c>
      <c r="M174">
        <f>ROUND(ROUND(L174*Source!I193, 6)*1, 2)</f>
        <v>0</v>
      </c>
      <c r="N174">
        <f>SmtRes!AA308</f>
        <v>7.61</v>
      </c>
      <c r="O174">
        <f>ROUND(ROUND(L174*Source!I193, 6)*SmtRes!DA308, 2)</f>
        <v>0</v>
      </c>
      <c r="P174">
        <f>SmtRes!AG308</f>
        <v>0</v>
      </c>
      <c r="Q174">
        <f>SmtRes!DC308</f>
        <v>0</v>
      </c>
      <c r="R174">
        <f>ROUND(ROUND(Q174*Source!I193, 6)*1, 2)</f>
        <v>0</v>
      </c>
      <c r="S174">
        <f>SmtRes!AC308</f>
        <v>0</v>
      </c>
      <c r="T174">
        <f>ROUND(ROUND(Q174*Source!I193, 6)*SmtRes!AK308, 2)</f>
        <v>0</v>
      </c>
      <c r="U174">
        <f>SmtRes!X308</f>
        <v>-823040862</v>
      </c>
      <c r="V174">
        <v>-1993902608</v>
      </c>
      <c r="W174">
        <v>-153757924</v>
      </c>
    </row>
    <row r="175" spans="1:23" x14ac:dyDescent="0.2">
      <c r="A175">
        <f>Source!A193</f>
        <v>17</v>
      </c>
      <c r="C175">
        <v>3</v>
      </c>
      <c r="D175">
        <v>0</v>
      </c>
      <c r="E175">
        <f>SmtRes!AV307</f>
        <v>0</v>
      </c>
      <c r="F175" t="str">
        <f>SmtRes!I307</f>
        <v>302-0887</v>
      </c>
      <c r="G175" t="str">
        <f>SmtRes!K307</f>
        <v>Узлы укрупненные монтажные (трубопроводы) из стальных водогазопроводных оцинкованных труб с гильзами для водоснабжения диаметром 15 мм</v>
      </c>
      <c r="H175" t="str">
        <f>SmtRes!O307</f>
        <v>м</v>
      </c>
      <c r="I175">
        <f>SmtRes!Y307*Source!I193</f>
        <v>32</v>
      </c>
      <c r="J175">
        <f>SmtRes!AO307</f>
        <v>1</v>
      </c>
      <c r="K175">
        <f>SmtRes!AE307</f>
        <v>28.25</v>
      </c>
      <c r="L175">
        <f>SmtRes!DB307</f>
        <v>2825</v>
      </c>
      <c r="M175">
        <f>ROUND(ROUND(L175*Source!I193, 6)*1, 2)</f>
        <v>904</v>
      </c>
      <c r="N175">
        <f>SmtRes!AA307</f>
        <v>167.81</v>
      </c>
      <c r="O175">
        <f>ROUND(ROUND(L175*Source!I193, 6)*SmtRes!DA307, 2)</f>
        <v>5369.76</v>
      </c>
      <c r="P175">
        <f>SmtRes!AG307</f>
        <v>0</v>
      </c>
      <c r="Q175">
        <f>SmtRes!DC307</f>
        <v>0</v>
      </c>
      <c r="R175">
        <f>ROUND(ROUND(Q175*Source!I193, 6)*1, 2)</f>
        <v>0</v>
      </c>
      <c r="S175">
        <f>SmtRes!AC307</f>
        <v>0</v>
      </c>
      <c r="T175">
        <f>ROUND(ROUND(Q175*Source!I193, 6)*SmtRes!AK307, 2)</f>
        <v>0</v>
      </c>
      <c r="U175">
        <f>SmtRes!X307</f>
        <v>613901377</v>
      </c>
      <c r="V175">
        <v>1521147895</v>
      </c>
      <c r="W175">
        <v>-1107964239</v>
      </c>
    </row>
    <row r="176" spans="1:23" x14ac:dyDescent="0.2">
      <c r="A176">
        <f>Source!A193</f>
        <v>17</v>
      </c>
      <c r="C176">
        <v>3</v>
      </c>
      <c r="D176">
        <v>0</v>
      </c>
      <c r="E176">
        <f>SmtRes!AV305</f>
        <v>0</v>
      </c>
      <c r="F176" t="str">
        <f>SmtRes!I305</f>
        <v>101-1669</v>
      </c>
      <c r="G176" t="str">
        <f>SmtRes!K305</f>
        <v>Очес льняной</v>
      </c>
      <c r="H176" t="str">
        <f>SmtRes!O305</f>
        <v>кг</v>
      </c>
      <c r="I176">
        <f>SmtRes!Y305*Source!I193</f>
        <v>1.6E-2</v>
      </c>
      <c r="J176">
        <f>SmtRes!AO305</f>
        <v>1</v>
      </c>
      <c r="K176">
        <f>SmtRes!AE305</f>
        <v>37.29</v>
      </c>
      <c r="L176">
        <f>SmtRes!DB305</f>
        <v>1.86</v>
      </c>
      <c r="M176">
        <f>ROUND(ROUND(L176*Source!I193, 6)*1, 2)</f>
        <v>0.6</v>
      </c>
      <c r="N176">
        <f>SmtRes!AA305</f>
        <v>75.33</v>
      </c>
      <c r="O176">
        <f>ROUND(ROUND(L176*Source!I193, 6)*SmtRes!DA305, 2)</f>
        <v>1.2</v>
      </c>
      <c r="P176">
        <f>SmtRes!AG305</f>
        <v>0</v>
      </c>
      <c r="Q176">
        <f>SmtRes!DC305</f>
        <v>0</v>
      </c>
      <c r="R176">
        <f>ROUND(ROUND(Q176*Source!I193, 6)*1, 2)</f>
        <v>0</v>
      </c>
      <c r="S176">
        <f>SmtRes!AC305</f>
        <v>0</v>
      </c>
      <c r="T176">
        <f>ROUND(ROUND(Q176*Source!I193, 6)*SmtRes!AK305, 2)</f>
        <v>0</v>
      </c>
      <c r="U176">
        <f>SmtRes!X305</f>
        <v>-2113933962</v>
      </c>
      <c r="V176">
        <v>-1437110030</v>
      </c>
      <c r="W176">
        <v>202426086</v>
      </c>
    </row>
    <row r="177" spans="1:23" x14ac:dyDescent="0.2">
      <c r="A177">
        <f>Source!A193</f>
        <v>17</v>
      </c>
      <c r="C177">
        <v>3</v>
      </c>
      <c r="D177">
        <v>0</v>
      </c>
      <c r="E177">
        <f>SmtRes!AV304</f>
        <v>0</v>
      </c>
      <c r="F177" t="str">
        <f>SmtRes!I304</f>
        <v>101-0807</v>
      </c>
      <c r="G177" t="str">
        <f>SmtRes!K304</f>
        <v>Проволока сварочная легированная диаметром 4 мм</v>
      </c>
      <c r="H177" t="str">
        <f>SmtRes!O304</f>
        <v>т</v>
      </c>
      <c r="I177">
        <f>SmtRes!Y304*Source!I193</f>
        <v>1.2800000000000002E-4</v>
      </c>
      <c r="J177">
        <f>SmtRes!AO304</f>
        <v>1</v>
      </c>
      <c r="K177">
        <f>SmtRes!AE304</f>
        <v>13559.99</v>
      </c>
      <c r="L177">
        <f>SmtRes!DB304</f>
        <v>5.42</v>
      </c>
      <c r="M177">
        <f>ROUND(ROUND(L177*Source!I193, 6)*1, 2)</f>
        <v>1.73</v>
      </c>
      <c r="N177">
        <f>SmtRes!AA304</f>
        <v>70918.75</v>
      </c>
      <c r="O177">
        <f>ROUND(ROUND(L177*Source!I193, 6)*SmtRes!DA304, 2)</f>
        <v>9.07</v>
      </c>
      <c r="P177">
        <f>SmtRes!AG304</f>
        <v>0</v>
      </c>
      <c r="Q177">
        <f>SmtRes!DC304</f>
        <v>0</v>
      </c>
      <c r="R177">
        <f>ROUND(ROUND(Q177*Source!I193, 6)*1, 2)</f>
        <v>0</v>
      </c>
      <c r="S177">
        <f>SmtRes!AC304</f>
        <v>0</v>
      </c>
      <c r="T177">
        <f>ROUND(ROUND(Q177*Source!I193, 6)*SmtRes!AK304, 2)</f>
        <v>0</v>
      </c>
      <c r="U177">
        <f>SmtRes!X304</f>
        <v>1756124173</v>
      </c>
      <c r="V177">
        <v>1168505383</v>
      </c>
      <c r="W177">
        <v>535398726</v>
      </c>
    </row>
    <row r="178" spans="1:23" x14ac:dyDescent="0.2">
      <c r="A178">
        <f>Source!A193</f>
        <v>17</v>
      </c>
      <c r="C178">
        <v>3</v>
      </c>
      <c r="D178">
        <v>0</v>
      </c>
      <c r="E178">
        <f>SmtRes!AV303</f>
        <v>0</v>
      </c>
      <c r="F178" t="str">
        <f>SmtRes!I303</f>
        <v>101-0628</v>
      </c>
      <c r="G178" t="str">
        <f>SmtRes!K303</f>
        <v>Олифа комбинированная, марки К-3</v>
      </c>
      <c r="H178" t="str">
        <f>SmtRes!O303</f>
        <v>т</v>
      </c>
      <c r="I178">
        <f>SmtRes!Y303*Source!I193</f>
        <v>1.696E-4</v>
      </c>
      <c r="J178">
        <f>SmtRes!AO303</f>
        <v>1</v>
      </c>
      <c r="K178">
        <f>SmtRes!AE303</f>
        <v>16950</v>
      </c>
      <c r="L178">
        <f>SmtRes!DB303</f>
        <v>8.98</v>
      </c>
      <c r="M178">
        <f>ROUND(ROUND(L178*Source!I193, 6)*1, 2)</f>
        <v>2.87</v>
      </c>
      <c r="N178">
        <f>SmtRes!AA303</f>
        <v>55765.5</v>
      </c>
      <c r="O178">
        <f>ROUND(ROUND(L178*Source!I193, 6)*SmtRes!DA303, 2)</f>
        <v>9.4499999999999993</v>
      </c>
      <c r="P178">
        <f>SmtRes!AG303</f>
        <v>0</v>
      </c>
      <c r="Q178">
        <f>SmtRes!DC303</f>
        <v>0</v>
      </c>
      <c r="R178">
        <f>ROUND(ROUND(Q178*Source!I193, 6)*1, 2)</f>
        <v>0</v>
      </c>
      <c r="S178">
        <f>SmtRes!AC303</f>
        <v>0</v>
      </c>
      <c r="T178">
        <f>ROUND(ROUND(Q178*Source!I193, 6)*SmtRes!AK303, 2)</f>
        <v>0</v>
      </c>
      <c r="U178">
        <f>SmtRes!X303</f>
        <v>24062879</v>
      </c>
      <c r="V178">
        <v>1155205961</v>
      </c>
      <c r="W178">
        <v>1101484468</v>
      </c>
    </row>
    <row r="179" spans="1:23" x14ac:dyDescent="0.2">
      <c r="A179">
        <f>Source!A193</f>
        <v>17</v>
      </c>
      <c r="C179">
        <v>3</v>
      </c>
      <c r="D179">
        <v>0</v>
      </c>
      <c r="E179">
        <f>SmtRes!AV302</f>
        <v>0</v>
      </c>
      <c r="F179" t="str">
        <f>SmtRes!I302</f>
        <v>101-0388</v>
      </c>
      <c r="G179" t="str">
        <f>SmtRes!K302</f>
        <v>Краски масляные земляные марки МА-0115 мумия, сурик железный</v>
      </c>
      <c r="H179" t="str">
        <f>SmtRes!O302</f>
        <v>т</v>
      </c>
      <c r="I179">
        <f>SmtRes!Y302*Source!I193</f>
        <v>1.4080000000000001E-4</v>
      </c>
      <c r="J179">
        <f>SmtRes!AO302</f>
        <v>1</v>
      </c>
      <c r="K179">
        <f>SmtRes!AE302</f>
        <v>15118.99</v>
      </c>
      <c r="L179">
        <f>SmtRes!DB302</f>
        <v>6.65</v>
      </c>
      <c r="M179">
        <f>ROUND(ROUND(L179*Source!I193, 6)*1, 2)</f>
        <v>2.13</v>
      </c>
      <c r="N179">
        <f>SmtRes!AA302</f>
        <v>48531.96</v>
      </c>
      <c r="O179">
        <f>ROUND(ROUND(L179*Source!I193, 6)*SmtRes!DA302, 2)</f>
        <v>6.83</v>
      </c>
      <c r="P179">
        <f>SmtRes!AG302</f>
        <v>0</v>
      </c>
      <c r="Q179">
        <f>SmtRes!DC302</f>
        <v>0</v>
      </c>
      <c r="R179">
        <f>ROUND(ROUND(Q179*Source!I193, 6)*1, 2)</f>
        <v>0</v>
      </c>
      <c r="S179">
        <f>SmtRes!AC302</f>
        <v>0</v>
      </c>
      <c r="T179">
        <f>ROUND(ROUND(Q179*Source!I193, 6)*SmtRes!AK302, 2)</f>
        <v>0</v>
      </c>
      <c r="U179">
        <f>SmtRes!X302</f>
        <v>1625292450</v>
      </c>
      <c r="V179">
        <v>12582592</v>
      </c>
      <c r="W179">
        <v>628019721</v>
      </c>
    </row>
    <row r="180" spans="1:23" x14ac:dyDescent="0.2">
      <c r="A180">
        <f>Source!A193</f>
        <v>17</v>
      </c>
      <c r="C180">
        <v>3</v>
      </c>
      <c r="D180">
        <v>0</v>
      </c>
      <c r="E180">
        <f>SmtRes!AV301</f>
        <v>0</v>
      </c>
      <c r="F180" t="str">
        <f>SmtRes!I301</f>
        <v>101-0324</v>
      </c>
      <c r="G180" t="str">
        <f>SmtRes!K301</f>
        <v>Кислород технический газообразный</v>
      </c>
      <c r="H180" t="str">
        <f>SmtRes!O301</f>
        <v>м3</v>
      </c>
      <c r="I180">
        <f>SmtRes!Y301*Source!I193</f>
        <v>0.10944000000000001</v>
      </c>
      <c r="J180">
        <f>SmtRes!AO301</f>
        <v>1</v>
      </c>
      <c r="K180">
        <f>SmtRes!AE301</f>
        <v>6.23</v>
      </c>
      <c r="L180">
        <f>SmtRes!DB301</f>
        <v>2.13</v>
      </c>
      <c r="M180">
        <f>ROUND(ROUND(L180*Source!I193, 6)*1, 2)</f>
        <v>0.68</v>
      </c>
      <c r="N180">
        <f>SmtRes!AA301</f>
        <v>52.89</v>
      </c>
      <c r="O180">
        <f>ROUND(ROUND(L180*Source!I193, 6)*SmtRes!DA301, 2)</f>
        <v>5.79</v>
      </c>
      <c r="P180">
        <f>SmtRes!AG301</f>
        <v>0</v>
      </c>
      <c r="Q180">
        <f>SmtRes!DC301</f>
        <v>0</v>
      </c>
      <c r="R180">
        <f>ROUND(ROUND(Q180*Source!I193, 6)*1, 2)</f>
        <v>0</v>
      </c>
      <c r="S180">
        <f>SmtRes!AC301</f>
        <v>0</v>
      </c>
      <c r="T180">
        <f>ROUND(ROUND(Q180*Source!I193, 6)*SmtRes!AK301, 2)</f>
        <v>0</v>
      </c>
      <c r="U180">
        <f>SmtRes!X301</f>
        <v>-756465305</v>
      </c>
      <c r="V180">
        <v>-540365543</v>
      </c>
      <c r="W180">
        <v>-342292443</v>
      </c>
    </row>
    <row r="181" spans="1:23" x14ac:dyDescent="0.2">
      <c r="A181">
        <f>Source!A193</f>
        <v>17</v>
      </c>
      <c r="C181">
        <v>3</v>
      </c>
      <c r="D181">
        <v>0</v>
      </c>
      <c r="E181">
        <f>SmtRes!AV300</f>
        <v>0</v>
      </c>
      <c r="F181" t="str">
        <f>SmtRes!I300</f>
        <v>101-0063</v>
      </c>
      <c r="G181" t="str">
        <f>SmtRes!K300</f>
        <v>Ацетилен растворенный технический марки А</v>
      </c>
      <c r="H181" t="str">
        <f>SmtRes!O300</f>
        <v>т</v>
      </c>
      <c r="I181">
        <f>SmtRes!Y300*Source!I193</f>
        <v>6.0800000000000007E-5</v>
      </c>
      <c r="J181">
        <f>SmtRes!AO300</f>
        <v>1</v>
      </c>
      <c r="K181">
        <f>SmtRes!AE300</f>
        <v>32830.01</v>
      </c>
      <c r="L181">
        <f>SmtRes!DB300</f>
        <v>6.24</v>
      </c>
      <c r="M181">
        <f>ROUND(ROUND(L181*Source!I193, 6)*1, 2)</f>
        <v>2</v>
      </c>
      <c r="N181">
        <f>SmtRes!AA300</f>
        <v>323375.59999999998</v>
      </c>
      <c r="O181">
        <f>ROUND(ROUND(L181*Source!I193, 6)*SmtRes!DA300, 2)</f>
        <v>19.670000000000002</v>
      </c>
      <c r="P181">
        <f>SmtRes!AG300</f>
        <v>0</v>
      </c>
      <c r="Q181">
        <f>SmtRes!DC300</f>
        <v>0</v>
      </c>
      <c r="R181">
        <f>ROUND(ROUND(Q181*Source!I193, 6)*1, 2)</f>
        <v>0</v>
      </c>
      <c r="S181">
        <f>SmtRes!AC300</f>
        <v>0</v>
      </c>
      <c r="T181">
        <f>ROUND(ROUND(Q181*Source!I193, 6)*SmtRes!AK300, 2)</f>
        <v>0</v>
      </c>
      <c r="U181">
        <f>SmtRes!X300</f>
        <v>1987285981</v>
      </c>
      <c r="V181">
        <v>1473041922</v>
      </c>
      <c r="W181">
        <v>-885502343</v>
      </c>
    </row>
    <row r="182" spans="1:23" x14ac:dyDescent="0.2">
      <c r="A182">
        <f>Source!A194</f>
        <v>18</v>
      </c>
      <c r="C182">
        <v>3</v>
      </c>
      <c r="D182">
        <f>Source!BI194</f>
        <v>1</v>
      </c>
      <c r="E182">
        <f>Source!FS194</f>
        <v>0</v>
      </c>
      <c r="F182" t="str">
        <f>Source!F194</f>
        <v>302-0062</v>
      </c>
      <c r="G182" t="str">
        <f>Source!G194</f>
        <v>Кран шаровый муфтовый Valtec для воды диаметром 15 мм, тип в/в</v>
      </c>
      <c r="H182" t="str">
        <f>Source!H194</f>
        <v>шт.</v>
      </c>
      <c r="I182">
        <f>Source!I194</f>
        <v>6</v>
      </c>
      <c r="J182">
        <v>1</v>
      </c>
      <c r="K182">
        <f>Source!AC194</f>
        <v>28.53</v>
      </c>
      <c r="M182">
        <f>ROUND(K182*I182, 2)</f>
        <v>171.18</v>
      </c>
      <c r="N182">
        <f>Source!AC194*IF(Source!BC194&lt;&gt; 0, Source!BC194, 1)</f>
        <v>228.24</v>
      </c>
      <c r="O182">
        <f>ROUND(N182*I182, 2)</f>
        <v>1369.44</v>
      </c>
      <c r="P182">
        <f>Source!AE194</f>
        <v>0</v>
      </c>
      <c r="R182">
        <f>ROUND(P182*I182, 2)</f>
        <v>0</v>
      </c>
      <c r="S182">
        <f>Source!AE194*IF(Source!BS194&lt;&gt; 0, Source!BS194, 1)</f>
        <v>0</v>
      </c>
      <c r="T182">
        <f>ROUND(S182*I182, 2)</f>
        <v>0</v>
      </c>
      <c r="U182">
        <f>Source!GF194</f>
        <v>-639359295</v>
      </c>
      <c r="V182">
        <v>-2043997237</v>
      </c>
      <c r="W182">
        <v>1621187268</v>
      </c>
    </row>
    <row r="183" spans="1:23" x14ac:dyDescent="0.2">
      <c r="A183">
        <f>Source!A195</f>
        <v>17</v>
      </c>
      <c r="C183">
        <v>3</v>
      </c>
      <c r="D183">
        <v>0</v>
      </c>
      <c r="E183">
        <f>SmtRes!AV318</f>
        <v>0</v>
      </c>
      <c r="F183" t="str">
        <f>SmtRes!I318</f>
        <v>411-0001</v>
      </c>
      <c r="G183" t="str">
        <f>SmtRes!K318</f>
        <v>Вода</v>
      </c>
      <c r="H183" t="str">
        <f>SmtRes!O318</f>
        <v>м3</v>
      </c>
      <c r="I183">
        <f>SmtRes!Y318*Source!I195</f>
        <v>9.4200000000000006E-2</v>
      </c>
      <c r="J183">
        <f>SmtRes!AO318</f>
        <v>1</v>
      </c>
      <c r="K183">
        <f>SmtRes!AE318</f>
        <v>2.44</v>
      </c>
      <c r="L183">
        <f>SmtRes!DB318</f>
        <v>3.83</v>
      </c>
      <c r="M183">
        <f>ROUND(ROUND(L183*Source!I195, 6)*1, 2)</f>
        <v>0.23</v>
      </c>
      <c r="N183">
        <f>SmtRes!AA318</f>
        <v>19.57</v>
      </c>
      <c r="O183">
        <f>ROUND(ROUND(L183*Source!I195, 6)*SmtRes!DA318, 2)</f>
        <v>1.84</v>
      </c>
      <c r="P183">
        <f>SmtRes!AG318</f>
        <v>0</v>
      </c>
      <c r="Q183">
        <f>SmtRes!DC318</f>
        <v>0</v>
      </c>
      <c r="R183">
        <f>ROUND(ROUND(Q183*Source!I195, 6)*1, 2)</f>
        <v>0</v>
      </c>
      <c r="S183">
        <f>SmtRes!AC318</f>
        <v>0</v>
      </c>
      <c r="T183">
        <f>ROUND(ROUND(Q183*Source!I195, 6)*SmtRes!AK318, 2)</f>
        <v>0</v>
      </c>
      <c r="U183">
        <f>SmtRes!X318</f>
        <v>619799737</v>
      </c>
      <c r="V183">
        <v>1962984545</v>
      </c>
      <c r="W183">
        <v>2067137916</v>
      </c>
    </row>
    <row r="184" spans="1:23" x14ac:dyDescent="0.2">
      <c r="A184">
        <f>Source!A195</f>
        <v>17</v>
      </c>
      <c r="C184">
        <v>3</v>
      </c>
      <c r="D184">
        <v>0</v>
      </c>
      <c r="E184">
        <f>SmtRes!AV317</f>
        <v>0</v>
      </c>
      <c r="F184" t="str">
        <f>SmtRes!I317</f>
        <v>302-3340</v>
      </c>
      <c r="G184" t="str">
        <f>SmtRes!K317</f>
        <v>Трубопроводы канализации из полиэтиленовых труб высокой плотности с гильзами, диаметром 110 мм</v>
      </c>
      <c r="H184" t="str">
        <f>SmtRes!O317</f>
        <v>м</v>
      </c>
      <c r="I184">
        <f>SmtRes!Y317*Source!I195</f>
        <v>5.9879999999999995</v>
      </c>
      <c r="J184">
        <f>SmtRes!AO317</f>
        <v>1</v>
      </c>
      <c r="K184">
        <f>SmtRes!AE317</f>
        <v>70.400000000000006</v>
      </c>
      <c r="L184">
        <f>SmtRes!DB317</f>
        <v>7025.92</v>
      </c>
      <c r="M184">
        <f>ROUND(ROUND(L184*Source!I195, 6)*1, 2)</f>
        <v>421.56</v>
      </c>
      <c r="N184">
        <f>SmtRes!AA317</f>
        <v>266.82</v>
      </c>
      <c r="O184">
        <f>ROUND(ROUND(L184*Source!I195, 6)*SmtRes!DA317, 2)</f>
        <v>1597.69</v>
      </c>
      <c r="P184">
        <f>SmtRes!AG317</f>
        <v>0</v>
      </c>
      <c r="Q184">
        <f>SmtRes!DC317</f>
        <v>0</v>
      </c>
      <c r="R184">
        <f>ROUND(ROUND(Q184*Source!I195, 6)*1, 2)</f>
        <v>0</v>
      </c>
      <c r="S184">
        <f>SmtRes!AC317</f>
        <v>0</v>
      </c>
      <c r="T184">
        <f>ROUND(ROUND(Q184*Source!I195, 6)*SmtRes!AK317, 2)</f>
        <v>0</v>
      </c>
      <c r="U184">
        <f>SmtRes!X317</f>
        <v>360401423</v>
      </c>
      <c r="V184">
        <v>1852251332</v>
      </c>
      <c r="W184">
        <v>-686096698</v>
      </c>
    </row>
    <row r="185" spans="1:23" x14ac:dyDescent="0.2">
      <c r="A185">
        <f>Source!A195</f>
        <v>17</v>
      </c>
      <c r="C185">
        <v>3</v>
      </c>
      <c r="D185">
        <v>0</v>
      </c>
      <c r="E185">
        <f>SmtRes!AV316</f>
        <v>0</v>
      </c>
      <c r="F185" t="str">
        <f>SmtRes!I316</f>
        <v>101-2576</v>
      </c>
      <c r="G185" t="str">
        <f>SmtRes!K316</f>
        <v>Болты с гайками и шайбами для санитарно-технических работ диаметром 16 мм</v>
      </c>
      <c r="H185" t="str">
        <f>SmtRes!O316</f>
        <v>т</v>
      </c>
      <c r="I185">
        <f>SmtRes!Y316*Source!I195</f>
        <v>1.596E-4</v>
      </c>
      <c r="J185">
        <f>SmtRes!AO316</f>
        <v>1</v>
      </c>
      <c r="K185">
        <f>SmtRes!AE316</f>
        <v>14830</v>
      </c>
      <c r="L185">
        <f>SmtRes!DB316</f>
        <v>39.450000000000003</v>
      </c>
      <c r="M185">
        <f>ROUND(ROUND(L185*Source!I195, 6)*1, 2)</f>
        <v>2.37</v>
      </c>
      <c r="N185">
        <f>SmtRes!AA316</f>
        <v>66586.7</v>
      </c>
      <c r="O185">
        <f>ROUND(ROUND(L185*Source!I195, 6)*SmtRes!DA316, 2)</f>
        <v>10.63</v>
      </c>
      <c r="P185">
        <f>SmtRes!AG316</f>
        <v>0</v>
      </c>
      <c r="Q185">
        <f>SmtRes!DC316</f>
        <v>0</v>
      </c>
      <c r="R185">
        <f>ROUND(ROUND(Q185*Source!I195, 6)*1, 2)</f>
        <v>0</v>
      </c>
      <c r="S185">
        <f>SmtRes!AC316</f>
        <v>0</v>
      </c>
      <c r="T185">
        <f>ROUND(ROUND(Q185*Source!I195, 6)*SmtRes!AK316, 2)</f>
        <v>0</v>
      </c>
      <c r="U185">
        <f>SmtRes!X316</f>
        <v>-1701539228</v>
      </c>
      <c r="V185">
        <v>-1319456219</v>
      </c>
      <c r="W185">
        <v>-1363488828</v>
      </c>
    </row>
    <row r="186" spans="1:23" x14ac:dyDescent="0.2">
      <c r="A186">
        <f>Source!A195</f>
        <v>17</v>
      </c>
      <c r="C186">
        <v>3</v>
      </c>
      <c r="D186">
        <v>0</v>
      </c>
      <c r="E186">
        <f>SmtRes!AV315</f>
        <v>0</v>
      </c>
      <c r="F186" t="str">
        <f>SmtRes!I315</f>
        <v>101-2449</v>
      </c>
      <c r="G186" t="str">
        <f>SmtRes!K315</f>
        <v>Кольца резиновые для чугунных напорных труб диаметром 50-300 мм</v>
      </c>
      <c r="H186" t="str">
        <f>SmtRes!O315</f>
        <v>кг</v>
      </c>
      <c r="I186">
        <f>SmtRes!Y315*Source!I195</f>
        <v>0.24</v>
      </c>
      <c r="J186">
        <f>SmtRes!AO315</f>
        <v>1</v>
      </c>
      <c r="K186">
        <f>SmtRes!AE315</f>
        <v>24.41</v>
      </c>
      <c r="L186">
        <f>SmtRes!DB315</f>
        <v>97.64</v>
      </c>
      <c r="M186">
        <f>ROUND(ROUND(L186*Source!I195, 6)*1, 2)</f>
        <v>5.86</v>
      </c>
      <c r="N186">
        <f>SmtRes!AA315</f>
        <v>456.22</v>
      </c>
      <c r="O186">
        <f>ROUND(ROUND(L186*Source!I195, 6)*SmtRes!DA315, 2)</f>
        <v>109.49</v>
      </c>
      <c r="P186">
        <f>SmtRes!AG315</f>
        <v>0</v>
      </c>
      <c r="Q186">
        <f>SmtRes!DC315</f>
        <v>0</v>
      </c>
      <c r="R186">
        <f>ROUND(ROUND(Q186*Source!I195, 6)*1, 2)</f>
        <v>0</v>
      </c>
      <c r="S186">
        <f>SmtRes!AC315</f>
        <v>0</v>
      </c>
      <c r="T186">
        <f>ROUND(ROUND(Q186*Source!I195, 6)*SmtRes!AK315, 2)</f>
        <v>0</v>
      </c>
      <c r="U186">
        <f>SmtRes!X315</f>
        <v>1502743759</v>
      </c>
      <c r="V186">
        <v>-478756263</v>
      </c>
      <c r="W186">
        <v>-452657726</v>
      </c>
    </row>
    <row r="187" spans="1:23" x14ac:dyDescent="0.2">
      <c r="A187">
        <f>Source!A196</f>
        <v>17</v>
      </c>
      <c r="C187">
        <v>3</v>
      </c>
      <c r="D187">
        <v>0</v>
      </c>
      <c r="E187">
        <f>SmtRes!AV327</f>
        <v>0</v>
      </c>
      <c r="F187" t="str">
        <f>SmtRes!I327</f>
        <v>411-0001</v>
      </c>
      <c r="G187" t="str">
        <f>SmtRes!K327</f>
        <v>Вода</v>
      </c>
      <c r="H187" t="str">
        <f>SmtRes!O327</f>
        <v>м3</v>
      </c>
      <c r="I187">
        <f>SmtRes!Y327*Source!I196</f>
        <v>3.1200000000000002E-2</v>
      </c>
      <c r="J187">
        <f>SmtRes!AO327</f>
        <v>1</v>
      </c>
      <c r="K187">
        <f>SmtRes!AE327</f>
        <v>2.44</v>
      </c>
      <c r="L187">
        <f>SmtRes!DB327</f>
        <v>0.95</v>
      </c>
      <c r="M187">
        <f>ROUND(ROUND(L187*Source!I196, 6)*1, 2)</f>
        <v>0.08</v>
      </c>
      <c r="N187">
        <f>SmtRes!AA327</f>
        <v>19.57</v>
      </c>
      <c r="O187">
        <f>ROUND(ROUND(L187*Source!I196, 6)*SmtRes!DA327, 2)</f>
        <v>0.61</v>
      </c>
      <c r="P187">
        <f>SmtRes!AG327</f>
        <v>0</v>
      </c>
      <c r="Q187">
        <f>SmtRes!DC327</f>
        <v>0</v>
      </c>
      <c r="R187">
        <f>ROUND(ROUND(Q187*Source!I196, 6)*1, 2)</f>
        <v>0</v>
      </c>
      <c r="S187">
        <f>SmtRes!AC327</f>
        <v>0</v>
      </c>
      <c r="T187">
        <f>ROUND(ROUND(Q187*Source!I196, 6)*SmtRes!AK327, 2)</f>
        <v>0</v>
      </c>
      <c r="U187">
        <f>SmtRes!X327</f>
        <v>619799737</v>
      </c>
      <c r="V187">
        <v>1962984545</v>
      </c>
      <c r="W187">
        <v>2067137916</v>
      </c>
    </row>
    <row r="188" spans="1:23" x14ac:dyDescent="0.2">
      <c r="A188">
        <f>Source!A196</f>
        <v>17</v>
      </c>
      <c r="C188">
        <v>3</v>
      </c>
      <c r="D188">
        <v>0</v>
      </c>
      <c r="E188">
        <f>SmtRes!AV326</f>
        <v>0</v>
      </c>
      <c r="F188" t="str">
        <f>SmtRes!I326</f>
        <v>302-3339</v>
      </c>
      <c r="G188" t="str">
        <f>SmtRes!K326</f>
        <v>Трубопроводы канализации из полиэтиленовых труб высокой плотности с гильзами, диаметром 50 мм</v>
      </c>
      <c r="H188" t="str">
        <f>SmtRes!O326</f>
        <v>м</v>
      </c>
      <c r="I188">
        <f>SmtRes!Y326*Source!I196</f>
        <v>7.984</v>
      </c>
      <c r="J188">
        <f>SmtRes!AO326</f>
        <v>1</v>
      </c>
      <c r="K188">
        <f>SmtRes!AE326</f>
        <v>39.36</v>
      </c>
      <c r="L188">
        <f>SmtRes!DB326</f>
        <v>3928.13</v>
      </c>
      <c r="M188">
        <f>ROUND(ROUND(L188*Source!I196, 6)*1, 2)</f>
        <v>314.25</v>
      </c>
      <c r="N188">
        <f>SmtRes!AA326</f>
        <v>149.16999999999999</v>
      </c>
      <c r="O188">
        <f>ROUND(ROUND(L188*Source!I196, 6)*SmtRes!DA326, 2)</f>
        <v>1191.01</v>
      </c>
      <c r="P188">
        <f>SmtRes!AG326</f>
        <v>0</v>
      </c>
      <c r="Q188">
        <f>SmtRes!DC326</f>
        <v>0</v>
      </c>
      <c r="R188">
        <f>ROUND(ROUND(Q188*Source!I196, 6)*1, 2)</f>
        <v>0</v>
      </c>
      <c r="S188">
        <f>SmtRes!AC326</f>
        <v>0</v>
      </c>
      <c r="T188">
        <f>ROUND(ROUND(Q188*Source!I196, 6)*SmtRes!AK326, 2)</f>
        <v>0</v>
      </c>
      <c r="U188">
        <f>SmtRes!X326</f>
        <v>-351596656</v>
      </c>
      <c r="V188">
        <v>1428231812</v>
      </c>
      <c r="W188">
        <v>177970224</v>
      </c>
    </row>
    <row r="189" spans="1:23" x14ac:dyDescent="0.2">
      <c r="A189">
        <f>Source!A196</f>
        <v>17</v>
      </c>
      <c r="C189">
        <v>3</v>
      </c>
      <c r="D189">
        <v>0</v>
      </c>
      <c r="E189">
        <f>SmtRes!AV325</f>
        <v>0</v>
      </c>
      <c r="F189" t="str">
        <f>SmtRes!I325</f>
        <v>101-2576</v>
      </c>
      <c r="G189" t="str">
        <f>SmtRes!K325</f>
        <v>Болты с гайками и шайбами для санитарно-технических работ диаметром 16 мм</v>
      </c>
      <c r="H189" t="str">
        <f>SmtRes!O325</f>
        <v>т</v>
      </c>
      <c r="I189">
        <f>SmtRes!Y325*Source!I196</f>
        <v>9.5999999999999989E-5</v>
      </c>
      <c r="J189">
        <f>SmtRes!AO325</f>
        <v>1</v>
      </c>
      <c r="K189">
        <f>SmtRes!AE325</f>
        <v>14830</v>
      </c>
      <c r="L189">
        <f>SmtRes!DB325</f>
        <v>17.8</v>
      </c>
      <c r="M189">
        <f>ROUND(ROUND(L189*Source!I196, 6)*1, 2)</f>
        <v>1.42</v>
      </c>
      <c r="N189">
        <f>SmtRes!AA325</f>
        <v>66586.7</v>
      </c>
      <c r="O189">
        <f>ROUND(ROUND(L189*Source!I196, 6)*SmtRes!DA325, 2)</f>
        <v>6.39</v>
      </c>
      <c r="P189">
        <f>SmtRes!AG325</f>
        <v>0</v>
      </c>
      <c r="Q189">
        <f>SmtRes!DC325</f>
        <v>0</v>
      </c>
      <c r="R189">
        <f>ROUND(ROUND(Q189*Source!I196, 6)*1, 2)</f>
        <v>0</v>
      </c>
      <c r="S189">
        <f>SmtRes!AC325</f>
        <v>0</v>
      </c>
      <c r="T189">
        <f>ROUND(ROUND(Q189*Source!I196, 6)*SmtRes!AK325, 2)</f>
        <v>0</v>
      </c>
      <c r="U189">
        <f>SmtRes!X325</f>
        <v>-1701539228</v>
      </c>
      <c r="V189">
        <v>-1319456219</v>
      </c>
      <c r="W189">
        <v>-1363488828</v>
      </c>
    </row>
    <row r="190" spans="1:23" x14ac:dyDescent="0.2">
      <c r="A190">
        <f>Source!A196</f>
        <v>17</v>
      </c>
      <c r="C190">
        <v>3</v>
      </c>
      <c r="D190">
        <v>0</v>
      </c>
      <c r="E190">
        <f>SmtRes!AV324</f>
        <v>0</v>
      </c>
      <c r="F190" t="str">
        <f>SmtRes!I324</f>
        <v>101-2449</v>
      </c>
      <c r="G190" t="str">
        <f>SmtRes!K324</f>
        <v>Кольца резиновые для чугунных напорных труб диаметром 50-300 мм</v>
      </c>
      <c r="H190" t="str">
        <f>SmtRes!O324</f>
        <v>кг</v>
      </c>
      <c r="I190">
        <f>SmtRes!Y324*Source!I196</f>
        <v>0.12</v>
      </c>
      <c r="J190">
        <f>SmtRes!AO324</f>
        <v>1</v>
      </c>
      <c r="K190">
        <f>SmtRes!AE324</f>
        <v>24.41</v>
      </c>
      <c r="L190">
        <f>SmtRes!DB324</f>
        <v>36.619999999999997</v>
      </c>
      <c r="M190">
        <f>ROUND(ROUND(L190*Source!I196, 6)*1, 2)</f>
        <v>2.93</v>
      </c>
      <c r="N190">
        <f>SmtRes!AA324</f>
        <v>456.22</v>
      </c>
      <c r="O190">
        <f>ROUND(ROUND(L190*Source!I196, 6)*SmtRes!DA324, 2)</f>
        <v>54.75</v>
      </c>
      <c r="P190">
        <f>SmtRes!AG324</f>
        <v>0</v>
      </c>
      <c r="Q190">
        <f>SmtRes!DC324</f>
        <v>0</v>
      </c>
      <c r="R190">
        <f>ROUND(ROUND(Q190*Source!I196, 6)*1, 2)</f>
        <v>0</v>
      </c>
      <c r="S190">
        <f>SmtRes!AC324</f>
        <v>0</v>
      </c>
      <c r="T190">
        <f>ROUND(ROUND(Q190*Source!I196, 6)*SmtRes!AK324, 2)</f>
        <v>0</v>
      </c>
      <c r="U190">
        <f>SmtRes!X324</f>
        <v>1502743759</v>
      </c>
      <c r="V190">
        <v>-478756263</v>
      </c>
      <c r="W190">
        <v>-452657726</v>
      </c>
    </row>
    <row r="191" spans="1:23" x14ac:dyDescent="0.2">
      <c r="A191">
        <f>Source!A197</f>
        <v>17</v>
      </c>
      <c r="C191">
        <v>3</v>
      </c>
      <c r="D191">
        <v>0</v>
      </c>
      <c r="E191">
        <f>SmtRes!AV333</f>
        <v>0</v>
      </c>
      <c r="F191" t="str">
        <f>SmtRes!I333</f>
        <v>411-0001</v>
      </c>
      <c r="G191" t="str">
        <f>SmtRes!K333</f>
        <v>Вода</v>
      </c>
      <c r="H191" t="str">
        <f>SmtRes!O333</f>
        <v>м3</v>
      </c>
      <c r="I191">
        <f>SmtRes!Y333*Source!I197</f>
        <v>0.32</v>
      </c>
      <c r="J191">
        <f>SmtRes!AO333</f>
        <v>1</v>
      </c>
      <c r="K191">
        <f>SmtRes!AE333</f>
        <v>2.44</v>
      </c>
      <c r="L191">
        <f>SmtRes!DB333</f>
        <v>2.44</v>
      </c>
      <c r="M191">
        <f>ROUND(ROUND(L191*Source!I197, 6)*1, 2)</f>
        <v>0.78</v>
      </c>
      <c r="N191">
        <f>SmtRes!AA333</f>
        <v>19.57</v>
      </c>
      <c r="O191">
        <f>ROUND(ROUND(L191*Source!I197, 6)*SmtRes!DA333, 2)</f>
        <v>6.26</v>
      </c>
      <c r="P191">
        <f>SmtRes!AG333</f>
        <v>0</v>
      </c>
      <c r="Q191">
        <f>SmtRes!DC333</f>
        <v>0</v>
      </c>
      <c r="R191">
        <f>ROUND(ROUND(Q191*Source!I197, 6)*1, 2)</f>
        <v>0</v>
      </c>
      <c r="S191">
        <f>SmtRes!AC333</f>
        <v>0</v>
      </c>
      <c r="T191">
        <f>ROUND(ROUND(Q191*Source!I197, 6)*SmtRes!AK333, 2)</f>
        <v>0</v>
      </c>
      <c r="U191">
        <f>SmtRes!X333</f>
        <v>619799737</v>
      </c>
      <c r="V191">
        <v>1962984545</v>
      </c>
      <c r="W191">
        <v>2067137916</v>
      </c>
    </row>
    <row r="192" spans="1:23" x14ac:dyDescent="0.2">
      <c r="A192">
        <f>Source!A197</f>
        <v>17</v>
      </c>
      <c r="C192">
        <v>3</v>
      </c>
      <c r="D192">
        <v>0</v>
      </c>
      <c r="E192">
        <f>SmtRes!AV332</f>
        <v>0</v>
      </c>
      <c r="F192" t="str">
        <f>SmtRes!I332</f>
        <v>101-1669</v>
      </c>
      <c r="G192" t="str">
        <f>SmtRes!K332</f>
        <v>Очес льняной</v>
      </c>
      <c r="H192" t="str">
        <f>SmtRes!O332</f>
        <v>кг</v>
      </c>
      <c r="I192">
        <f>SmtRes!Y332*Source!I197</f>
        <v>6.4000000000000003E-3</v>
      </c>
      <c r="J192">
        <f>SmtRes!AO332</f>
        <v>1</v>
      </c>
      <c r="K192">
        <f>SmtRes!AE332</f>
        <v>37.29</v>
      </c>
      <c r="L192">
        <f>SmtRes!DB332</f>
        <v>0.75</v>
      </c>
      <c r="M192">
        <f>ROUND(ROUND(L192*Source!I197, 6)*1, 2)</f>
        <v>0.24</v>
      </c>
      <c r="N192">
        <f>SmtRes!AA332</f>
        <v>75.33</v>
      </c>
      <c r="O192">
        <f>ROUND(ROUND(L192*Source!I197, 6)*SmtRes!DA332, 2)</f>
        <v>0.48</v>
      </c>
      <c r="P192">
        <f>SmtRes!AG332</f>
        <v>0</v>
      </c>
      <c r="Q192">
        <f>SmtRes!DC332</f>
        <v>0</v>
      </c>
      <c r="R192">
        <f>ROUND(ROUND(Q192*Source!I197, 6)*1, 2)</f>
        <v>0</v>
      </c>
      <c r="S192">
        <f>SmtRes!AC332</f>
        <v>0</v>
      </c>
      <c r="T192">
        <f>ROUND(ROUND(Q192*Source!I197, 6)*SmtRes!AK332, 2)</f>
        <v>0</v>
      </c>
      <c r="U192">
        <f>SmtRes!X332</f>
        <v>-2113933962</v>
      </c>
      <c r="V192">
        <v>-1437110030</v>
      </c>
      <c r="W192">
        <v>202426086</v>
      </c>
    </row>
    <row r="193" spans="1:23" x14ac:dyDescent="0.2">
      <c r="A193">
        <f>Source!A197</f>
        <v>17</v>
      </c>
      <c r="C193">
        <v>3</v>
      </c>
      <c r="D193">
        <v>0</v>
      </c>
      <c r="E193">
        <f>SmtRes!AV331</f>
        <v>0</v>
      </c>
      <c r="F193" t="str">
        <f>SmtRes!I331</f>
        <v>101-0628</v>
      </c>
      <c r="G193" t="str">
        <f>SmtRes!K331</f>
        <v>Олифа комбинированная, марки К-3</v>
      </c>
      <c r="H193" t="str">
        <f>SmtRes!O331</f>
        <v>т</v>
      </c>
      <c r="I193">
        <f>SmtRes!Y331*Source!I197</f>
        <v>6.4000000000000006E-6</v>
      </c>
      <c r="J193">
        <f>SmtRes!AO331</f>
        <v>1</v>
      </c>
      <c r="K193">
        <f>SmtRes!AE331</f>
        <v>16950</v>
      </c>
      <c r="L193">
        <f>SmtRes!DB331</f>
        <v>0.34</v>
      </c>
      <c r="M193">
        <f>ROUND(ROUND(L193*Source!I197, 6)*1, 2)</f>
        <v>0.11</v>
      </c>
      <c r="N193">
        <f>SmtRes!AA331</f>
        <v>55765.5</v>
      </c>
      <c r="O193">
        <f>ROUND(ROUND(L193*Source!I197, 6)*SmtRes!DA331, 2)</f>
        <v>0.36</v>
      </c>
      <c r="P193">
        <f>SmtRes!AG331</f>
        <v>0</v>
      </c>
      <c r="Q193">
        <f>SmtRes!DC331</f>
        <v>0</v>
      </c>
      <c r="R193">
        <f>ROUND(ROUND(Q193*Source!I197, 6)*1, 2)</f>
        <v>0</v>
      </c>
      <c r="S193">
        <f>SmtRes!AC331</f>
        <v>0</v>
      </c>
      <c r="T193">
        <f>ROUND(ROUND(Q193*Source!I197, 6)*SmtRes!AK331, 2)</f>
        <v>0</v>
      </c>
      <c r="U193">
        <f>SmtRes!X331</f>
        <v>24062879</v>
      </c>
      <c r="V193">
        <v>1155205961</v>
      </c>
      <c r="W193">
        <v>1101484468</v>
      </c>
    </row>
    <row r="194" spans="1:23" x14ac:dyDescent="0.2">
      <c r="A194">
        <f>Source!A197</f>
        <v>17</v>
      </c>
      <c r="C194">
        <v>3</v>
      </c>
      <c r="D194">
        <v>0</v>
      </c>
      <c r="E194">
        <f>SmtRes!AV330</f>
        <v>0</v>
      </c>
      <c r="F194" t="str">
        <f>SmtRes!I330</f>
        <v>101-0388</v>
      </c>
      <c r="G194" t="str">
        <f>SmtRes!K330</f>
        <v>Краски масляные земляные марки МА-0115 мумия, сурик железный</v>
      </c>
      <c r="H194" t="str">
        <f>SmtRes!O330</f>
        <v>т</v>
      </c>
      <c r="I194">
        <f>SmtRes!Y330*Source!I197</f>
        <v>1.6000000000000003E-5</v>
      </c>
      <c r="J194">
        <f>SmtRes!AO330</f>
        <v>1</v>
      </c>
      <c r="K194">
        <f>SmtRes!AE330</f>
        <v>15118.99</v>
      </c>
      <c r="L194">
        <f>SmtRes!DB330</f>
        <v>0.76</v>
      </c>
      <c r="M194">
        <f>ROUND(ROUND(L194*Source!I197, 6)*1, 2)</f>
        <v>0.24</v>
      </c>
      <c r="N194">
        <f>SmtRes!AA330</f>
        <v>48531.96</v>
      </c>
      <c r="O194">
        <f>ROUND(ROUND(L194*Source!I197, 6)*SmtRes!DA330, 2)</f>
        <v>0.78</v>
      </c>
      <c r="P194">
        <f>SmtRes!AG330</f>
        <v>0</v>
      </c>
      <c r="Q194">
        <f>SmtRes!DC330</f>
        <v>0</v>
      </c>
      <c r="R194">
        <f>ROUND(ROUND(Q194*Source!I197, 6)*1, 2)</f>
        <v>0</v>
      </c>
      <c r="S194">
        <f>SmtRes!AC330</f>
        <v>0</v>
      </c>
      <c r="T194">
        <f>ROUND(ROUND(Q194*Source!I197, 6)*SmtRes!AK330, 2)</f>
        <v>0</v>
      </c>
      <c r="U194">
        <f>SmtRes!X330</f>
        <v>1625292450</v>
      </c>
      <c r="V194">
        <v>12582592</v>
      </c>
      <c r="W194">
        <v>628019721</v>
      </c>
    </row>
    <row r="195" spans="1:23" x14ac:dyDescent="0.2">
      <c r="A195">
        <f>Source!A198</f>
        <v>17</v>
      </c>
      <c r="C195">
        <v>3</v>
      </c>
      <c r="D195">
        <v>0</v>
      </c>
      <c r="E195">
        <f>SmtRes!AV347</f>
        <v>0</v>
      </c>
      <c r="F195" t="str">
        <f>SmtRes!I347</f>
        <v>509-0966</v>
      </c>
      <c r="G195" t="str">
        <f>SmtRes!K347</f>
        <v>Прокладки из паронита марки ПМБ, толщиной 1 мм, диаметром 50 мм</v>
      </c>
      <c r="H195" t="str">
        <f>SmtRes!O347</f>
        <v>1000 шт.</v>
      </c>
      <c r="I195">
        <f>SmtRes!Y347*Source!I198</f>
        <v>2E-3</v>
      </c>
      <c r="J195">
        <f>SmtRes!AO347</f>
        <v>1</v>
      </c>
      <c r="K195">
        <f>SmtRes!AE347</f>
        <v>3450.01</v>
      </c>
      <c r="L195">
        <f>SmtRes!DB347</f>
        <v>3.45</v>
      </c>
      <c r="M195">
        <f>ROUND(ROUND(L195*Source!I198, 6)*1, 2)</f>
        <v>6.9</v>
      </c>
      <c r="N195">
        <f>SmtRes!AA347</f>
        <v>9763.5300000000007</v>
      </c>
      <c r="O195">
        <f>ROUND(ROUND(L195*Source!I198, 6)*SmtRes!DA347, 2)</f>
        <v>19.53</v>
      </c>
      <c r="P195">
        <f>SmtRes!AG347</f>
        <v>0</v>
      </c>
      <c r="Q195">
        <f>SmtRes!DC347</f>
        <v>0</v>
      </c>
      <c r="R195">
        <f>ROUND(ROUND(Q195*Source!I198, 6)*1, 2)</f>
        <v>0</v>
      </c>
      <c r="S195">
        <f>SmtRes!AC347</f>
        <v>0</v>
      </c>
      <c r="T195">
        <f>ROUND(ROUND(Q195*Source!I198, 6)*SmtRes!AK347, 2)</f>
        <v>0</v>
      </c>
      <c r="U195">
        <f>SmtRes!X347</f>
        <v>469352752</v>
      </c>
      <c r="V195">
        <v>738870379</v>
      </c>
      <c r="W195">
        <v>-930993700</v>
      </c>
    </row>
    <row r="196" spans="1:23" x14ac:dyDescent="0.2">
      <c r="A196">
        <f>Source!A198</f>
        <v>17</v>
      </c>
      <c r="C196">
        <v>3</v>
      </c>
      <c r="D196">
        <v>0</v>
      </c>
      <c r="E196">
        <f>SmtRes!AV346</f>
        <v>0</v>
      </c>
      <c r="F196" t="str">
        <f>SmtRes!I346</f>
        <v>507-0983</v>
      </c>
      <c r="G196" t="str">
        <f>SmtRes!K346</f>
        <v>Фланцы стальные плоские приварные из стали ВСт3сп2, ВСт3сп3, давлением 1,0 МПа (10 кгс/см2), диаметром 50 мм</v>
      </c>
      <c r="H196" t="str">
        <f>SmtRes!O346</f>
        <v>шт.</v>
      </c>
      <c r="I196">
        <f>SmtRes!Y346*Source!I198</f>
        <v>2</v>
      </c>
      <c r="J196">
        <f>SmtRes!AO346</f>
        <v>1</v>
      </c>
      <c r="K196">
        <f>SmtRes!AE346</f>
        <v>27.99</v>
      </c>
      <c r="L196">
        <f>SmtRes!DB346</f>
        <v>27.99</v>
      </c>
      <c r="M196">
        <f>ROUND(ROUND(L196*Source!I198, 6)*1, 2)</f>
        <v>55.98</v>
      </c>
      <c r="N196">
        <f>SmtRes!AA346</f>
        <v>187.25</v>
      </c>
      <c r="O196">
        <f>ROUND(ROUND(L196*Source!I198, 6)*SmtRes!DA346, 2)</f>
        <v>374.51</v>
      </c>
      <c r="P196">
        <f>SmtRes!AG346</f>
        <v>0</v>
      </c>
      <c r="Q196">
        <f>SmtRes!DC346</f>
        <v>0</v>
      </c>
      <c r="R196">
        <f>ROUND(ROUND(Q196*Source!I198, 6)*1, 2)</f>
        <v>0</v>
      </c>
      <c r="S196">
        <f>SmtRes!AC346</f>
        <v>0</v>
      </c>
      <c r="T196">
        <f>ROUND(ROUND(Q196*Source!I198, 6)*SmtRes!AK346, 2)</f>
        <v>0</v>
      </c>
      <c r="U196">
        <f>SmtRes!X346</f>
        <v>-1838930415</v>
      </c>
      <c r="V196">
        <v>2120838670</v>
      </c>
      <c r="W196">
        <v>431153782</v>
      </c>
    </row>
    <row r="197" spans="1:23" x14ac:dyDescent="0.2">
      <c r="A197">
        <f>Source!A198</f>
        <v>17</v>
      </c>
      <c r="C197">
        <v>3</v>
      </c>
      <c r="D197">
        <v>0</v>
      </c>
      <c r="E197">
        <f>SmtRes!AV345</f>
        <v>0</v>
      </c>
      <c r="F197" t="str">
        <f>SmtRes!I345</f>
        <v>302-1175</v>
      </c>
      <c r="G197" t="str">
        <f>SmtRes!K345</f>
        <v>Задвижки параллельные фланцевые с выдвижным шпинделем для воды и пара давлением 1 Мпа (10 кгс/см2) 30ч6бр диаметром 50 мм</v>
      </c>
      <c r="H197" t="str">
        <f>SmtRes!O345</f>
        <v>шт.</v>
      </c>
      <c r="I197">
        <f>SmtRes!Y345*Source!I198</f>
        <v>2</v>
      </c>
      <c r="J197">
        <f>SmtRes!AO345</f>
        <v>1</v>
      </c>
      <c r="K197">
        <f>SmtRes!AE345</f>
        <v>257.08</v>
      </c>
      <c r="L197">
        <f>SmtRes!DB345</f>
        <v>257.08</v>
      </c>
      <c r="M197">
        <f>ROUND(ROUND(L197*Source!I198, 6)*1, 2)</f>
        <v>514.16</v>
      </c>
      <c r="N197">
        <f>SmtRes!AA345</f>
        <v>1341.96</v>
      </c>
      <c r="O197">
        <f>ROUND(ROUND(L197*Source!I198, 6)*SmtRes!DA345, 2)</f>
        <v>2683.92</v>
      </c>
      <c r="P197">
        <f>SmtRes!AG345</f>
        <v>0</v>
      </c>
      <c r="Q197">
        <f>SmtRes!DC345</f>
        <v>0</v>
      </c>
      <c r="R197">
        <f>ROUND(ROUND(Q197*Source!I198, 6)*1, 2)</f>
        <v>0</v>
      </c>
      <c r="S197">
        <f>SmtRes!AC345</f>
        <v>0</v>
      </c>
      <c r="T197">
        <f>ROUND(ROUND(Q197*Source!I198, 6)*SmtRes!AK345, 2)</f>
        <v>0</v>
      </c>
      <c r="U197">
        <f>SmtRes!X345</f>
        <v>1348129569</v>
      </c>
      <c r="V197">
        <v>334111104</v>
      </c>
      <c r="W197">
        <v>-27888558</v>
      </c>
    </row>
    <row r="198" spans="1:23" x14ac:dyDescent="0.2">
      <c r="A198">
        <f>Source!A198</f>
        <v>17</v>
      </c>
      <c r="C198">
        <v>3</v>
      </c>
      <c r="D198">
        <v>0</v>
      </c>
      <c r="E198">
        <f>SmtRes!AV344</f>
        <v>0</v>
      </c>
      <c r="F198" t="str">
        <f>SmtRes!I344</f>
        <v>103-0357</v>
      </c>
      <c r="G198" t="str">
        <f>SmtRes!K344</f>
        <v>Трубы стальные бесшовные, горячедеформированные со снятой фаской из стали марок 15, 20, 25, наружным диаметром 57 мм, толщина стенки 3,5 мм</v>
      </c>
      <c r="H198" t="str">
        <f>SmtRes!O344</f>
        <v>м</v>
      </c>
      <c r="I198">
        <f>SmtRes!Y344*Source!I198</f>
        <v>0.8</v>
      </c>
      <c r="J198">
        <f>SmtRes!AO344</f>
        <v>1</v>
      </c>
      <c r="K198">
        <f>SmtRes!AE344</f>
        <v>41.88</v>
      </c>
      <c r="L198">
        <f>SmtRes!DB344</f>
        <v>16.75</v>
      </c>
      <c r="M198">
        <f>ROUND(ROUND(L198*Source!I198, 6)*1, 2)</f>
        <v>33.5</v>
      </c>
      <c r="N198">
        <f>SmtRes!AA344</f>
        <v>319.54000000000002</v>
      </c>
      <c r="O198">
        <f>ROUND(ROUND(L198*Source!I198, 6)*SmtRes!DA344, 2)</f>
        <v>255.61</v>
      </c>
      <c r="P198">
        <f>SmtRes!AG344</f>
        <v>0</v>
      </c>
      <c r="Q198">
        <f>SmtRes!DC344</f>
        <v>0</v>
      </c>
      <c r="R198">
        <f>ROUND(ROUND(Q198*Source!I198, 6)*1, 2)</f>
        <v>0</v>
      </c>
      <c r="S198">
        <f>SmtRes!AC344</f>
        <v>0</v>
      </c>
      <c r="T198">
        <f>ROUND(ROUND(Q198*Source!I198, 6)*SmtRes!AK344, 2)</f>
        <v>0</v>
      </c>
      <c r="U198">
        <f>SmtRes!X344</f>
        <v>-463660944</v>
      </c>
      <c r="V198">
        <v>967478480</v>
      </c>
      <c r="W198">
        <v>-1591770732</v>
      </c>
    </row>
    <row r="199" spans="1:23" x14ac:dyDescent="0.2">
      <c r="A199">
        <f>Source!A198</f>
        <v>17</v>
      </c>
      <c r="C199">
        <v>3</v>
      </c>
      <c r="D199">
        <v>0</v>
      </c>
      <c r="E199">
        <f>SmtRes!AV343</f>
        <v>0</v>
      </c>
      <c r="F199" t="str">
        <f>SmtRes!I343</f>
        <v>101-2576</v>
      </c>
      <c r="G199" t="str">
        <f>SmtRes!K343</f>
        <v>Болты с гайками и шайбами для санитарно-технических работ диаметром 16 мм</v>
      </c>
      <c r="H199" t="str">
        <f>SmtRes!O343</f>
        <v>т</v>
      </c>
      <c r="I199">
        <f>SmtRes!Y343*Source!I198</f>
        <v>1.1999999999999999E-3</v>
      </c>
      <c r="J199">
        <f>SmtRes!AO343</f>
        <v>1</v>
      </c>
      <c r="K199">
        <f>SmtRes!AE343</f>
        <v>14830</v>
      </c>
      <c r="L199">
        <f>SmtRes!DB343</f>
        <v>8.9</v>
      </c>
      <c r="M199">
        <f>ROUND(ROUND(L199*Source!I198, 6)*1, 2)</f>
        <v>17.8</v>
      </c>
      <c r="N199">
        <f>SmtRes!AA343</f>
        <v>66586.7</v>
      </c>
      <c r="O199">
        <f>ROUND(ROUND(L199*Source!I198, 6)*SmtRes!DA343, 2)</f>
        <v>79.92</v>
      </c>
      <c r="P199">
        <f>SmtRes!AG343</f>
        <v>0</v>
      </c>
      <c r="Q199">
        <f>SmtRes!DC343</f>
        <v>0</v>
      </c>
      <c r="R199">
        <f>ROUND(ROUND(Q199*Source!I198, 6)*1, 2)</f>
        <v>0</v>
      </c>
      <c r="S199">
        <f>SmtRes!AC343</f>
        <v>0</v>
      </c>
      <c r="T199">
        <f>ROUND(ROUND(Q199*Source!I198, 6)*SmtRes!AK343, 2)</f>
        <v>0</v>
      </c>
      <c r="U199">
        <f>SmtRes!X343</f>
        <v>-1701539228</v>
      </c>
      <c r="V199">
        <v>-1319456219</v>
      </c>
      <c r="W199">
        <v>-1363488828</v>
      </c>
    </row>
    <row r="200" spans="1:23" x14ac:dyDescent="0.2">
      <c r="A200">
        <f>Source!A198</f>
        <v>17</v>
      </c>
      <c r="C200">
        <v>3</v>
      </c>
      <c r="D200">
        <v>0</v>
      </c>
      <c r="E200">
        <f>SmtRes!AV342</f>
        <v>0</v>
      </c>
      <c r="F200" t="str">
        <f>SmtRes!I342</f>
        <v>101-1602</v>
      </c>
      <c r="G200" t="str">
        <f>SmtRes!K342</f>
        <v>Ацетилен газообразный технический</v>
      </c>
      <c r="H200" t="str">
        <f>SmtRes!O342</f>
        <v>м3</v>
      </c>
      <c r="I200">
        <f>SmtRes!Y342*Source!I198</f>
        <v>2.1000000000000001E-2</v>
      </c>
      <c r="J200">
        <f>SmtRes!AO342</f>
        <v>1</v>
      </c>
      <c r="K200">
        <f>SmtRes!AE342</f>
        <v>38.49</v>
      </c>
      <c r="L200">
        <f>SmtRes!DB342</f>
        <v>0.4</v>
      </c>
      <c r="M200">
        <f>ROUND(ROUND(L200*Source!I198, 6)*1, 2)</f>
        <v>0.8</v>
      </c>
      <c r="N200">
        <f>SmtRes!AA342</f>
        <v>387.59</v>
      </c>
      <c r="O200">
        <f>ROUND(ROUND(L200*Source!I198, 6)*SmtRes!DA342, 2)</f>
        <v>8.06</v>
      </c>
      <c r="P200">
        <f>SmtRes!AG342</f>
        <v>0</v>
      </c>
      <c r="Q200">
        <f>SmtRes!DC342</f>
        <v>0</v>
      </c>
      <c r="R200">
        <f>ROUND(ROUND(Q200*Source!I198, 6)*1, 2)</f>
        <v>0</v>
      </c>
      <c r="S200">
        <f>SmtRes!AC342</f>
        <v>0</v>
      </c>
      <c r="T200">
        <f>ROUND(ROUND(Q200*Source!I198, 6)*SmtRes!AK342, 2)</f>
        <v>0</v>
      </c>
      <c r="U200">
        <f>SmtRes!X342</f>
        <v>-203673795</v>
      </c>
      <c r="V200">
        <v>-1187868333</v>
      </c>
      <c r="W200">
        <v>1178875904</v>
      </c>
    </row>
    <row r="201" spans="1:23" x14ac:dyDescent="0.2">
      <c r="A201">
        <f>Source!A198</f>
        <v>17</v>
      </c>
      <c r="C201">
        <v>3</v>
      </c>
      <c r="D201">
        <v>0</v>
      </c>
      <c r="E201">
        <f>SmtRes!AV341</f>
        <v>0</v>
      </c>
      <c r="F201" t="str">
        <f>SmtRes!I341</f>
        <v>101-1522</v>
      </c>
      <c r="G201" t="str">
        <f>SmtRes!K341</f>
        <v>Электроды диаметром 5 мм Э42А</v>
      </c>
      <c r="H201" t="str">
        <f>SmtRes!O341</f>
        <v>т</v>
      </c>
      <c r="I201">
        <f>SmtRes!Y341*Source!I198</f>
        <v>4.0000000000000002E-4</v>
      </c>
      <c r="J201">
        <f>SmtRes!AO341</f>
        <v>1</v>
      </c>
      <c r="K201">
        <f>SmtRes!AE341</f>
        <v>10362</v>
      </c>
      <c r="L201">
        <f>SmtRes!DB341</f>
        <v>2.0699999999999998</v>
      </c>
      <c r="M201">
        <f>ROUND(ROUND(L201*Source!I198, 6)*1, 2)</f>
        <v>4.1399999999999997</v>
      </c>
      <c r="N201">
        <f>SmtRes!AA341</f>
        <v>93568.86</v>
      </c>
      <c r="O201">
        <f>ROUND(ROUND(L201*Source!I198, 6)*SmtRes!DA341, 2)</f>
        <v>37.380000000000003</v>
      </c>
      <c r="P201">
        <f>SmtRes!AG341</f>
        <v>0</v>
      </c>
      <c r="Q201">
        <f>SmtRes!DC341</f>
        <v>0</v>
      </c>
      <c r="R201">
        <f>ROUND(ROUND(Q201*Source!I198, 6)*1, 2)</f>
        <v>0</v>
      </c>
      <c r="S201">
        <f>SmtRes!AC341</f>
        <v>0</v>
      </c>
      <c r="T201">
        <f>ROUND(ROUND(Q201*Source!I198, 6)*SmtRes!AK341, 2)</f>
        <v>0</v>
      </c>
      <c r="U201">
        <f>SmtRes!X341</f>
        <v>-2063358494</v>
      </c>
      <c r="V201">
        <v>-1981229618</v>
      </c>
      <c r="W201">
        <v>-2072662666</v>
      </c>
    </row>
    <row r="202" spans="1:23" x14ac:dyDescent="0.2">
      <c r="A202">
        <f>Source!A198</f>
        <v>17</v>
      </c>
      <c r="C202">
        <v>3</v>
      </c>
      <c r="D202">
        <v>0</v>
      </c>
      <c r="E202">
        <f>SmtRes!AV340</f>
        <v>0</v>
      </c>
      <c r="F202" t="str">
        <f>SmtRes!I340</f>
        <v>101-0324</v>
      </c>
      <c r="G202" t="str">
        <f>SmtRes!K340</f>
        <v>Кислород технический газообразный</v>
      </c>
      <c r="H202" t="str">
        <f>SmtRes!O340</f>
        <v>м3</v>
      </c>
      <c r="I202">
        <f>SmtRes!Y340*Source!I198</f>
        <v>8.4000000000000005E-2</v>
      </c>
      <c r="J202">
        <f>SmtRes!AO340</f>
        <v>1</v>
      </c>
      <c r="K202">
        <f>SmtRes!AE340</f>
        <v>6.23</v>
      </c>
      <c r="L202">
        <f>SmtRes!DB340</f>
        <v>0.26</v>
      </c>
      <c r="M202">
        <f>ROUND(ROUND(L202*Source!I198, 6)*1, 2)</f>
        <v>0.52</v>
      </c>
      <c r="N202">
        <f>SmtRes!AA340</f>
        <v>52.89</v>
      </c>
      <c r="O202">
        <f>ROUND(ROUND(L202*Source!I198, 6)*SmtRes!DA340, 2)</f>
        <v>4.41</v>
      </c>
      <c r="P202">
        <f>SmtRes!AG340</f>
        <v>0</v>
      </c>
      <c r="Q202">
        <f>SmtRes!DC340</f>
        <v>0</v>
      </c>
      <c r="R202">
        <f>ROUND(ROUND(Q202*Source!I198, 6)*1, 2)</f>
        <v>0</v>
      </c>
      <c r="S202">
        <f>SmtRes!AC340</f>
        <v>0</v>
      </c>
      <c r="T202">
        <f>ROUND(ROUND(Q202*Source!I198, 6)*SmtRes!AK340, 2)</f>
        <v>0</v>
      </c>
      <c r="U202">
        <f>SmtRes!X340</f>
        <v>-756465305</v>
      </c>
      <c r="V202">
        <v>-540365543</v>
      </c>
      <c r="W202">
        <v>-342292443</v>
      </c>
    </row>
    <row r="203" spans="1:23" x14ac:dyDescent="0.2">
      <c r="A203">
        <f>Source!A199</f>
        <v>17</v>
      </c>
      <c r="C203">
        <v>3</v>
      </c>
      <c r="D203">
        <v>0</v>
      </c>
      <c r="E203">
        <f>SmtRes!AV354</f>
        <v>0</v>
      </c>
      <c r="F203" t="str">
        <f>SmtRes!I354</f>
        <v>301-3342</v>
      </c>
      <c r="G203" t="str">
        <f>SmtRes!K354</f>
        <v>Заглушки чугунные диаметром 100 мм</v>
      </c>
      <c r="H203" t="str">
        <f>SmtRes!O354</f>
        <v>шт.</v>
      </c>
      <c r="I203">
        <f>SmtRes!Y354*Source!I199</f>
        <v>1</v>
      </c>
      <c r="J203">
        <f>SmtRes!AO354</f>
        <v>1</v>
      </c>
      <c r="K203">
        <f>SmtRes!AE354</f>
        <v>77.739999999999995</v>
      </c>
      <c r="L203">
        <f>SmtRes!DB354</f>
        <v>77.739999999999995</v>
      </c>
      <c r="M203">
        <f>ROUND(ROUND(L203*Source!I199, 6)*1, 2)</f>
        <v>77.739999999999995</v>
      </c>
      <c r="N203">
        <f>SmtRes!AA354</f>
        <v>495.2</v>
      </c>
      <c r="O203">
        <f>ROUND(ROUND(L203*Source!I199, 6)*SmtRes!DA354, 2)</f>
        <v>495.2</v>
      </c>
      <c r="P203">
        <f>SmtRes!AG354</f>
        <v>0</v>
      </c>
      <c r="Q203">
        <f>SmtRes!DC354</f>
        <v>0</v>
      </c>
      <c r="R203">
        <f>ROUND(ROUND(Q203*Source!I199, 6)*1, 2)</f>
        <v>0</v>
      </c>
      <c r="S203">
        <f>SmtRes!AC354</f>
        <v>0</v>
      </c>
      <c r="T203">
        <f>ROUND(ROUND(Q203*Source!I199, 6)*SmtRes!AK354, 2)</f>
        <v>0</v>
      </c>
      <c r="U203">
        <f>SmtRes!X354</f>
        <v>363495585</v>
      </c>
      <c r="V203">
        <v>198289533</v>
      </c>
      <c r="W203">
        <v>-15969330</v>
      </c>
    </row>
    <row r="204" spans="1:23" x14ac:dyDescent="0.2">
      <c r="A204">
        <f>Source!A199</f>
        <v>17</v>
      </c>
      <c r="C204">
        <v>3</v>
      </c>
      <c r="D204">
        <v>0</v>
      </c>
      <c r="E204">
        <f>SmtRes!AV353</f>
        <v>0</v>
      </c>
      <c r="F204" t="str">
        <f>SmtRes!I353</f>
        <v>103-1034</v>
      </c>
      <c r="G204" t="str">
        <f>SmtRes!K353</f>
        <v>Тройники косые под 60 градусов диаметром 100х100 мм</v>
      </c>
      <c r="H204" t="str">
        <f>SmtRes!O353</f>
        <v>шт.</v>
      </c>
      <c r="I204">
        <f>SmtRes!Y353*Source!I199</f>
        <v>1</v>
      </c>
      <c r="J204">
        <f>SmtRes!AO353</f>
        <v>1</v>
      </c>
      <c r="K204">
        <f>SmtRes!AE353</f>
        <v>36.700000000000003</v>
      </c>
      <c r="L204">
        <f>SmtRes!DB353</f>
        <v>36.700000000000003</v>
      </c>
      <c r="M204">
        <f>ROUND(ROUND(L204*Source!I199, 6)*1, 2)</f>
        <v>36.700000000000003</v>
      </c>
      <c r="N204">
        <f>SmtRes!AA353</f>
        <v>662.8</v>
      </c>
      <c r="O204">
        <f>ROUND(ROUND(L204*Source!I199, 6)*SmtRes!DA353, 2)</f>
        <v>662.8</v>
      </c>
      <c r="P204">
        <f>SmtRes!AG353</f>
        <v>0</v>
      </c>
      <c r="Q204">
        <f>SmtRes!DC353</f>
        <v>0</v>
      </c>
      <c r="R204">
        <f>ROUND(ROUND(Q204*Source!I199, 6)*1, 2)</f>
        <v>0</v>
      </c>
      <c r="S204">
        <f>SmtRes!AC353</f>
        <v>0</v>
      </c>
      <c r="T204">
        <f>ROUND(ROUND(Q204*Source!I199, 6)*SmtRes!AK353, 2)</f>
        <v>0</v>
      </c>
      <c r="U204">
        <f>SmtRes!X353</f>
        <v>-1252431024</v>
      </c>
      <c r="V204">
        <v>-1228342325</v>
      </c>
      <c r="W204">
        <v>-2123477440</v>
      </c>
    </row>
    <row r="205" spans="1:23" x14ac:dyDescent="0.2">
      <c r="A205">
        <f>Source!A199</f>
        <v>17</v>
      </c>
      <c r="C205">
        <v>3</v>
      </c>
      <c r="D205">
        <v>0</v>
      </c>
      <c r="E205">
        <f>SmtRes!AV352</f>
        <v>0</v>
      </c>
      <c r="F205" t="str">
        <f>SmtRes!I352</f>
        <v>103-1011</v>
      </c>
      <c r="G205" t="str">
        <f>SmtRes!K352</f>
        <v>Муфты надвижные диаметром 100 мм</v>
      </c>
      <c r="H205" t="str">
        <f>SmtRes!O352</f>
        <v>шт.</v>
      </c>
      <c r="I205">
        <f>SmtRes!Y352*Source!I199</f>
        <v>1</v>
      </c>
      <c r="J205">
        <f>SmtRes!AO352</f>
        <v>1</v>
      </c>
      <c r="K205">
        <f>SmtRes!AE352</f>
        <v>17.5</v>
      </c>
      <c r="L205">
        <f>SmtRes!DB352</f>
        <v>17.5</v>
      </c>
      <c r="M205">
        <f>ROUND(ROUND(L205*Source!I199, 6)*1, 2)</f>
        <v>17.5</v>
      </c>
      <c r="N205">
        <f>SmtRes!AA352</f>
        <v>233.1</v>
      </c>
      <c r="O205">
        <f>ROUND(ROUND(L205*Source!I199, 6)*SmtRes!DA352, 2)</f>
        <v>233.1</v>
      </c>
      <c r="P205">
        <f>SmtRes!AG352</f>
        <v>0</v>
      </c>
      <c r="Q205">
        <f>SmtRes!DC352</f>
        <v>0</v>
      </c>
      <c r="R205">
        <f>ROUND(ROUND(Q205*Source!I199, 6)*1, 2)</f>
        <v>0</v>
      </c>
      <c r="S205">
        <f>SmtRes!AC352</f>
        <v>0</v>
      </c>
      <c r="T205">
        <f>ROUND(ROUND(Q205*Source!I199, 6)*SmtRes!AK352, 2)</f>
        <v>0</v>
      </c>
      <c r="U205">
        <f>SmtRes!X352</f>
        <v>567941951</v>
      </c>
      <c r="V205">
        <v>206754077</v>
      </c>
      <c r="W205">
        <v>-1536265875</v>
      </c>
    </row>
    <row r="206" spans="1:23" x14ac:dyDescent="0.2">
      <c r="A206">
        <f>Source!A199</f>
        <v>17</v>
      </c>
      <c r="C206">
        <v>3</v>
      </c>
      <c r="D206">
        <v>0</v>
      </c>
      <c r="E206">
        <f>SmtRes!AV351</f>
        <v>0</v>
      </c>
      <c r="F206" t="str">
        <f>SmtRes!I351</f>
        <v>101-1705</v>
      </c>
      <c r="G206" t="str">
        <f>SmtRes!K351</f>
        <v>Пакля пропитанная</v>
      </c>
      <c r="H206" t="str">
        <f>SmtRes!O351</f>
        <v>кг</v>
      </c>
      <c r="I206">
        <f>SmtRes!Y351*Source!I199</f>
        <v>7.2000000000000005E-4</v>
      </c>
      <c r="J206">
        <f>SmtRes!AO351</f>
        <v>1</v>
      </c>
      <c r="K206">
        <f>SmtRes!AE351</f>
        <v>9.0399999999999991</v>
      </c>
      <c r="L206">
        <f>SmtRes!DB351</f>
        <v>0.01</v>
      </c>
      <c r="M206">
        <f>ROUND(ROUND(L206*Source!I199, 6)*1, 2)</f>
        <v>0.01</v>
      </c>
      <c r="N206">
        <f>SmtRes!AA351</f>
        <v>86.42</v>
      </c>
      <c r="O206">
        <f>ROUND(ROUND(L206*Source!I199, 6)*SmtRes!DA351, 2)</f>
        <v>0.1</v>
      </c>
      <c r="P206">
        <f>SmtRes!AG351</f>
        <v>0</v>
      </c>
      <c r="Q206">
        <f>SmtRes!DC351</f>
        <v>0</v>
      </c>
      <c r="R206">
        <f>ROUND(ROUND(Q206*Source!I199, 6)*1, 2)</f>
        <v>0</v>
      </c>
      <c r="S206">
        <f>SmtRes!AC351</f>
        <v>0</v>
      </c>
      <c r="T206">
        <f>ROUND(ROUND(Q206*Source!I199, 6)*SmtRes!AK351, 2)</f>
        <v>0</v>
      </c>
      <c r="U206">
        <f>SmtRes!X351</f>
        <v>-1980359651</v>
      </c>
      <c r="V206">
        <v>-1923937253</v>
      </c>
      <c r="W206">
        <v>-2017075022</v>
      </c>
    </row>
    <row r="207" spans="1:23" x14ac:dyDescent="0.2">
      <c r="A207">
        <f>Source!A199</f>
        <v>17</v>
      </c>
      <c r="C207">
        <v>3</v>
      </c>
      <c r="D207">
        <v>0</v>
      </c>
      <c r="E207">
        <f>SmtRes!AV350</f>
        <v>0</v>
      </c>
      <c r="F207" t="str">
        <f>SmtRes!I350</f>
        <v>101-1355</v>
      </c>
      <c r="G207" t="str">
        <f>SmtRes!K350</f>
        <v>Цемент гипсоглиноземистый расширяющийся</v>
      </c>
      <c r="H207" t="str">
        <f>SmtRes!O350</f>
        <v>т</v>
      </c>
      <c r="I207">
        <f>SmtRes!Y350*Source!I199</f>
        <v>1.92E-3</v>
      </c>
      <c r="J207">
        <f>SmtRes!AO350</f>
        <v>1</v>
      </c>
      <c r="K207">
        <f>SmtRes!AE350</f>
        <v>1836</v>
      </c>
      <c r="L207">
        <f>SmtRes!DB350</f>
        <v>3.53</v>
      </c>
      <c r="M207">
        <f>ROUND(ROUND(L207*Source!I199, 6)*1, 2)</f>
        <v>3.53</v>
      </c>
      <c r="N207">
        <f>SmtRes!AA350</f>
        <v>27558.36</v>
      </c>
      <c r="O207">
        <f>ROUND(ROUND(L207*Source!I199, 6)*SmtRes!DA350, 2)</f>
        <v>52.99</v>
      </c>
      <c r="P207">
        <f>SmtRes!AG350</f>
        <v>0</v>
      </c>
      <c r="Q207">
        <f>SmtRes!DC350</f>
        <v>0</v>
      </c>
      <c r="R207">
        <f>ROUND(ROUND(Q207*Source!I199, 6)*1, 2)</f>
        <v>0</v>
      </c>
      <c r="S207">
        <f>SmtRes!AC350</f>
        <v>0</v>
      </c>
      <c r="T207">
        <f>ROUND(ROUND(Q207*Source!I199, 6)*SmtRes!AK350, 2)</f>
        <v>0</v>
      </c>
      <c r="U207">
        <f>SmtRes!X350</f>
        <v>1748729848</v>
      </c>
      <c r="V207">
        <v>1110450493</v>
      </c>
      <c r="W207">
        <v>-1959152548</v>
      </c>
    </row>
    <row r="208" spans="1:23" x14ac:dyDescent="0.2">
      <c r="A208">
        <f>Source!A200</f>
        <v>17</v>
      </c>
      <c r="C208">
        <v>3</v>
      </c>
      <c r="D208">
        <v>0</v>
      </c>
      <c r="E208">
        <f>SmtRes!AV370</f>
        <v>0</v>
      </c>
      <c r="F208" t="str">
        <f>SmtRes!I370</f>
        <v>509-1792</v>
      </c>
      <c r="G208" t="str">
        <f>SmtRes!K370</f>
        <v>Скобы скрепляющие и для подвеса</v>
      </c>
      <c r="H208" t="str">
        <f>SmtRes!O370</f>
        <v>кг</v>
      </c>
      <c r="I208">
        <f>SmtRes!Y370*Source!I200</f>
        <v>2</v>
      </c>
      <c r="J208">
        <f>SmtRes!AO370</f>
        <v>1</v>
      </c>
      <c r="K208">
        <f>SmtRes!AE370</f>
        <v>6.79</v>
      </c>
      <c r="L208">
        <f>SmtRes!DB370</f>
        <v>135.80000000000001</v>
      </c>
      <c r="M208">
        <f>ROUND(ROUND(L208*Source!I200, 6)*1, 2)</f>
        <v>13.58</v>
      </c>
      <c r="N208">
        <f>SmtRes!AA370</f>
        <v>33</v>
      </c>
      <c r="O208">
        <f>ROUND(ROUND(L208*Source!I200, 6)*SmtRes!DA370, 2)</f>
        <v>66</v>
      </c>
      <c r="P208">
        <f>SmtRes!AG370</f>
        <v>0</v>
      </c>
      <c r="Q208">
        <f>SmtRes!DC370</f>
        <v>0</v>
      </c>
      <c r="R208">
        <f>ROUND(ROUND(Q208*Source!I200, 6)*1, 2)</f>
        <v>0</v>
      </c>
      <c r="S208">
        <f>SmtRes!AC370</f>
        <v>0</v>
      </c>
      <c r="T208">
        <f>ROUND(ROUND(Q208*Source!I200, 6)*SmtRes!AK370, 2)</f>
        <v>0</v>
      </c>
      <c r="U208">
        <f>SmtRes!X370</f>
        <v>393238203</v>
      </c>
      <c r="V208">
        <v>490959160</v>
      </c>
      <c r="W208">
        <v>544596990</v>
      </c>
    </row>
    <row r="209" spans="1:23" x14ac:dyDescent="0.2">
      <c r="A209">
        <f>Source!A200</f>
        <v>17</v>
      </c>
      <c r="C209">
        <v>3</v>
      </c>
      <c r="D209">
        <v>0</v>
      </c>
      <c r="E209">
        <f>SmtRes!AV368</f>
        <v>0</v>
      </c>
      <c r="F209" t="str">
        <f>SmtRes!I368</f>
        <v>113-0074</v>
      </c>
      <c r="G209" t="str">
        <f>SmtRes!K368</f>
        <v>Клей фенолполивинилацетатный марки БФ-2, сорт I</v>
      </c>
      <c r="H209" t="str">
        <f>SmtRes!O368</f>
        <v>т</v>
      </c>
      <c r="I209">
        <f>SmtRes!Y368*Source!I200</f>
        <v>8.0000000000000007E-5</v>
      </c>
      <c r="J209">
        <f>SmtRes!AO368</f>
        <v>1</v>
      </c>
      <c r="K209">
        <f>SmtRes!AE368</f>
        <v>12329.98</v>
      </c>
      <c r="L209">
        <f>SmtRes!DB368</f>
        <v>9.86</v>
      </c>
      <c r="M209">
        <f>ROUND(ROUND(L209*Source!I200, 6)*1, 2)</f>
        <v>0.99</v>
      </c>
      <c r="N209">
        <f>SmtRes!AA368</f>
        <v>235625.92</v>
      </c>
      <c r="O209">
        <f>ROUND(ROUND(L209*Source!I200, 6)*SmtRes!DA368, 2)</f>
        <v>18.84</v>
      </c>
      <c r="P209">
        <f>SmtRes!AG368</f>
        <v>0</v>
      </c>
      <c r="Q209">
        <f>SmtRes!DC368</f>
        <v>0</v>
      </c>
      <c r="R209">
        <f>ROUND(ROUND(Q209*Source!I200, 6)*1, 2)</f>
        <v>0</v>
      </c>
      <c r="S209">
        <f>SmtRes!AC368</f>
        <v>0</v>
      </c>
      <c r="T209">
        <f>ROUND(ROUND(Q209*Source!I200, 6)*SmtRes!AK368, 2)</f>
        <v>0</v>
      </c>
      <c r="U209">
        <f>SmtRes!X368</f>
        <v>-1862124413</v>
      </c>
      <c r="V209">
        <v>1831291436</v>
      </c>
      <c r="W209">
        <v>2083637005</v>
      </c>
    </row>
    <row r="210" spans="1:23" x14ac:dyDescent="0.2">
      <c r="A210">
        <f>Source!A200</f>
        <v>17</v>
      </c>
      <c r="C210">
        <v>3</v>
      </c>
      <c r="D210">
        <v>0</v>
      </c>
      <c r="E210">
        <f>SmtRes!AV367</f>
        <v>0</v>
      </c>
      <c r="F210" t="str">
        <f>SmtRes!I367</f>
        <v>101-2203</v>
      </c>
      <c r="G210" t="str">
        <f>SmtRes!K367</f>
        <v>Дюбели распорные полиэтиленовые 8х30 мм</v>
      </c>
      <c r="H210" t="str">
        <f>SmtRes!O367</f>
        <v>1000 шт.</v>
      </c>
      <c r="I210">
        <f>SmtRes!Y367*Source!I200</f>
        <v>4.0000000000000001E-3</v>
      </c>
      <c r="J210">
        <f>SmtRes!AO367</f>
        <v>1</v>
      </c>
      <c r="K210">
        <f>SmtRes!AE367</f>
        <v>179</v>
      </c>
      <c r="L210">
        <f>SmtRes!DB367</f>
        <v>7.16</v>
      </c>
      <c r="M210">
        <f>ROUND(ROUND(L210*Source!I200, 6)*1, 2)</f>
        <v>0.72</v>
      </c>
      <c r="N210">
        <f>SmtRes!AA367</f>
        <v>213.01</v>
      </c>
      <c r="O210">
        <f>ROUND(ROUND(L210*Source!I200, 6)*SmtRes!DA367, 2)</f>
        <v>0.85</v>
      </c>
      <c r="P210">
        <f>SmtRes!AG367</f>
        <v>0</v>
      </c>
      <c r="Q210">
        <f>SmtRes!DC367</f>
        <v>0</v>
      </c>
      <c r="R210">
        <f>ROUND(ROUND(Q210*Source!I200, 6)*1, 2)</f>
        <v>0</v>
      </c>
      <c r="S210">
        <f>SmtRes!AC367</f>
        <v>0</v>
      </c>
      <c r="T210">
        <f>ROUND(ROUND(Q210*Source!I200, 6)*SmtRes!AK367, 2)</f>
        <v>0</v>
      </c>
      <c r="U210">
        <f>SmtRes!X367</f>
        <v>206183101</v>
      </c>
      <c r="V210">
        <v>-756042818</v>
      </c>
      <c r="W210">
        <v>377153135</v>
      </c>
    </row>
    <row r="211" spans="1:23" x14ac:dyDescent="0.2">
      <c r="A211">
        <f>Source!A200</f>
        <v>17</v>
      </c>
      <c r="C211">
        <v>3</v>
      </c>
      <c r="D211">
        <v>0</v>
      </c>
      <c r="E211">
        <f>SmtRes!AV366</f>
        <v>0</v>
      </c>
      <c r="F211" t="str">
        <f>SmtRes!I366</f>
        <v>101-2184</v>
      </c>
      <c r="G211" t="str">
        <f>SmtRes!K366</f>
        <v>Шурупы с полукруглой головкой 6х60 мм</v>
      </c>
      <c r="H211" t="str">
        <f>SmtRes!O366</f>
        <v>т</v>
      </c>
      <c r="I211">
        <f>SmtRes!Y366*Source!I200</f>
        <v>5.0000000000000002E-5</v>
      </c>
      <c r="J211">
        <f>SmtRes!AO366</f>
        <v>1</v>
      </c>
      <c r="K211">
        <f>SmtRes!AE366</f>
        <v>12429.99</v>
      </c>
      <c r="L211">
        <f>SmtRes!DB366</f>
        <v>6.21</v>
      </c>
      <c r="M211">
        <f>ROUND(ROUND(L211*Source!I200, 6)*1, 2)</f>
        <v>0.62</v>
      </c>
      <c r="N211">
        <f>SmtRes!AA366</f>
        <v>101180.12</v>
      </c>
      <c r="O211">
        <f>ROUND(ROUND(L211*Source!I200, 6)*SmtRes!DA366, 2)</f>
        <v>5.05</v>
      </c>
      <c r="P211">
        <f>SmtRes!AG366</f>
        <v>0</v>
      </c>
      <c r="Q211">
        <f>SmtRes!DC366</f>
        <v>0</v>
      </c>
      <c r="R211">
        <f>ROUND(ROUND(Q211*Source!I200, 6)*1, 2)</f>
        <v>0</v>
      </c>
      <c r="S211">
        <f>SmtRes!AC366</f>
        <v>0</v>
      </c>
      <c r="T211">
        <f>ROUND(ROUND(Q211*Source!I200, 6)*SmtRes!AK366, 2)</f>
        <v>0</v>
      </c>
      <c r="U211">
        <f>SmtRes!X366</f>
        <v>707075697</v>
      </c>
      <c r="V211">
        <v>-223134235</v>
      </c>
      <c r="W211">
        <v>-1454019657</v>
      </c>
    </row>
    <row r="212" spans="1:23" x14ac:dyDescent="0.2">
      <c r="A212">
        <f>Source!A200</f>
        <v>17</v>
      </c>
      <c r="C212">
        <v>3</v>
      </c>
      <c r="D212">
        <v>0</v>
      </c>
      <c r="E212">
        <f>SmtRes!AV365</f>
        <v>0</v>
      </c>
      <c r="F212" t="str">
        <f>SmtRes!I365</f>
        <v>101-1847</v>
      </c>
      <c r="G212" t="str">
        <f>SmtRes!K365</f>
        <v>Замазка защитная</v>
      </c>
      <c r="H212" t="str">
        <f>SmtRes!O365</f>
        <v>кг</v>
      </c>
      <c r="I212">
        <f>SmtRes!Y365*Source!I200</f>
        <v>0.4</v>
      </c>
      <c r="J212">
        <f>SmtRes!AO365</f>
        <v>1</v>
      </c>
      <c r="K212">
        <f>SmtRes!AE365</f>
        <v>9.61</v>
      </c>
      <c r="L212">
        <f>SmtRes!DB365</f>
        <v>38.44</v>
      </c>
      <c r="M212">
        <f>ROUND(ROUND(L212*Source!I200, 6)*1, 2)</f>
        <v>3.84</v>
      </c>
      <c r="N212">
        <f>SmtRes!AA365</f>
        <v>47.95</v>
      </c>
      <c r="O212">
        <f>ROUND(ROUND(L212*Source!I200, 6)*SmtRes!DA365, 2)</f>
        <v>19.18</v>
      </c>
      <c r="P212">
        <f>SmtRes!AG365</f>
        <v>0</v>
      </c>
      <c r="Q212">
        <f>SmtRes!DC365</f>
        <v>0</v>
      </c>
      <c r="R212">
        <f>ROUND(ROUND(Q212*Source!I200, 6)*1, 2)</f>
        <v>0</v>
      </c>
      <c r="S212">
        <f>SmtRes!AC365</f>
        <v>0</v>
      </c>
      <c r="T212">
        <f>ROUND(ROUND(Q212*Source!I200, 6)*SmtRes!AK365, 2)</f>
        <v>0</v>
      </c>
      <c r="U212">
        <f>SmtRes!X365</f>
        <v>1489730880</v>
      </c>
      <c r="V212">
        <v>89941318</v>
      </c>
      <c r="W212">
        <v>-1108661265</v>
      </c>
    </row>
    <row r="213" spans="1:23" x14ac:dyDescent="0.2">
      <c r="A213">
        <f>Source!A200</f>
        <v>17</v>
      </c>
      <c r="C213">
        <v>3</v>
      </c>
      <c r="D213">
        <v>0</v>
      </c>
      <c r="E213">
        <f>SmtRes!AV364</f>
        <v>0</v>
      </c>
      <c r="F213" t="str">
        <f>SmtRes!I364</f>
        <v>101-1669</v>
      </c>
      <c r="G213" t="str">
        <f>SmtRes!K364</f>
        <v>Очес льняной</v>
      </c>
      <c r="H213" t="str">
        <f>SmtRes!O364</f>
        <v>кг</v>
      </c>
      <c r="I213">
        <f>SmtRes!Y364*Source!I200</f>
        <v>4.0000000000000001E-3</v>
      </c>
      <c r="J213">
        <f>SmtRes!AO364</f>
        <v>1</v>
      </c>
      <c r="K213">
        <f>SmtRes!AE364</f>
        <v>37.29</v>
      </c>
      <c r="L213">
        <f>SmtRes!DB364</f>
        <v>1.49</v>
      </c>
      <c r="M213">
        <f>ROUND(ROUND(L213*Source!I200, 6)*1, 2)</f>
        <v>0.15</v>
      </c>
      <c r="N213">
        <f>SmtRes!AA364</f>
        <v>75.33</v>
      </c>
      <c r="O213">
        <f>ROUND(ROUND(L213*Source!I200, 6)*SmtRes!DA364, 2)</f>
        <v>0.3</v>
      </c>
      <c r="P213">
        <f>SmtRes!AG364</f>
        <v>0</v>
      </c>
      <c r="Q213">
        <f>SmtRes!DC364</f>
        <v>0</v>
      </c>
      <c r="R213">
        <f>ROUND(ROUND(Q213*Source!I200, 6)*1, 2)</f>
        <v>0</v>
      </c>
      <c r="S213">
        <f>SmtRes!AC364</f>
        <v>0</v>
      </c>
      <c r="T213">
        <f>ROUND(ROUND(Q213*Source!I200, 6)*SmtRes!AK364, 2)</f>
        <v>0</v>
      </c>
      <c r="U213">
        <f>SmtRes!X364</f>
        <v>-2113933962</v>
      </c>
      <c r="V213">
        <v>-1437110030</v>
      </c>
      <c r="W213">
        <v>202426086</v>
      </c>
    </row>
    <row r="214" spans="1:23" x14ac:dyDescent="0.2">
      <c r="A214">
        <f>Source!A200</f>
        <v>17</v>
      </c>
      <c r="C214">
        <v>3</v>
      </c>
      <c r="D214">
        <v>0</v>
      </c>
      <c r="E214">
        <f>SmtRes!AV363</f>
        <v>0</v>
      </c>
      <c r="F214" t="str">
        <f>SmtRes!I363</f>
        <v>101-0849</v>
      </c>
      <c r="G214" t="str">
        <f>SmtRes!K363</f>
        <v>Пластина резиновая рулонная вулканизированная</v>
      </c>
      <c r="H214" t="str">
        <f>SmtRes!O363</f>
        <v>кг</v>
      </c>
      <c r="I214">
        <f>SmtRes!Y363*Source!I200</f>
        <v>8.0000000000000016E-2</v>
      </c>
      <c r="J214">
        <f>SmtRes!AO363</f>
        <v>1</v>
      </c>
      <c r="K214">
        <f>SmtRes!AE363</f>
        <v>13.55</v>
      </c>
      <c r="L214">
        <f>SmtRes!DB363</f>
        <v>10.84</v>
      </c>
      <c r="M214">
        <f>ROUND(ROUND(L214*Source!I200, 6)*1, 2)</f>
        <v>1.08</v>
      </c>
      <c r="N214">
        <f>SmtRes!AA363</f>
        <v>75.47</v>
      </c>
      <c r="O214">
        <f>ROUND(ROUND(L214*Source!I200, 6)*SmtRes!DA363, 2)</f>
        <v>6.04</v>
      </c>
      <c r="P214">
        <f>SmtRes!AG363</f>
        <v>0</v>
      </c>
      <c r="Q214">
        <f>SmtRes!DC363</f>
        <v>0</v>
      </c>
      <c r="R214">
        <f>ROUND(ROUND(Q214*Source!I200, 6)*1, 2)</f>
        <v>0</v>
      </c>
      <c r="S214">
        <f>SmtRes!AC363</f>
        <v>0</v>
      </c>
      <c r="T214">
        <f>ROUND(ROUND(Q214*Source!I200, 6)*SmtRes!AK363, 2)</f>
        <v>0</v>
      </c>
      <c r="U214">
        <f>SmtRes!X363</f>
        <v>732645912</v>
      </c>
      <c r="V214">
        <v>855498028</v>
      </c>
      <c r="W214">
        <v>1875060541</v>
      </c>
    </row>
    <row r="215" spans="1:23" x14ac:dyDescent="0.2">
      <c r="A215">
        <f>Source!A200</f>
        <v>17</v>
      </c>
      <c r="C215">
        <v>3</v>
      </c>
      <c r="D215">
        <v>0</v>
      </c>
      <c r="E215">
        <f>SmtRes!AV362</f>
        <v>0</v>
      </c>
      <c r="F215" t="str">
        <f>SmtRes!I362</f>
        <v>101-0628</v>
      </c>
      <c r="G215" t="str">
        <f>SmtRes!K362</f>
        <v>Олифа комбинированная, марки К-3</v>
      </c>
      <c r="H215" t="str">
        <f>SmtRes!O362</f>
        <v>т</v>
      </c>
      <c r="I215">
        <f>SmtRes!Y362*Source!I200</f>
        <v>2.0000000000000002E-5</v>
      </c>
      <c r="J215">
        <f>SmtRes!AO362</f>
        <v>1</v>
      </c>
      <c r="K215">
        <f>SmtRes!AE362</f>
        <v>16950</v>
      </c>
      <c r="L215">
        <f>SmtRes!DB362</f>
        <v>3.39</v>
      </c>
      <c r="M215">
        <f>ROUND(ROUND(L215*Source!I200, 6)*1, 2)</f>
        <v>0.34</v>
      </c>
      <c r="N215">
        <f>SmtRes!AA362</f>
        <v>55765.5</v>
      </c>
      <c r="O215">
        <f>ROUND(ROUND(L215*Source!I200, 6)*SmtRes!DA362, 2)</f>
        <v>1.1200000000000001</v>
      </c>
      <c r="P215">
        <f>SmtRes!AG362</f>
        <v>0</v>
      </c>
      <c r="Q215">
        <f>SmtRes!DC362</f>
        <v>0</v>
      </c>
      <c r="R215">
        <f>ROUND(ROUND(Q215*Source!I200, 6)*1, 2)</f>
        <v>0</v>
      </c>
      <c r="S215">
        <f>SmtRes!AC362</f>
        <v>0</v>
      </c>
      <c r="T215">
        <f>ROUND(ROUND(Q215*Source!I200, 6)*SmtRes!AK362, 2)</f>
        <v>0</v>
      </c>
      <c r="U215">
        <f>SmtRes!X362</f>
        <v>24062879</v>
      </c>
      <c r="V215">
        <v>1155205961</v>
      </c>
      <c r="W215">
        <v>1101484468</v>
      </c>
    </row>
    <row r="216" spans="1:23" x14ac:dyDescent="0.2">
      <c r="A216">
        <f>Source!A200</f>
        <v>17</v>
      </c>
      <c r="C216">
        <v>3</v>
      </c>
      <c r="D216">
        <v>0</v>
      </c>
      <c r="E216">
        <f>SmtRes!AV361</f>
        <v>0</v>
      </c>
      <c r="F216" t="str">
        <f>SmtRes!I361</f>
        <v>101-0388</v>
      </c>
      <c r="G216" t="str">
        <f>SmtRes!K361</f>
        <v>Краски масляные земляные марки МА-0115 мумия, сурик железный</v>
      </c>
      <c r="H216" t="str">
        <f>SmtRes!O361</f>
        <v>т</v>
      </c>
      <c r="I216">
        <f>SmtRes!Y361*Source!I200</f>
        <v>4.0000000000000003E-5</v>
      </c>
      <c r="J216">
        <f>SmtRes!AO361</f>
        <v>1</v>
      </c>
      <c r="K216">
        <f>SmtRes!AE361</f>
        <v>15118.99</v>
      </c>
      <c r="L216">
        <f>SmtRes!DB361</f>
        <v>6.05</v>
      </c>
      <c r="M216">
        <f>ROUND(ROUND(L216*Source!I200, 6)*1, 2)</f>
        <v>0.61</v>
      </c>
      <c r="N216">
        <f>SmtRes!AA361</f>
        <v>48531.96</v>
      </c>
      <c r="O216">
        <f>ROUND(ROUND(L216*Source!I200, 6)*SmtRes!DA361, 2)</f>
        <v>1.94</v>
      </c>
      <c r="P216">
        <f>SmtRes!AG361</f>
        <v>0</v>
      </c>
      <c r="Q216">
        <f>SmtRes!DC361</f>
        <v>0</v>
      </c>
      <c r="R216">
        <f>ROUND(ROUND(Q216*Source!I200, 6)*1, 2)</f>
        <v>0</v>
      </c>
      <c r="S216">
        <f>SmtRes!AC361</f>
        <v>0</v>
      </c>
      <c r="T216">
        <f>ROUND(ROUND(Q216*Source!I200, 6)*SmtRes!AK361, 2)</f>
        <v>0</v>
      </c>
      <c r="U216">
        <f>SmtRes!X361</f>
        <v>1625292450</v>
      </c>
      <c r="V216">
        <v>12582592</v>
      </c>
      <c r="W216">
        <v>628019721</v>
      </c>
    </row>
    <row r="217" spans="1:23" x14ac:dyDescent="0.2">
      <c r="A217">
        <f>Source!A200</f>
        <v>17</v>
      </c>
      <c r="C217">
        <v>3</v>
      </c>
      <c r="D217">
        <v>0</v>
      </c>
      <c r="E217">
        <f>SmtRes!AV360</f>
        <v>0</v>
      </c>
      <c r="F217" t="str">
        <f>SmtRes!I360</f>
        <v>101-0311</v>
      </c>
      <c r="G217" t="str">
        <f>SmtRes!K360</f>
        <v>Каболка</v>
      </c>
      <c r="H217" t="str">
        <f>SmtRes!O360</f>
        <v>т</v>
      </c>
      <c r="I217">
        <f>SmtRes!Y360*Source!I200</f>
        <v>1E-4</v>
      </c>
      <c r="J217">
        <f>SmtRes!AO360</f>
        <v>1</v>
      </c>
      <c r="K217">
        <f>SmtRes!AE360</f>
        <v>30029.99</v>
      </c>
      <c r="L217">
        <f>SmtRes!DB360</f>
        <v>30.03</v>
      </c>
      <c r="M217">
        <f>ROUND(ROUND(L217*Source!I200, 6)*1, 2)</f>
        <v>3</v>
      </c>
      <c r="N217">
        <f>SmtRes!AA360</f>
        <v>126426.26</v>
      </c>
      <c r="O217">
        <f>ROUND(ROUND(L217*Source!I200, 6)*SmtRes!DA360, 2)</f>
        <v>12.64</v>
      </c>
      <c r="P217">
        <f>SmtRes!AG360</f>
        <v>0</v>
      </c>
      <c r="Q217">
        <f>SmtRes!DC360</f>
        <v>0</v>
      </c>
      <c r="R217">
        <f>ROUND(ROUND(Q217*Source!I200, 6)*1, 2)</f>
        <v>0</v>
      </c>
      <c r="S217">
        <f>SmtRes!AC360</f>
        <v>0</v>
      </c>
      <c r="T217">
        <f>ROUND(ROUND(Q217*Source!I200, 6)*SmtRes!AK360, 2)</f>
        <v>0</v>
      </c>
      <c r="U217">
        <f>SmtRes!X360</f>
        <v>-1081944564</v>
      </c>
      <c r="V217">
        <v>854129738</v>
      </c>
      <c r="W217">
        <v>-474678016</v>
      </c>
    </row>
    <row r="218" spans="1:23" x14ac:dyDescent="0.2">
      <c r="A218">
        <f>Source!A202</f>
        <v>18</v>
      </c>
      <c r="C218">
        <v>3</v>
      </c>
      <c r="D218">
        <f>Source!BI202</f>
        <v>4</v>
      </c>
      <c r="E218">
        <f>Source!FS202</f>
        <v>0</v>
      </c>
      <c r="F218" t="str">
        <f>Source!F202</f>
        <v>Цена поставщика</v>
      </c>
      <c r="G218" t="str">
        <f>Source!G202</f>
        <v>Унитаз "Густавсберг"</v>
      </c>
      <c r="H218" t="str">
        <f>Source!H202</f>
        <v>шт.</v>
      </c>
      <c r="I218">
        <f>Source!I202</f>
        <v>1</v>
      </c>
      <c r="J218">
        <v>1</v>
      </c>
      <c r="K218">
        <f>Source!AC202</f>
        <v>16983</v>
      </c>
      <c r="M218">
        <f>ROUND(K218*I218, 2)</f>
        <v>16983</v>
      </c>
      <c r="N218">
        <f>Source!AC202*IF(Source!BC202&lt;&gt; 0, Source!BC202, 1)</f>
        <v>16983</v>
      </c>
      <c r="O218">
        <f>ROUND(N218*I218, 2)</f>
        <v>16983</v>
      </c>
      <c r="P218">
        <f>Source!AE202</f>
        <v>0</v>
      </c>
      <c r="R218">
        <f>ROUND(P218*I218, 2)</f>
        <v>0</v>
      </c>
      <c r="S218">
        <f>Source!AE202*IF(Source!BS202&lt;&gt; 0, Source!BS202, 1)</f>
        <v>0</v>
      </c>
      <c r="T218">
        <f>ROUND(S218*I218, 2)</f>
        <v>0</v>
      </c>
      <c r="U218">
        <f>Source!GF202</f>
        <v>-1565019067</v>
      </c>
      <c r="V218">
        <v>1124147499</v>
      </c>
      <c r="W218">
        <v>1124147499</v>
      </c>
    </row>
    <row r="219" spans="1:23" x14ac:dyDescent="0.2">
      <c r="A219">
        <f>Source!A203</f>
        <v>17</v>
      </c>
      <c r="C219">
        <v>3</v>
      </c>
      <c r="D219">
        <v>0</v>
      </c>
      <c r="E219">
        <f>SmtRes!AV378</f>
        <v>0</v>
      </c>
      <c r="F219" t="str">
        <f>SmtRes!I378</f>
        <v>203-0499</v>
      </c>
      <c r="G219" t="str">
        <f>SmtRes!K378</f>
        <v>Штапик (раскладка), размер 19х19 мм</v>
      </c>
      <c r="H219" t="str">
        <f>SmtRes!O378</f>
        <v>м</v>
      </c>
      <c r="I219">
        <f>SmtRes!Y378*Source!I203</f>
        <v>4</v>
      </c>
      <c r="J219">
        <f>SmtRes!AO378</f>
        <v>1</v>
      </c>
      <c r="K219">
        <f>SmtRes!AE378</f>
        <v>3.2</v>
      </c>
      <c r="L219">
        <f>SmtRes!DB378</f>
        <v>1280</v>
      </c>
      <c r="M219">
        <f>ROUND(ROUND(L219*Source!I203, 6)*1, 2)</f>
        <v>12.8</v>
      </c>
      <c r="N219">
        <f>SmtRes!AA378</f>
        <v>16.260000000000002</v>
      </c>
      <c r="O219">
        <f>ROUND(ROUND(L219*Source!I203, 6)*SmtRes!DA378, 2)</f>
        <v>65.02</v>
      </c>
      <c r="P219">
        <f>SmtRes!AG378</f>
        <v>0</v>
      </c>
      <c r="Q219">
        <f>SmtRes!DC378</f>
        <v>0</v>
      </c>
      <c r="R219">
        <f>ROUND(ROUND(Q219*Source!I203, 6)*1, 2)</f>
        <v>0</v>
      </c>
      <c r="S219">
        <f>SmtRes!AC378</f>
        <v>0</v>
      </c>
      <c r="T219">
        <f>ROUND(ROUND(Q219*Source!I203, 6)*SmtRes!AK378, 2)</f>
        <v>0</v>
      </c>
      <c r="U219">
        <f>SmtRes!X378</f>
        <v>1685347892</v>
      </c>
      <c r="V219">
        <v>-1169625124</v>
      </c>
      <c r="W219">
        <v>771192388</v>
      </c>
    </row>
    <row r="220" spans="1:23" x14ac:dyDescent="0.2">
      <c r="A220">
        <f>Source!A203</f>
        <v>17</v>
      </c>
      <c r="C220">
        <v>3</v>
      </c>
      <c r="D220">
        <v>0</v>
      </c>
      <c r="E220">
        <f>SmtRes!AV377</f>
        <v>0</v>
      </c>
      <c r="F220" t="str">
        <f>SmtRes!I377</f>
        <v>101-1805</v>
      </c>
      <c r="G220" t="str">
        <f>SmtRes!K377</f>
        <v>Гвозди строительные</v>
      </c>
      <c r="H220" t="str">
        <f>SmtRes!O377</f>
        <v>т</v>
      </c>
      <c r="I220">
        <f>SmtRes!Y377*Source!I203</f>
        <v>1.2E-4</v>
      </c>
      <c r="J220">
        <f>SmtRes!AO377</f>
        <v>1</v>
      </c>
      <c r="K220">
        <f>SmtRes!AE377</f>
        <v>11978</v>
      </c>
      <c r="L220">
        <f>SmtRes!DB377</f>
        <v>143.74</v>
      </c>
      <c r="M220">
        <f>ROUND(ROUND(L220*Source!I203, 6)*1, 2)</f>
        <v>1.44</v>
      </c>
      <c r="N220">
        <f>SmtRes!AA377</f>
        <v>55098.8</v>
      </c>
      <c r="O220">
        <f>ROUND(ROUND(L220*Source!I203, 6)*SmtRes!DA377, 2)</f>
        <v>6.61</v>
      </c>
      <c r="P220">
        <f>SmtRes!AG377</f>
        <v>0</v>
      </c>
      <c r="Q220">
        <f>SmtRes!DC377</f>
        <v>0</v>
      </c>
      <c r="R220">
        <f>ROUND(ROUND(Q220*Source!I203, 6)*1, 2)</f>
        <v>0</v>
      </c>
      <c r="S220">
        <f>SmtRes!AC377</f>
        <v>0</v>
      </c>
      <c r="T220">
        <f>ROUND(ROUND(Q220*Source!I203, 6)*SmtRes!AK377, 2)</f>
        <v>0</v>
      </c>
      <c r="U220">
        <f>SmtRes!X377</f>
        <v>1561117559</v>
      </c>
      <c r="V220">
        <v>-1982657646</v>
      </c>
      <c r="W220">
        <v>106826315</v>
      </c>
    </row>
    <row r="221" spans="1:23" x14ac:dyDescent="0.2">
      <c r="A221">
        <f>Source!A203</f>
        <v>17</v>
      </c>
      <c r="C221">
        <v>3</v>
      </c>
      <c r="D221">
        <v>0</v>
      </c>
      <c r="E221">
        <f>SmtRes!AV376</f>
        <v>0</v>
      </c>
      <c r="F221" t="str">
        <f>SmtRes!I376</f>
        <v>101-0782</v>
      </c>
      <c r="G221" t="str">
        <f>SmtRes!K376</f>
        <v>Поковки из квадратных заготовок, масса 1,8 кг</v>
      </c>
      <c r="H221" t="str">
        <f>SmtRes!O376</f>
        <v>т</v>
      </c>
      <c r="I221">
        <f>SmtRes!Y376*Source!I203</f>
        <v>3.5000000000000005E-4</v>
      </c>
      <c r="J221">
        <f>SmtRes!AO376</f>
        <v>1</v>
      </c>
      <c r="K221">
        <f>SmtRes!AE376</f>
        <v>5989</v>
      </c>
      <c r="L221">
        <f>SmtRes!DB376</f>
        <v>209.62</v>
      </c>
      <c r="M221">
        <f>ROUND(ROUND(L221*Source!I203, 6)*1, 2)</f>
        <v>2.1</v>
      </c>
      <c r="N221">
        <f>SmtRes!AA376</f>
        <v>27908.74</v>
      </c>
      <c r="O221">
        <f>ROUND(ROUND(L221*Source!I203, 6)*SmtRes!DA376, 2)</f>
        <v>9.77</v>
      </c>
      <c r="P221">
        <f>SmtRes!AG376</f>
        <v>0</v>
      </c>
      <c r="Q221">
        <f>SmtRes!DC376</f>
        <v>0</v>
      </c>
      <c r="R221">
        <f>ROUND(ROUND(Q221*Source!I203, 6)*1, 2)</f>
        <v>0</v>
      </c>
      <c r="S221">
        <f>SmtRes!AC376</f>
        <v>0</v>
      </c>
      <c r="T221">
        <f>ROUND(ROUND(Q221*Source!I203, 6)*SmtRes!AK376, 2)</f>
        <v>0</v>
      </c>
      <c r="U221">
        <f>SmtRes!X376</f>
        <v>1645202039</v>
      </c>
      <c r="V221">
        <v>-749722618</v>
      </c>
      <c r="W221">
        <v>-1211676643</v>
      </c>
    </row>
    <row r="222" spans="1:23" x14ac:dyDescent="0.2">
      <c r="A222">
        <f>Source!A204</f>
        <v>18</v>
      </c>
      <c r="C222">
        <v>3</v>
      </c>
      <c r="D222">
        <f>Source!BI204</f>
        <v>4</v>
      </c>
      <c r="E222">
        <f>Source!FS204</f>
        <v>0</v>
      </c>
      <c r="F222" t="str">
        <f>Source!F204</f>
        <v>Цена поставщика</v>
      </c>
      <c r="G222" t="str">
        <f>Source!G204</f>
        <v>Столешница 1500*600*50</v>
      </c>
      <c r="H222" t="str">
        <f>Source!H204</f>
        <v>шт.</v>
      </c>
      <c r="I222">
        <f>Source!I204</f>
        <v>1</v>
      </c>
      <c r="J222">
        <v>1</v>
      </c>
      <c r="K222">
        <f>Source!AC204</f>
        <v>1474.75</v>
      </c>
      <c r="M222">
        <f>ROUND(K222*I222, 2)</f>
        <v>1474.75</v>
      </c>
      <c r="N222">
        <f>Source!AC204*IF(Source!BC204&lt;&gt; 0, Source!BC204, 1)</f>
        <v>1474.75</v>
      </c>
      <c r="O222">
        <f>ROUND(N222*I222, 2)</f>
        <v>1474.75</v>
      </c>
      <c r="P222">
        <f>Source!AE204</f>
        <v>0</v>
      </c>
      <c r="R222">
        <f>ROUND(P222*I222, 2)</f>
        <v>0</v>
      </c>
      <c r="S222">
        <f>Source!AE204*IF(Source!BS204&lt;&gt; 0, Source!BS204, 1)</f>
        <v>0</v>
      </c>
      <c r="T222">
        <f>ROUND(S222*I222, 2)</f>
        <v>0</v>
      </c>
      <c r="U222">
        <f>Source!GF204</f>
        <v>1784352824</v>
      </c>
      <c r="V222">
        <v>312831665</v>
      </c>
      <c r="W222">
        <v>312831665</v>
      </c>
    </row>
    <row r="223" spans="1:23" x14ac:dyDescent="0.2">
      <c r="A223">
        <f>Source!A205</f>
        <v>17</v>
      </c>
      <c r="C223">
        <v>3</v>
      </c>
      <c r="D223">
        <v>0</v>
      </c>
      <c r="E223">
        <f>SmtRes!AV391</f>
        <v>0</v>
      </c>
      <c r="F223" t="str">
        <f>SmtRes!I391</f>
        <v>101-2204</v>
      </c>
      <c r="G223" t="str">
        <f>SmtRes!K391</f>
        <v>Дюбели распорные полиэтиленовые 8х40 мм</v>
      </c>
      <c r="H223" t="str">
        <f>SmtRes!O391</f>
        <v>1000 шт.</v>
      </c>
      <c r="I223">
        <f>SmtRes!Y391*Source!I205</f>
        <v>4.0000000000000001E-3</v>
      </c>
      <c r="J223">
        <f>SmtRes!AO391</f>
        <v>1</v>
      </c>
      <c r="K223">
        <f>SmtRes!AE391</f>
        <v>200</v>
      </c>
      <c r="L223">
        <f>SmtRes!DB391</f>
        <v>8</v>
      </c>
      <c r="M223">
        <f>ROUND(ROUND(L223*Source!I205, 6)*1, 2)</f>
        <v>0.8</v>
      </c>
      <c r="N223">
        <f>SmtRes!AA391</f>
        <v>240</v>
      </c>
      <c r="O223">
        <f>ROUND(ROUND(L223*Source!I205, 6)*SmtRes!DA391, 2)</f>
        <v>0.96</v>
      </c>
      <c r="P223">
        <f>SmtRes!AG391</f>
        <v>0</v>
      </c>
      <c r="Q223">
        <f>SmtRes!DC391</f>
        <v>0</v>
      </c>
      <c r="R223">
        <f>ROUND(ROUND(Q223*Source!I205, 6)*1, 2)</f>
        <v>0</v>
      </c>
      <c r="S223">
        <f>SmtRes!AC391</f>
        <v>0</v>
      </c>
      <c r="T223">
        <f>ROUND(ROUND(Q223*Source!I205, 6)*SmtRes!AK391, 2)</f>
        <v>0</v>
      </c>
      <c r="U223">
        <f>SmtRes!X391</f>
        <v>69956878</v>
      </c>
      <c r="V223">
        <v>-98284317</v>
      </c>
      <c r="W223">
        <v>-1639413273</v>
      </c>
    </row>
    <row r="224" spans="1:23" x14ac:dyDescent="0.2">
      <c r="A224">
        <f>Source!A205</f>
        <v>17</v>
      </c>
      <c r="C224">
        <v>3</v>
      </c>
      <c r="D224">
        <v>0</v>
      </c>
      <c r="E224">
        <f>SmtRes!AV390</f>
        <v>0</v>
      </c>
      <c r="F224" t="str">
        <f>SmtRes!I390</f>
        <v>101-2186</v>
      </c>
      <c r="G224" t="str">
        <f>SmtRes!K390</f>
        <v>Шурупы с полукруглой головкой 6х90 мм</v>
      </c>
      <c r="H224" t="str">
        <f>SmtRes!O390</f>
        <v>т</v>
      </c>
      <c r="I224">
        <f>SmtRes!Y390*Source!I205</f>
        <v>7.0000000000000007E-5</v>
      </c>
      <c r="J224">
        <f>SmtRes!AO390</f>
        <v>1</v>
      </c>
      <c r="K224">
        <f>SmtRes!AE390</f>
        <v>11350</v>
      </c>
      <c r="L224">
        <f>SmtRes!DB390</f>
        <v>7.95</v>
      </c>
      <c r="M224">
        <f>ROUND(ROUND(L224*Source!I205, 6)*1, 2)</f>
        <v>0.8</v>
      </c>
      <c r="N224">
        <f>SmtRes!AA390</f>
        <v>101242</v>
      </c>
      <c r="O224">
        <f>ROUND(ROUND(L224*Source!I205, 6)*SmtRes!DA390, 2)</f>
        <v>7.09</v>
      </c>
      <c r="P224">
        <f>SmtRes!AG390</f>
        <v>0</v>
      </c>
      <c r="Q224">
        <f>SmtRes!DC390</f>
        <v>0</v>
      </c>
      <c r="R224">
        <f>ROUND(ROUND(Q224*Source!I205, 6)*1, 2)</f>
        <v>0</v>
      </c>
      <c r="S224">
        <f>SmtRes!AC390</f>
        <v>0</v>
      </c>
      <c r="T224">
        <f>ROUND(ROUND(Q224*Source!I205, 6)*SmtRes!AK390, 2)</f>
        <v>0</v>
      </c>
      <c r="U224">
        <f>SmtRes!X390</f>
        <v>-1124698589</v>
      </c>
      <c r="V224">
        <v>-1899635479</v>
      </c>
      <c r="W224">
        <v>902239159</v>
      </c>
    </row>
    <row r="225" spans="1:23" x14ac:dyDescent="0.2">
      <c r="A225">
        <f>Source!A205</f>
        <v>17</v>
      </c>
      <c r="C225">
        <v>3</v>
      </c>
      <c r="D225">
        <v>0</v>
      </c>
      <c r="E225">
        <f>SmtRes!AV389</f>
        <v>0</v>
      </c>
      <c r="F225" t="str">
        <f>SmtRes!I389</f>
        <v>101-1847</v>
      </c>
      <c r="G225" t="str">
        <f>SmtRes!K389</f>
        <v>Замазка защитная</v>
      </c>
      <c r="H225" t="str">
        <f>SmtRes!O389</f>
        <v>кг</v>
      </c>
      <c r="I225">
        <f>SmtRes!Y389*Source!I205</f>
        <v>0.2</v>
      </c>
      <c r="J225">
        <f>SmtRes!AO389</f>
        <v>1</v>
      </c>
      <c r="K225">
        <f>SmtRes!AE389</f>
        <v>9.61</v>
      </c>
      <c r="L225">
        <f>SmtRes!DB389</f>
        <v>19.22</v>
      </c>
      <c r="M225">
        <f>ROUND(ROUND(L225*Source!I205, 6)*1, 2)</f>
        <v>1.92</v>
      </c>
      <c r="N225">
        <f>SmtRes!AA389</f>
        <v>47.95</v>
      </c>
      <c r="O225">
        <f>ROUND(ROUND(L225*Source!I205, 6)*SmtRes!DA389, 2)</f>
        <v>9.59</v>
      </c>
      <c r="P225">
        <f>SmtRes!AG389</f>
        <v>0</v>
      </c>
      <c r="Q225">
        <f>SmtRes!DC389</f>
        <v>0</v>
      </c>
      <c r="R225">
        <f>ROUND(ROUND(Q225*Source!I205, 6)*1, 2)</f>
        <v>0</v>
      </c>
      <c r="S225">
        <f>SmtRes!AC389</f>
        <v>0</v>
      </c>
      <c r="T225">
        <f>ROUND(ROUND(Q225*Source!I205, 6)*SmtRes!AK389, 2)</f>
        <v>0</v>
      </c>
      <c r="U225">
        <f>SmtRes!X389</f>
        <v>1489730880</v>
      </c>
      <c r="V225">
        <v>89941318</v>
      </c>
      <c r="W225">
        <v>-1108661265</v>
      </c>
    </row>
    <row r="226" spans="1:23" x14ac:dyDescent="0.2">
      <c r="A226">
        <f>Source!A205</f>
        <v>17</v>
      </c>
      <c r="C226">
        <v>3</v>
      </c>
      <c r="D226">
        <v>0</v>
      </c>
      <c r="E226">
        <f>SmtRes!AV388</f>
        <v>0</v>
      </c>
      <c r="F226" t="str">
        <f>SmtRes!I388</f>
        <v>101-1669</v>
      </c>
      <c r="G226" t="str">
        <f>SmtRes!K388</f>
        <v>Очес льняной</v>
      </c>
      <c r="H226" t="str">
        <f>SmtRes!O388</f>
        <v>кг</v>
      </c>
      <c r="I226">
        <f>SmtRes!Y388*Source!I205</f>
        <v>0.03</v>
      </c>
      <c r="J226">
        <f>SmtRes!AO388</f>
        <v>1</v>
      </c>
      <c r="K226">
        <f>SmtRes!AE388</f>
        <v>37.29</v>
      </c>
      <c r="L226">
        <f>SmtRes!DB388</f>
        <v>11.19</v>
      </c>
      <c r="M226">
        <f>ROUND(ROUND(L226*Source!I205, 6)*1, 2)</f>
        <v>1.1200000000000001</v>
      </c>
      <c r="N226">
        <f>SmtRes!AA388</f>
        <v>75.33</v>
      </c>
      <c r="O226">
        <f>ROUND(ROUND(L226*Source!I205, 6)*SmtRes!DA388, 2)</f>
        <v>2.2599999999999998</v>
      </c>
      <c r="P226">
        <f>SmtRes!AG388</f>
        <v>0</v>
      </c>
      <c r="Q226">
        <f>SmtRes!DC388</f>
        <v>0</v>
      </c>
      <c r="R226">
        <f>ROUND(ROUND(Q226*Source!I205, 6)*1, 2)</f>
        <v>0</v>
      </c>
      <c r="S226">
        <f>SmtRes!AC388</f>
        <v>0</v>
      </c>
      <c r="T226">
        <f>ROUND(ROUND(Q226*Source!I205, 6)*SmtRes!AK388, 2)</f>
        <v>0</v>
      </c>
      <c r="U226">
        <f>SmtRes!X388</f>
        <v>-2113933962</v>
      </c>
      <c r="V226">
        <v>-1437110030</v>
      </c>
      <c r="W226">
        <v>202426086</v>
      </c>
    </row>
    <row r="227" spans="1:23" x14ac:dyDescent="0.2">
      <c r="A227">
        <f>Source!A205</f>
        <v>17</v>
      </c>
      <c r="C227">
        <v>3</v>
      </c>
      <c r="D227">
        <v>0</v>
      </c>
      <c r="E227">
        <f>SmtRes!AV387</f>
        <v>0</v>
      </c>
      <c r="F227" t="str">
        <f>SmtRes!I387</f>
        <v>101-0782</v>
      </c>
      <c r="G227" t="str">
        <f>SmtRes!K387</f>
        <v>Поковки из квадратных заготовок, масса 1,8 кг</v>
      </c>
      <c r="H227" t="str">
        <f>SmtRes!O387</f>
        <v>т</v>
      </c>
      <c r="I227">
        <f>SmtRes!Y387*Source!I205</f>
        <v>3.6000000000000002E-4</v>
      </c>
      <c r="J227">
        <f>SmtRes!AO387</f>
        <v>1</v>
      </c>
      <c r="K227">
        <f>SmtRes!AE387</f>
        <v>5989</v>
      </c>
      <c r="L227">
        <f>SmtRes!DB387</f>
        <v>21.56</v>
      </c>
      <c r="M227">
        <f>ROUND(ROUND(L227*Source!I205, 6)*1, 2)</f>
        <v>2.16</v>
      </c>
      <c r="N227">
        <f>SmtRes!AA387</f>
        <v>27908.74</v>
      </c>
      <c r="O227">
        <f>ROUND(ROUND(L227*Source!I205, 6)*SmtRes!DA387, 2)</f>
        <v>10.050000000000001</v>
      </c>
      <c r="P227">
        <f>SmtRes!AG387</f>
        <v>0</v>
      </c>
      <c r="Q227">
        <f>SmtRes!DC387</f>
        <v>0</v>
      </c>
      <c r="R227">
        <f>ROUND(ROUND(Q227*Source!I205, 6)*1, 2)</f>
        <v>0</v>
      </c>
      <c r="S227">
        <f>SmtRes!AC387</f>
        <v>0</v>
      </c>
      <c r="T227">
        <f>ROUND(ROUND(Q227*Source!I205, 6)*SmtRes!AK387, 2)</f>
        <v>0</v>
      </c>
      <c r="U227">
        <f>SmtRes!X387</f>
        <v>1645202039</v>
      </c>
      <c r="V227">
        <v>-749722618</v>
      </c>
      <c r="W227">
        <v>-1211676643</v>
      </c>
    </row>
    <row r="228" spans="1:23" x14ac:dyDescent="0.2">
      <c r="A228">
        <f>Source!A205</f>
        <v>17</v>
      </c>
      <c r="C228">
        <v>3</v>
      </c>
      <c r="D228">
        <v>0</v>
      </c>
      <c r="E228">
        <f>SmtRes!AV386</f>
        <v>0</v>
      </c>
      <c r="F228" t="str">
        <f>SmtRes!I386</f>
        <v>101-0628</v>
      </c>
      <c r="G228" t="str">
        <f>SmtRes!K386</f>
        <v>Олифа комбинированная, марки К-3</v>
      </c>
      <c r="H228" t="str">
        <f>SmtRes!O386</f>
        <v>т</v>
      </c>
      <c r="I228">
        <f>SmtRes!Y386*Source!I205</f>
        <v>2.0000000000000002E-5</v>
      </c>
      <c r="J228">
        <f>SmtRes!AO386</f>
        <v>1</v>
      </c>
      <c r="K228">
        <f>SmtRes!AE386</f>
        <v>16950</v>
      </c>
      <c r="L228">
        <f>SmtRes!DB386</f>
        <v>3.39</v>
      </c>
      <c r="M228">
        <f>ROUND(ROUND(L228*Source!I205, 6)*1, 2)</f>
        <v>0.34</v>
      </c>
      <c r="N228">
        <f>SmtRes!AA386</f>
        <v>55765.5</v>
      </c>
      <c r="O228">
        <f>ROUND(ROUND(L228*Source!I205, 6)*SmtRes!DA386, 2)</f>
        <v>1.1200000000000001</v>
      </c>
      <c r="P228">
        <f>SmtRes!AG386</f>
        <v>0</v>
      </c>
      <c r="Q228">
        <f>SmtRes!DC386</f>
        <v>0</v>
      </c>
      <c r="R228">
        <f>ROUND(ROUND(Q228*Source!I205, 6)*1, 2)</f>
        <v>0</v>
      </c>
      <c r="S228">
        <f>SmtRes!AC386</f>
        <v>0</v>
      </c>
      <c r="T228">
        <f>ROUND(ROUND(Q228*Source!I205, 6)*SmtRes!AK386, 2)</f>
        <v>0</v>
      </c>
      <c r="U228">
        <f>SmtRes!X386</f>
        <v>24062879</v>
      </c>
      <c r="V228">
        <v>1155205961</v>
      </c>
      <c r="W228">
        <v>1101484468</v>
      </c>
    </row>
    <row r="229" spans="1:23" x14ac:dyDescent="0.2">
      <c r="A229">
        <f>Source!A205</f>
        <v>17</v>
      </c>
      <c r="C229">
        <v>3</v>
      </c>
      <c r="D229">
        <v>0</v>
      </c>
      <c r="E229">
        <f>SmtRes!AV385</f>
        <v>0</v>
      </c>
      <c r="F229" t="str">
        <f>SmtRes!I385</f>
        <v>101-0388</v>
      </c>
      <c r="G229" t="str">
        <f>SmtRes!K385</f>
        <v>Краски масляные земляные марки МА-0115 мумия, сурик железный</v>
      </c>
      <c r="H229" t="str">
        <f>SmtRes!O385</f>
        <v>т</v>
      </c>
      <c r="I229">
        <f>SmtRes!Y385*Source!I205</f>
        <v>4.0000000000000003E-5</v>
      </c>
      <c r="J229">
        <f>SmtRes!AO385</f>
        <v>1</v>
      </c>
      <c r="K229">
        <f>SmtRes!AE385</f>
        <v>15118.99</v>
      </c>
      <c r="L229">
        <f>SmtRes!DB385</f>
        <v>6.05</v>
      </c>
      <c r="M229">
        <f>ROUND(ROUND(L229*Source!I205, 6)*1, 2)</f>
        <v>0.61</v>
      </c>
      <c r="N229">
        <f>SmtRes!AA385</f>
        <v>48531.96</v>
      </c>
      <c r="O229">
        <f>ROUND(ROUND(L229*Source!I205, 6)*SmtRes!DA385, 2)</f>
        <v>1.94</v>
      </c>
      <c r="P229">
        <f>SmtRes!AG385</f>
        <v>0</v>
      </c>
      <c r="Q229">
        <f>SmtRes!DC385</f>
        <v>0</v>
      </c>
      <c r="R229">
        <f>ROUND(ROUND(Q229*Source!I205, 6)*1, 2)</f>
        <v>0</v>
      </c>
      <c r="S229">
        <f>SmtRes!AC385</f>
        <v>0</v>
      </c>
      <c r="T229">
        <f>ROUND(ROUND(Q229*Source!I205, 6)*SmtRes!AK385, 2)</f>
        <v>0</v>
      </c>
      <c r="U229">
        <f>SmtRes!X385</f>
        <v>1625292450</v>
      </c>
      <c r="V229">
        <v>12582592</v>
      </c>
      <c r="W229">
        <v>628019721</v>
      </c>
    </row>
    <row r="230" spans="1:23" x14ac:dyDescent="0.2">
      <c r="A230">
        <f>Source!A207</f>
        <v>18</v>
      </c>
      <c r="C230">
        <v>3</v>
      </c>
      <c r="D230">
        <f>Source!BI207</f>
        <v>4</v>
      </c>
      <c r="E230">
        <f>Source!FS207</f>
        <v>0</v>
      </c>
      <c r="F230" t="str">
        <f>Source!F207</f>
        <v>Цена поставщика</v>
      </c>
      <c r="G230" t="str">
        <f>Source!G207</f>
        <v>Умывальник  Vitra  S50</v>
      </c>
      <c r="H230" t="str">
        <f>Source!H207</f>
        <v>шт.</v>
      </c>
      <c r="I230">
        <f>Source!I207</f>
        <v>1</v>
      </c>
      <c r="J230">
        <v>1</v>
      </c>
      <c r="K230">
        <f>Source!AC207</f>
        <v>6536.5</v>
      </c>
      <c r="M230">
        <f>ROUND(K230*I230, 2)</f>
        <v>6536.5</v>
      </c>
      <c r="N230">
        <f>Source!AC207*IF(Source!BC207&lt;&gt; 0, Source!BC207, 1)</f>
        <v>6536.5</v>
      </c>
      <c r="O230">
        <f>ROUND(N230*I230, 2)</f>
        <v>6536.5</v>
      </c>
      <c r="P230">
        <f>Source!AE207</f>
        <v>0</v>
      </c>
      <c r="R230">
        <f>ROUND(P230*I230, 2)</f>
        <v>0</v>
      </c>
      <c r="S230">
        <f>Source!AE207*IF(Source!BS207&lt;&gt; 0, Source!BS207, 1)</f>
        <v>0</v>
      </c>
      <c r="T230">
        <f>ROUND(S230*I230, 2)</f>
        <v>0</v>
      </c>
      <c r="U230">
        <f>Source!GF207</f>
        <v>-1138927226</v>
      </c>
      <c r="V230">
        <v>-1870488073</v>
      </c>
      <c r="W230">
        <v>-1870488073</v>
      </c>
    </row>
    <row r="231" spans="1:23" x14ac:dyDescent="0.2">
      <c r="A231">
        <f>Source!A208</f>
        <v>18</v>
      </c>
      <c r="C231">
        <v>3</v>
      </c>
      <c r="D231">
        <f>Source!BI208</f>
        <v>1</v>
      </c>
      <c r="E231">
        <f>Source!FS208</f>
        <v>0</v>
      </c>
      <c r="F231" t="str">
        <f>Source!F208</f>
        <v>301-0616</v>
      </c>
      <c r="G231" t="str">
        <f>Source!G208</f>
        <v>Смесители для умывальников СМ-УМ-ОРА с поворотным корпусом, одной рукояткой, с аэратором</v>
      </c>
      <c r="H231" t="str">
        <f>Source!H208</f>
        <v>компл.</v>
      </c>
      <c r="I231">
        <f>Source!I208</f>
        <v>1</v>
      </c>
      <c r="J231">
        <v>1</v>
      </c>
      <c r="K231">
        <f>Source!AC208</f>
        <v>312.33999999999997</v>
      </c>
      <c r="M231">
        <f>ROUND(K231*I231, 2)</f>
        <v>312.33999999999997</v>
      </c>
      <c r="N231">
        <f>Source!AC208*IF(Source!BC208&lt;&gt; 0, Source!BC208, 1)</f>
        <v>1689.7593999999999</v>
      </c>
      <c r="O231">
        <f>ROUND(N231*I231, 2)</f>
        <v>1689.76</v>
      </c>
      <c r="P231">
        <f>Source!AE208</f>
        <v>0</v>
      </c>
      <c r="R231">
        <f>ROUND(P231*I231, 2)</f>
        <v>0</v>
      </c>
      <c r="S231">
        <f>Source!AE208*IF(Source!BS208&lt;&gt; 0, Source!BS208, 1)</f>
        <v>0</v>
      </c>
      <c r="T231">
        <f>ROUND(S231*I231, 2)</f>
        <v>0</v>
      </c>
      <c r="U231">
        <f>Source!GF208</f>
        <v>587737873</v>
      </c>
      <c r="V231">
        <v>1959483698</v>
      </c>
      <c r="W231">
        <v>-1850996339</v>
      </c>
    </row>
    <row r="232" spans="1:23" x14ac:dyDescent="0.2">
      <c r="A232">
        <f>Source!A209</f>
        <v>17</v>
      </c>
      <c r="C232">
        <v>3</v>
      </c>
      <c r="D232">
        <v>0</v>
      </c>
      <c r="E232">
        <f>SmtRes!AV407</f>
        <v>0</v>
      </c>
      <c r="F232" t="str">
        <f>SmtRes!I407</f>
        <v>101-2205</v>
      </c>
      <c r="G232" t="str">
        <f>SmtRes!K407</f>
        <v>Дюбели распорные полиэтиленовые 10х40 мм</v>
      </c>
      <c r="H232" t="str">
        <f>SmtRes!O407</f>
        <v>1000 шт.</v>
      </c>
      <c r="I232">
        <f>SmtRes!Y407*Source!I209</f>
        <v>4.0000000000000001E-3</v>
      </c>
      <c r="J232">
        <f>SmtRes!AO407</f>
        <v>1</v>
      </c>
      <c r="K232">
        <f>SmtRes!AE407</f>
        <v>269</v>
      </c>
      <c r="L232">
        <f>SmtRes!DB407</f>
        <v>10.76</v>
      </c>
      <c r="M232">
        <f>ROUND(ROUND(L232*Source!I209, 6)*1, 2)</f>
        <v>1.08</v>
      </c>
      <c r="N232">
        <f>SmtRes!AA407</f>
        <v>381.98</v>
      </c>
      <c r="O232">
        <f>ROUND(ROUND(L232*Source!I209, 6)*SmtRes!DA407, 2)</f>
        <v>1.53</v>
      </c>
      <c r="P232">
        <f>SmtRes!AG407</f>
        <v>0</v>
      </c>
      <c r="Q232">
        <f>SmtRes!DC407</f>
        <v>0</v>
      </c>
      <c r="R232">
        <f>ROUND(ROUND(Q232*Source!I209, 6)*1, 2)</f>
        <v>0</v>
      </c>
      <c r="S232">
        <f>SmtRes!AC407</f>
        <v>0</v>
      </c>
      <c r="T232">
        <f>ROUND(ROUND(Q232*Source!I209, 6)*SmtRes!AK407, 2)</f>
        <v>0</v>
      </c>
      <c r="U232">
        <f>SmtRes!X407</f>
        <v>1065741384</v>
      </c>
      <c r="V232">
        <v>1931739612</v>
      </c>
      <c r="W232">
        <v>-121434322</v>
      </c>
    </row>
    <row r="233" spans="1:23" x14ac:dyDescent="0.2">
      <c r="A233">
        <f>Source!A209</f>
        <v>17</v>
      </c>
      <c r="C233">
        <v>3</v>
      </c>
      <c r="D233">
        <v>0</v>
      </c>
      <c r="E233">
        <f>SmtRes!AV406</f>
        <v>0</v>
      </c>
      <c r="F233" t="str">
        <f>SmtRes!I406</f>
        <v>101-2187</v>
      </c>
      <c r="G233" t="str">
        <f>SmtRes!K406</f>
        <v>Шурупы с полукруглой головкой 8х60 мм</v>
      </c>
      <c r="H233" t="str">
        <f>SmtRes!O406</f>
        <v>т</v>
      </c>
      <c r="I233">
        <f>SmtRes!Y406*Source!I209</f>
        <v>7.0000000000000007E-5</v>
      </c>
      <c r="J233">
        <f>SmtRes!AO406</f>
        <v>1</v>
      </c>
      <c r="K233">
        <f>SmtRes!AE406</f>
        <v>11350</v>
      </c>
      <c r="L233">
        <f>SmtRes!DB406</f>
        <v>7.95</v>
      </c>
      <c r="M233">
        <f>ROUND(ROUND(L233*Source!I209, 6)*1, 2)</f>
        <v>0.8</v>
      </c>
      <c r="N233">
        <f>SmtRes!AA406</f>
        <v>101242</v>
      </c>
      <c r="O233">
        <f>ROUND(ROUND(L233*Source!I209, 6)*SmtRes!DA406, 2)</f>
        <v>7.09</v>
      </c>
      <c r="P233">
        <f>SmtRes!AG406</f>
        <v>0</v>
      </c>
      <c r="Q233">
        <f>SmtRes!DC406</f>
        <v>0</v>
      </c>
      <c r="R233">
        <f>ROUND(ROUND(Q233*Source!I209, 6)*1, 2)</f>
        <v>0</v>
      </c>
      <c r="S233">
        <f>SmtRes!AC406</f>
        <v>0</v>
      </c>
      <c r="T233">
        <f>ROUND(ROUND(Q233*Source!I209, 6)*SmtRes!AK406, 2)</f>
        <v>0</v>
      </c>
      <c r="U233">
        <f>SmtRes!X406</f>
        <v>-1173605848</v>
      </c>
      <c r="V233">
        <v>-1802215169</v>
      </c>
      <c r="W233">
        <v>-1056311462</v>
      </c>
    </row>
    <row r="234" spans="1:23" x14ac:dyDescent="0.2">
      <c r="A234">
        <f>Source!A209</f>
        <v>17</v>
      </c>
      <c r="C234">
        <v>3</v>
      </c>
      <c r="D234">
        <v>0</v>
      </c>
      <c r="E234">
        <f>SmtRes!AV405</f>
        <v>0</v>
      </c>
      <c r="F234" t="str">
        <f>SmtRes!I405</f>
        <v>101-1847</v>
      </c>
      <c r="G234" t="str">
        <f>SmtRes!K405</f>
        <v>Замазка защитная</v>
      </c>
      <c r="H234" t="str">
        <f>SmtRes!O405</f>
        <v>кг</v>
      </c>
      <c r="I234">
        <f>SmtRes!Y405*Source!I209</f>
        <v>8.0000000000000016E-2</v>
      </c>
      <c r="J234">
        <f>SmtRes!AO405</f>
        <v>1</v>
      </c>
      <c r="K234">
        <f>SmtRes!AE405</f>
        <v>9.61</v>
      </c>
      <c r="L234">
        <f>SmtRes!DB405</f>
        <v>7.69</v>
      </c>
      <c r="M234">
        <f>ROUND(ROUND(L234*Source!I209, 6)*1, 2)</f>
        <v>0.77</v>
      </c>
      <c r="N234">
        <f>SmtRes!AA405</f>
        <v>47.95</v>
      </c>
      <c r="O234">
        <f>ROUND(ROUND(L234*Source!I209, 6)*SmtRes!DA405, 2)</f>
        <v>3.84</v>
      </c>
      <c r="P234">
        <f>SmtRes!AG405</f>
        <v>0</v>
      </c>
      <c r="Q234">
        <f>SmtRes!DC405</f>
        <v>0</v>
      </c>
      <c r="R234">
        <f>ROUND(ROUND(Q234*Source!I209, 6)*1, 2)</f>
        <v>0</v>
      </c>
      <c r="S234">
        <f>SmtRes!AC405</f>
        <v>0</v>
      </c>
      <c r="T234">
        <f>ROUND(ROUND(Q234*Source!I209, 6)*SmtRes!AK405, 2)</f>
        <v>0</v>
      </c>
      <c r="U234">
        <f>SmtRes!X405</f>
        <v>1489730880</v>
      </c>
      <c r="V234">
        <v>89941318</v>
      </c>
      <c r="W234">
        <v>-1108661265</v>
      </c>
    </row>
    <row r="235" spans="1:23" x14ac:dyDescent="0.2">
      <c r="A235">
        <f>Source!A209</f>
        <v>17</v>
      </c>
      <c r="C235">
        <v>3</v>
      </c>
      <c r="D235">
        <v>0</v>
      </c>
      <c r="E235">
        <f>SmtRes!AV404</f>
        <v>0</v>
      </c>
      <c r="F235" t="str">
        <f>SmtRes!I404</f>
        <v>101-1669</v>
      </c>
      <c r="G235" t="str">
        <f>SmtRes!K404</f>
        <v>Очес льняной</v>
      </c>
      <c r="H235" t="str">
        <f>SmtRes!O404</f>
        <v>кг</v>
      </c>
      <c r="I235">
        <f>SmtRes!Y404*Source!I209</f>
        <v>1.2E-2</v>
      </c>
      <c r="J235">
        <f>SmtRes!AO404</f>
        <v>1</v>
      </c>
      <c r="K235">
        <f>SmtRes!AE404</f>
        <v>37.29</v>
      </c>
      <c r="L235">
        <f>SmtRes!DB404</f>
        <v>4.47</v>
      </c>
      <c r="M235">
        <f>ROUND(ROUND(L235*Source!I209, 6)*1, 2)</f>
        <v>0.45</v>
      </c>
      <c r="N235">
        <f>SmtRes!AA404</f>
        <v>75.33</v>
      </c>
      <c r="O235">
        <f>ROUND(ROUND(L235*Source!I209, 6)*SmtRes!DA404, 2)</f>
        <v>0.9</v>
      </c>
      <c r="P235">
        <f>SmtRes!AG404</f>
        <v>0</v>
      </c>
      <c r="Q235">
        <f>SmtRes!DC404</f>
        <v>0</v>
      </c>
      <c r="R235">
        <f>ROUND(ROUND(Q235*Source!I209, 6)*1, 2)</f>
        <v>0</v>
      </c>
      <c r="S235">
        <f>SmtRes!AC404</f>
        <v>0</v>
      </c>
      <c r="T235">
        <f>ROUND(ROUND(Q235*Source!I209, 6)*SmtRes!AK404, 2)</f>
        <v>0</v>
      </c>
      <c r="U235">
        <f>SmtRes!X404</f>
        <v>-2113933962</v>
      </c>
      <c r="V235">
        <v>-1437110030</v>
      </c>
      <c r="W235">
        <v>202426086</v>
      </c>
    </row>
    <row r="236" spans="1:23" x14ac:dyDescent="0.2">
      <c r="A236">
        <f>Source!A209</f>
        <v>17</v>
      </c>
      <c r="C236">
        <v>3</v>
      </c>
      <c r="D236">
        <v>0</v>
      </c>
      <c r="E236">
        <f>SmtRes!AV403</f>
        <v>0</v>
      </c>
      <c r="F236" t="str">
        <f>SmtRes!I403</f>
        <v>101-1355</v>
      </c>
      <c r="G236" t="str">
        <f>SmtRes!K403</f>
        <v>Цемент гипсоглиноземистый расширяющийся</v>
      </c>
      <c r="H236" t="str">
        <f>SmtRes!O403</f>
        <v>т</v>
      </c>
      <c r="I236">
        <f>SmtRes!Y403*Source!I209</f>
        <v>1.6000000000000001E-4</v>
      </c>
      <c r="J236">
        <f>SmtRes!AO403</f>
        <v>1</v>
      </c>
      <c r="K236">
        <f>SmtRes!AE403</f>
        <v>1836</v>
      </c>
      <c r="L236">
        <f>SmtRes!DB403</f>
        <v>2.94</v>
      </c>
      <c r="M236">
        <f>ROUND(ROUND(L236*Source!I209, 6)*1, 2)</f>
        <v>0.28999999999999998</v>
      </c>
      <c r="N236">
        <f>SmtRes!AA403</f>
        <v>27558.36</v>
      </c>
      <c r="O236">
        <f>ROUND(ROUND(L236*Source!I209, 6)*SmtRes!DA403, 2)</f>
        <v>4.41</v>
      </c>
      <c r="P236">
        <f>SmtRes!AG403</f>
        <v>0</v>
      </c>
      <c r="Q236">
        <f>SmtRes!DC403</f>
        <v>0</v>
      </c>
      <c r="R236">
        <f>ROUND(ROUND(Q236*Source!I209, 6)*1, 2)</f>
        <v>0</v>
      </c>
      <c r="S236">
        <f>SmtRes!AC403</f>
        <v>0</v>
      </c>
      <c r="T236">
        <f>ROUND(ROUND(Q236*Source!I209, 6)*SmtRes!AK403, 2)</f>
        <v>0</v>
      </c>
      <c r="U236">
        <f>SmtRes!X403</f>
        <v>1748729848</v>
      </c>
      <c r="V236">
        <v>1110450493</v>
      </c>
      <c r="W236">
        <v>-1959152548</v>
      </c>
    </row>
    <row r="237" spans="1:23" x14ac:dyDescent="0.2">
      <c r="A237">
        <f>Source!A209</f>
        <v>17</v>
      </c>
      <c r="C237">
        <v>3</v>
      </c>
      <c r="D237">
        <v>0</v>
      </c>
      <c r="E237">
        <f>SmtRes!AV402</f>
        <v>0</v>
      </c>
      <c r="F237" t="str">
        <f>SmtRes!I402</f>
        <v>101-0628</v>
      </c>
      <c r="G237" t="str">
        <f>SmtRes!K402</f>
        <v>Олифа комбинированная, марки К-3</v>
      </c>
      <c r="H237" t="str">
        <f>SmtRes!O402</f>
        <v>т</v>
      </c>
      <c r="I237">
        <f>SmtRes!Y402*Source!I209</f>
        <v>1.2E-5</v>
      </c>
      <c r="J237">
        <f>SmtRes!AO402</f>
        <v>1</v>
      </c>
      <c r="K237">
        <f>SmtRes!AE402</f>
        <v>16950</v>
      </c>
      <c r="L237">
        <f>SmtRes!DB402</f>
        <v>2.0299999999999998</v>
      </c>
      <c r="M237">
        <f>ROUND(ROUND(L237*Source!I209, 6)*1, 2)</f>
        <v>0.2</v>
      </c>
      <c r="N237">
        <f>SmtRes!AA402</f>
        <v>55765.5</v>
      </c>
      <c r="O237">
        <f>ROUND(ROUND(L237*Source!I209, 6)*SmtRes!DA402, 2)</f>
        <v>0.67</v>
      </c>
      <c r="P237">
        <f>SmtRes!AG402</f>
        <v>0</v>
      </c>
      <c r="Q237">
        <f>SmtRes!DC402</f>
        <v>0</v>
      </c>
      <c r="R237">
        <f>ROUND(ROUND(Q237*Source!I209, 6)*1, 2)</f>
        <v>0</v>
      </c>
      <c r="S237">
        <f>SmtRes!AC402</f>
        <v>0</v>
      </c>
      <c r="T237">
        <f>ROUND(ROUND(Q237*Source!I209, 6)*SmtRes!AK402, 2)</f>
        <v>0</v>
      </c>
      <c r="U237">
        <f>SmtRes!X402</f>
        <v>24062879</v>
      </c>
      <c r="V237">
        <v>1155205961</v>
      </c>
      <c r="W237">
        <v>1101484468</v>
      </c>
    </row>
    <row r="238" spans="1:23" x14ac:dyDescent="0.2">
      <c r="A238">
        <f>Source!A209</f>
        <v>17</v>
      </c>
      <c r="C238">
        <v>3</v>
      </c>
      <c r="D238">
        <v>0</v>
      </c>
      <c r="E238">
        <f>SmtRes!AV401</f>
        <v>0</v>
      </c>
      <c r="F238" t="str">
        <f>SmtRes!I401</f>
        <v>101-0388</v>
      </c>
      <c r="G238" t="str">
        <f>SmtRes!K401</f>
        <v>Краски масляные земляные марки МА-0115 мумия, сурик железный</v>
      </c>
      <c r="H238" t="str">
        <f>SmtRes!O401</f>
        <v>т</v>
      </c>
      <c r="I238">
        <f>SmtRes!Y401*Source!I209</f>
        <v>2.4000000000000001E-5</v>
      </c>
      <c r="J238">
        <f>SmtRes!AO401</f>
        <v>1</v>
      </c>
      <c r="K238">
        <f>SmtRes!AE401</f>
        <v>15118.99</v>
      </c>
      <c r="L238">
        <f>SmtRes!DB401</f>
        <v>3.63</v>
      </c>
      <c r="M238">
        <f>ROUND(ROUND(L238*Source!I209, 6)*1, 2)</f>
        <v>0.36</v>
      </c>
      <c r="N238">
        <f>SmtRes!AA401</f>
        <v>48531.96</v>
      </c>
      <c r="O238">
        <f>ROUND(ROUND(L238*Source!I209, 6)*SmtRes!DA401, 2)</f>
        <v>1.17</v>
      </c>
      <c r="P238">
        <f>SmtRes!AG401</f>
        <v>0</v>
      </c>
      <c r="Q238">
        <f>SmtRes!DC401</f>
        <v>0</v>
      </c>
      <c r="R238">
        <f>ROUND(ROUND(Q238*Source!I209, 6)*1, 2)</f>
        <v>0</v>
      </c>
      <c r="S238">
        <f>SmtRes!AC401</f>
        <v>0</v>
      </c>
      <c r="T238">
        <f>ROUND(ROUND(Q238*Source!I209, 6)*SmtRes!AK401, 2)</f>
        <v>0</v>
      </c>
      <c r="U238">
        <f>SmtRes!X401</f>
        <v>1625292450</v>
      </c>
      <c r="V238">
        <v>12582592</v>
      </c>
      <c r="W238">
        <v>628019721</v>
      </c>
    </row>
    <row r="239" spans="1:23" x14ac:dyDescent="0.2">
      <c r="A239">
        <f>Source!A209</f>
        <v>17</v>
      </c>
      <c r="C239">
        <v>3</v>
      </c>
      <c r="D239">
        <v>0</v>
      </c>
      <c r="E239">
        <f>SmtRes!AV400</f>
        <v>0</v>
      </c>
      <c r="F239" t="str">
        <f>SmtRes!I400</f>
        <v>101-0311</v>
      </c>
      <c r="G239" t="str">
        <f>SmtRes!K400</f>
        <v>Каболка</v>
      </c>
      <c r="H239" t="str">
        <f>SmtRes!O400</f>
        <v>т</v>
      </c>
      <c r="I239">
        <f>SmtRes!Y400*Source!I209</f>
        <v>9.0000000000000006E-5</v>
      </c>
      <c r="J239">
        <f>SmtRes!AO400</f>
        <v>1</v>
      </c>
      <c r="K239">
        <f>SmtRes!AE400</f>
        <v>30029.99</v>
      </c>
      <c r="L239">
        <f>SmtRes!DB400</f>
        <v>27.03</v>
      </c>
      <c r="M239">
        <f>ROUND(ROUND(L239*Source!I209, 6)*1, 2)</f>
        <v>2.7</v>
      </c>
      <c r="N239">
        <f>SmtRes!AA400</f>
        <v>126426.26</v>
      </c>
      <c r="O239">
        <f>ROUND(ROUND(L239*Source!I209, 6)*SmtRes!DA400, 2)</f>
        <v>11.38</v>
      </c>
      <c r="P239">
        <f>SmtRes!AG400</f>
        <v>0</v>
      </c>
      <c r="Q239">
        <f>SmtRes!DC400</f>
        <v>0</v>
      </c>
      <c r="R239">
        <f>ROUND(ROUND(Q239*Source!I209, 6)*1, 2)</f>
        <v>0</v>
      </c>
      <c r="S239">
        <f>SmtRes!AC400</f>
        <v>0</v>
      </c>
      <c r="T239">
        <f>ROUND(ROUND(Q239*Source!I209, 6)*SmtRes!AK400, 2)</f>
        <v>0</v>
      </c>
      <c r="U239">
        <f>SmtRes!X400</f>
        <v>-1081944564</v>
      </c>
      <c r="V239">
        <v>854129738</v>
      </c>
      <c r="W239">
        <v>-474678016</v>
      </c>
    </row>
    <row r="240" spans="1:23" x14ac:dyDescent="0.2">
      <c r="A240">
        <f>Source!A211</f>
        <v>18</v>
      </c>
      <c r="C240">
        <v>3</v>
      </c>
      <c r="D240">
        <f>Source!BI211</f>
        <v>4</v>
      </c>
      <c r="E240">
        <f>Source!FS211</f>
        <v>0</v>
      </c>
      <c r="F240" t="str">
        <f>Source!F211</f>
        <v>Цена поставщика</v>
      </c>
      <c r="G240" t="str">
        <f>Source!G211</f>
        <v>Писсуар Jika Golem</v>
      </c>
      <c r="H240" t="str">
        <f>Source!H211</f>
        <v>шт.</v>
      </c>
      <c r="I240">
        <f>Source!I211</f>
        <v>1</v>
      </c>
      <c r="J240">
        <v>1</v>
      </c>
      <c r="K240">
        <f>Source!AC211</f>
        <v>5299.75</v>
      </c>
      <c r="M240">
        <f>ROUND(K240*I240, 2)</f>
        <v>5299.75</v>
      </c>
      <c r="N240">
        <f>Source!AC211*IF(Source!BC211&lt;&gt; 0, Source!BC211, 1)</f>
        <v>5299.75</v>
      </c>
      <c r="O240">
        <f>ROUND(N240*I240, 2)</f>
        <v>5299.75</v>
      </c>
      <c r="P240">
        <f>Source!AE211</f>
        <v>0</v>
      </c>
      <c r="R240">
        <f>ROUND(P240*I240, 2)</f>
        <v>0</v>
      </c>
      <c r="S240">
        <f>Source!AE211*IF(Source!BS211&lt;&gt; 0, Source!BS211, 1)</f>
        <v>0</v>
      </c>
      <c r="T240">
        <f>ROUND(S240*I240, 2)</f>
        <v>0</v>
      </c>
      <c r="U240">
        <f>Source!GF211</f>
        <v>-484934499</v>
      </c>
      <c r="V240">
        <v>483597289</v>
      </c>
      <c r="W240">
        <v>483597289</v>
      </c>
    </row>
    <row r="241" spans="1:23" x14ac:dyDescent="0.2">
      <c r="A241">
        <f>Source!A212</f>
        <v>17</v>
      </c>
      <c r="C241">
        <v>3</v>
      </c>
      <c r="D241">
        <v>0</v>
      </c>
      <c r="E241">
        <f>SmtRes!AV421</f>
        <v>0</v>
      </c>
      <c r="F241" t="str">
        <f>SmtRes!I421</f>
        <v>101-2204</v>
      </c>
      <c r="G241" t="str">
        <f>SmtRes!K421</f>
        <v>Дюбели распорные полиэтиленовые 8х40 мм</v>
      </c>
      <c r="H241" t="str">
        <f>SmtRes!O421</f>
        <v>1000 шт.</v>
      </c>
      <c r="I241">
        <f>SmtRes!Y421*Source!I212</f>
        <v>4.0000000000000001E-3</v>
      </c>
      <c r="J241">
        <f>SmtRes!AO421</f>
        <v>1</v>
      </c>
      <c r="K241">
        <f>SmtRes!AE421</f>
        <v>200</v>
      </c>
      <c r="L241">
        <f>SmtRes!DB421</f>
        <v>8</v>
      </c>
      <c r="M241">
        <f>ROUND(ROUND(L241*Source!I212, 6)*1, 2)</f>
        <v>0.8</v>
      </c>
      <c r="N241">
        <f>SmtRes!AA421</f>
        <v>240</v>
      </c>
      <c r="O241">
        <f>ROUND(ROUND(L241*Source!I212, 6)*SmtRes!DA421, 2)</f>
        <v>0.96</v>
      </c>
      <c r="P241">
        <f>SmtRes!AG421</f>
        <v>0</v>
      </c>
      <c r="Q241">
        <f>SmtRes!DC421</f>
        <v>0</v>
      </c>
      <c r="R241">
        <f>ROUND(ROUND(Q241*Source!I212, 6)*1, 2)</f>
        <v>0</v>
      </c>
      <c r="S241">
        <f>SmtRes!AC421</f>
        <v>0</v>
      </c>
      <c r="T241">
        <f>ROUND(ROUND(Q241*Source!I212, 6)*SmtRes!AK421, 2)</f>
        <v>0</v>
      </c>
      <c r="U241">
        <f>SmtRes!X421</f>
        <v>69956878</v>
      </c>
      <c r="V241">
        <v>-98284317</v>
      </c>
      <c r="W241">
        <v>-1639413273</v>
      </c>
    </row>
    <row r="242" spans="1:23" x14ac:dyDescent="0.2">
      <c r="A242">
        <f>Source!A212</f>
        <v>17</v>
      </c>
      <c r="C242">
        <v>3</v>
      </c>
      <c r="D242">
        <v>0</v>
      </c>
      <c r="E242">
        <f>SmtRes!AV420</f>
        <v>0</v>
      </c>
      <c r="F242" t="str">
        <f>SmtRes!I420</f>
        <v>101-2186</v>
      </c>
      <c r="G242" t="str">
        <f>SmtRes!K420</f>
        <v>Шурупы с полукруглой головкой 6х90 мм</v>
      </c>
      <c r="H242" t="str">
        <f>SmtRes!O420</f>
        <v>т</v>
      </c>
      <c r="I242">
        <f>SmtRes!Y420*Source!I212</f>
        <v>7.0000000000000007E-5</v>
      </c>
      <c r="J242">
        <f>SmtRes!AO420</f>
        <v>1</v>
      </c>
      <c r="K242">
        <f>SmtRes!AE420</f>
        <v>11350</v>
      </c>
      <c r="L242">
        <f>SmtRes!DB420</f>
        <v>7.95</v>
      </c>
      <c r="M242">
        <f>ROUND(ROUND(L242*Source!I212, 6)*1, 2)</f>
        <v>0.8</v>
      </c>
      <c r="N242">
        <f>SmtRes!AA420</f>
        <v>101242</v>
      </c>
      <c r="O242">
        <f>ROUND(ROUND(L242*Source!I212, 6)*SmtRes!DA420, 2)</f>
        <v>7.09</v>
      </c>
      <c r="P242">
        <f>SmtRes!AG420</f>
        <v>0</v>
      </c>
      <c r="Q242">
        <f>SmtRes!DC420</f>
        <v>0</v>
      </c>
      <c r="R242">
        <f>ROUND(ROUND(Q242*Source!I212, 6)*1, 2)</f>
        <v>0</v>
      </c>
      <c r="S242">
        <f>SmtRes!AC420</f>
        <v>0</v>
      </c>
      <c r="T242">
        <f>ROUND(ROUND(Q242*Source!I212, 6)*SmtRes!AK420, 2)</f>
        <v>0</v>
      </c>
      <c r="U242">
        <f>SmtRes!X420</f>
        <v>-1124698589</v>
      </c>
      <c r="V242">
        <v>-1899635479</v>
      </c>
      <c r="W242">
        <v>902239159</v>
      </c>
    </row>
    <row r="243" spans="1:23" x14ac:dyDescent="0.2">
      <c r="A243">
        <f>Source!A212</f>
        <v>17</v>
      </c>
      <c r="C243">
        <v>3</v>
      </c>
      <c r="D243">
        <v>0</v>
      </c>
      <c r="E243">
        <f>SmtRes!AV419</f>
        <v>0</v>
      </c>
      <c r="F243" t="str">
        <f>SmtRes!I419</f>
        <v>101-1847</v>
      </c>
      <c r="G243" t="str">
        <f>SmtRes!K419</f>
        <v>Замазка защитная</v>
      </c>
      <c r="H243" t="str">
        <f>SmtRes!O419</f>
        <v>кг</v>
      </c>
      <c r="I243">
        <f>SmtRes!Y419*Source!I212</f>
        <v>0.2</v>
      </c>
      <c r="J243">
        <f>SmtRes!AO419</f>
        <v>1</v>
      </c>
      <c r="K243">
        <f>SmtRes!AE419</f>
        <v>9.61</v>
      </c>
      <c r="L243">
        <f>SmtRes!DB419</f>
        <v>19.22</v>
      </c>
      <c r="M243">
        <f>ROUND(ROUND(L243*Source!I212, 6)*1, 2)</f>
        <v>1.92</v>
      </c>
      <c r="N243">
        <f>SmtRes!AA419</f>
        <v>47.95</v>
      </c>
      <c r="O243">
        <f>ROUND(ROUND(L243*Source!I212, 6)*SmtRes!DA419, 2)</f>
        <v>9.59</v>
      </c>
      <c r="P243">
        <f>SmtRes!AG419</f>
        <v>0</v>
      </c>
      <c r="Q243">
        <f>SmtRes!DC419</f>
        <v>0</v>
      </c>
      <c r="R243">
        <f>ROUND(ROUND(Q243*Source!I212, 6)*1, 2)</f>
        <v>0</v>
      </c>
      <c r="S243">
        <f>SmtRes!AC419</f>
        <v>0</v>
      </c>
      <c r="T243">
        <f>ROUND(ROUND(Q243*Source!I212, 6)*SmtRes!AK419, 2)</f>
        <v>0</v>
      </c>
      <c r="U243">
        <f>SmtRes!X419</f>
        <v>1489730880</v>
      </c>
      <c r="V243">
        <v>89941318</v>
      </c>
      <c r="W243">
        <v>-1108661265</v>
      </c>
    </row>
    <row r="244" spans="1:23" x14ac:dyDescent="0.2">
      <c r="A244">
        <f>Source!A212</f>
        <v>17</v>
      </c>
      <c r="C244">
        <v>3</v>
      </c>
      <c r="D244">
        <v>0</v>
      </c>
      <c r="E244">
        <f>SmtRes!AV418</f>
        <v>0</v>
      </c>
      <c r="F244" t="str">
        <f>SmtRes!I418</f>
        <v>101-1669</v>
      </c>
      <c r="G244" t="str">
        <f>SmtRes!K418</f>
        <v>Очес льняной</v>
      </c>
      <c r="H244" t="str">
        <f>SmtRes!O418</f>
        <v>кг</v>
      </c>
      <c r="I244">
        <f>SmtRes!Y418*Source!I212</f>
        <v>0.03</v>
      </c>
      <c r="J244">
        <f>SmtRes!AO418</f>
        <v>1</v>
      </c>
      <c r="K244">
        <f>SmtRes!AE418</f>
        <v>37.29</v>
      </c>
      <c r="L244">
        <f>SmtRes!DB418</f>
        <v>11.19</v>
      </c>
      <c r="M244">
        <f>ROUND(ROUND(L244*Source!I212, 6)*1, 2)</f>
        <v>1.1200000000000001</v>
      </c>
      <c r="N244">
        <f>SmtRes!AA418</f>
        <v>75.33</v>
      </c>
      <c r="O244">
        <f>ROUND(ROUND(L244*Source!I212, 6)*SmtRes!DA418, 2)</f>
        <v>2.2599999999999998</v>
      </c>
      <c r="P244">
        <f>SmtRes!AG418</f>
        <v>0</v>
      </c>
      <c r="Q244">
        <f>SmtRes!DC418</f>
        <v>0</v>
      </c>
      <c r="R244">
        <f>ROUND(ROUND(Q244*Source!I212, 6)*1, 2)</f>
        <v>0</v>
      </c>
      <c r="S244">
        <f>SmtRes!AC418</f>
        <v>0</v>
      </c>
      <c r="T244">
        <f>ROUND(ROUND(Q244*Source!I212, 6)*SmtRes!AK418, 2)</f>
        <v>0</v>
      </c>
      <c r="U244">
        <f>SmtRes!X418</f>
        <v>-2113933962</v>
      </c>
      <c r="V244">
        <v>-1437110030</v>
      </c>
      <c r="W244">
        <v>202426086</v>
      </c>
    </row>
    <row r="245" spans="1:23" x14ac:dyDescent="0.2">
      <c r="A245">
        <f>Source!A212</f>
        <v>17</v>
      </c>
      <c r="C245">
        <v>3</v>
      </c>
      <c r="D245">
        <v>0</v>
      </c>
      <c r="E245">
        <f>SmtRes!AV417</f>
        <v>0</v>
      </c>
      <c r="F245" t="str">
        <f>SmtRes!I417</f>
        <v>101-0782</v>
      </c>
      <c r="G245" t="str">
        <f>SmtRes!K417</f>
        <v>Поковки из квадратных заготовок, масса 1,8 кг</v>
      </c>
      <c r="H245" t="str">
        <f>SmtRes!O417</f>
        <v>т</v>
      </c>
      <c r="I245">
        <f>SmtRes!Y417*Source!I212</f>
        <v>3.6000000000000002E-4</v>
      </c>
      <c r="J245">
        <f>SmtRes!AO417</f>
        <v>1</v>
      </c>
      <c r="K245">
        <f>SmtRes!AE417</f>
        <v>5989</v>
      </c>
      <c r="L245">
        <f>SmtRes!DB417</f>
        <v>21.56</v>
      </c>
      <c r="M245">
        <f>ROUND(ROUND(L245*Source!I212, 6)*1, 2)</f>
        <v>2.16</v>
      </c>
      <c r="N245">
        <f>SmtRes!AA417</f>
        <v>27908.74</v>
      </c>
      <c r="O245">
        <f>ROUND(ROUND(L245*Source!I212, 6)*SmtRes!DA417, 2)</f>
        <v>10.050000000000001</v>
      </c>
      <c r="P245">
        <f>SmtRes!AG417</f>
        <v>0</v>
      </c>
      <c r="Q245">
        <f>SmtRes!DC417</f>
        <v>0</v>
      </c>
      <c r="R245">
        <f>ROUND(ROUND(Q245*Source!I212, 6)*1, 2)</f>
        <v>0</v>
      </c>
      <c r="S245">
        <f>SmtRes!AC417</f>
        <v>0</v>
      </c>
      <c r="T245">
        <f>ROUND(ROUND(Q245*Source!I212, 6)*SmtRes!AK417, 2)</f>
        <v>0</v>
      </c>
      <c r="U245">
        <f>SmtRes!X417</f>
        <v>1645202039</v>
      </c>
      <c r="V245">
        <v>-749722618</v>
      </c>
      <c r="W245">
        <v>-1211676643</v>
      </c>
    </row>
    <row r="246" spans="1:23" x14ac:dyDescent="0.2">
      <c r="A246">
        <f>Source!A212</f>
        <v>17</v>
      </c>
      <c r="C246">
        <v>3</v>
      </c>
      <c r="D246">
        <v>0</v>
      </c>
      <c r="E246">
        <f>SmtRes!AV416</f>
        <v>0</v>
      </c>
      <c r="F246" t="str">
        <f>SmtRes!I416</f>
        <v>101-0628</v>
      </c>
      <c r="G246" t="str">
        <f>SmtRes!K416</f>
        <v>Олифа комбинированная, марки К-3</v>
      </c>
      <c r="H246" t="str">
        <f>SmtRes!O416</f>
        <v>т</v>
      </c>
      <c r="I246">
        <f>SmtRes!Y416*Source!I212</f>
        <v>2.0000000000000002E-5</v>
      </c>
      <c r="J246">
        <f>SmtRes!AO416</f>
        <v>1</v>
      </c>
      <c r="K246">
        <f>SmtRes!AE416</f>
        <v>16950</v>
      </c>
      <c r="L246">
        <f>SmtRes!DB416</f>
        <v>3.39</v>
      </c>
      <c r="M246">
        <f>ROUND(ROUND(L246*Source!I212, 6)*1, 2)</f>
        <v>0.34</v>
      </c>
      <c r="N246">
        <f>SmtRes!AA416</f>
        <v>55765.5</v>
      </c>
      <c r="O246">
        <f>ROUND(ROUND(L246*Source!I212, 6)*SmtRes!DA416, 2)</f>
        <v>1.1200000000000001</v>
      </c>
      <c r="P246">
        <f>SmtRes!AG416</f>
        <v>0</v>
      </c>
      <c r="Q246">
        <f>SmtRes!DC416</f>
        <v>0</v>
      </c>
      <c r="R246">
        <f>ROUND(ROUND(Q246*Source!I212, 6)*1, 2)</f>
        <v>0</v>
      </c>
      <c r="S246">
        <f>SmtRes!AC416</f>
        <v>0</v>
      </c>
      <c r="T246">
        <f>ROUND(ROUND(Q246*Source!I212, 6)*SmtRes!AK416, 2)</f>
        <v>0</v>
      </c>
      <c r="U246">
        <f>SmtRes!X416</f>
        <v>24062879</v>
      </c>
      <c r="V246">
        <v>1155205961</v>
      </c>
      <c r="W246">
        <v>1101484468</v>
      </c>
    </row>
    <row r="247" spans="1:23" x14ac:dyDescent="0.2">
      <c r="A247">
        <f>Source!A212</f>
        <v>17</v>
      </c>
      <c r="C247">
        <v>3</v>
      </c>
      <c r="D247">
        <v>0</v>
      </c>
      <c r="E247">
        <f>SmtRes!AV415</f>
        <v>0</v>
      </c>
      <c r="F247" t="str">
        <f>SmtRes!I415</f>
        <v>101-0388</v>
      </c>
      <c r="G247" t="str">
        <f>SmtRes!K415</f>
        <v>Краски масляные земляные марки МА-0115 мумия, сурик железный</v>
      </c>
      <c r="H247" t="str">
        <f>SmtRes!O415</f>
        <v>т</v>
      </c>
      <c r="I247">
        <f>SmtRes!Y415*Source!I212</f>
        <v>4.0000000000000003E-5</v>
      </c>
      <c r="J247">
        <f>SmtRes!AO415</f>
        <v>1</v>
      </c>
      <c r="K247">
        <f>SmtRes!AE415</f>
        <v>15118.99</v>
      </c>
      <c r="L247">
        <f>SmtRes!DB415</f>
        <v>6.05</v>
      </c>
      <c r="M247">
        <f>ROUND(ROUND(L247*Source!I212, 6)*1, 2)</f>
        <v>0.61</v>
      </c>
      <c r="N247">
        <f>SmtRes!AA415</f>
        <v>48531.96</v>
      </c>
      <c r="O247">
        <f>ROUND(ROUND(L247*Source!I212, 6)*SmtRes!DA415, 2)</f>
        <v>1.94</v>
      </c>
      <c r="P247">
        <f>SmtRes!AG415</f>
        <v>0</v>
      </c>
      <c r="Q247">
        <f>SmtRes!DC415</f>
        <v>0</v>
      </c>
      <c r="R247">
        <f>ROUND(ROUND(Q247*Source!I212, 6)*1, 2)</f>
        <v>0</v>
      </c>
      <c r="S247">
        <f>SmtRes!AC415</f>
        <v>0</v>
      </c>
      <c r="T247">
        <f>ROUND(ROUND(Q247*Source!I212, 6)*SmtRes!AK415, 2)</f>
        <v>0</v>
      </c>
      <c r="U247">
        <f>SmtRes!X415</f>
        <v>1625292450</v>
      </c>
      <c r="V247">
        <v>12582592</v>
      </c>
      <c r="W247">
        <v>628019721</v>
      </c>
    </row>
    <row r="248" spans="1:23" x14ac:dyDescent="0.2">
      <c r="A248">
        <f>Source!A214</f>
        <v>18</v>
      </c>
      <c r="C248">
        <v>3</v>
      </c>
      <c r="D248">
        <f>Source!BI214</f>
        <v>4</v>
      </c>
      <c r="E248">
        <f>Source!FS214</f>
        <v>0</v>
      </c>
      <c r="F248" t="str">
        <f>Source!F214</f>
        <v>Цена поставщика</v>
      </c>
      <c r="G248" t="str">
        <f>Source!G214</f>
        <v>Мойка парикмахерской "Элит"</v>
      </c>
      <c r="H248" t="str">
        <f>Source!H214</f>
        <v>шт.</v>
      </c>
      <c r="I248">
        <f>Source!I214</f>
        <v>1</v>
      </c>
      <c r="J248">
        <v>1</v>
      </c>
      <c r="K248">
        <f>Source!AC214</f>
        <v>33991.5</v>
      </c>
      <c r="M248">
        <f>ROUND(K248*I248, 2)</f>
        <v>33991.5</v>
      </c>
      <c r="N248">
        <f>Source!AC214*IF(Source!BC214&lt;&gt; 0, Source!BC214, 1)</f>
        <v>33991.5</v>
      </c>
      <c r="O248">
        <f>ROUND(N248*I248, 2)</f>
        <v>33991.5</v>
      </c>
      <c r="P248">
        <f>Source!AE214</f>
        <v>0</v>
      </c>
      <c r="R248">
        <f>ROUND(P248*I248, 2)</f>
        <v>0</v>
      </c>
      <c r="S248">
        <f>Source!AE214*IF(Source!BS214&lt;&gt; 0, Source!BS214, 1)</f>
        <v>0</v>
      </c>
      <c r="T248">
        <f>ROUND(S248*I248, 2)</f>
        <v>0</v>
      </c>
      <c r="U248">
        <f>Source!GF214</f>
        <v>523837998</v>
      </c>
      <c r="V248">
        <v>1781801899</v>
      </c>
      <c r="W248">
        <v>1781801899</v>
      </c>
    </row>
    <row r="249" spans="1:23" x14ac:dyDescent="0.2">
      <c r="A249">
        <f>Source!A215</f>
        <v>18</v>
      </c>
      <c r="C249">
        <v>3</v>
      </c>
      <c r="D249">
        <f>Source!BI215</f>
        <v>1</v>
      </c>
      <c r="E249">
        <f>Source!FS215</f>
        <v>0</v>
      </c>
      <c r="F249" t="str">
        <f>Source!F215</f>
        <v>301-0615</v>
      </c>
      <c r="G249" t="str">
        <f>Source!G215</f>
        <v>Смесители для умывальников СМ-УМ-ПШЛ парикмахерских, с гибким шлангом и сеткой</v>
      </c>
      <c r="H249" t="str">
        <f>Source!H215</f>
        <v>компл.</v>
      </c>
      <c r="I249">
        <f>Source!I215</f>
        <v>1</v>
      </c>
      <c r="J249">
        <v>1</v>
      </c>
      <c r="K249">
        <f>Source!AC215</f>
        <v>267.16000000000003</v>
      </c>
      <c r="M249">
        <f>ROUND(K249*I249, 2)</f>
        <v>267.16000000000003</v>
      </c>
      <c r="N249">
        <f>Source!AC215*IF(Source!BC215&lt;&gt; 0, Source!BC215, 1)</f>
        <v>1445.3356000000001</v>
      </c>
      <c r="O249">
        <f>ROUND(N249*I249, 2)</f>
        <v>1445.34</v>
      </c>
      <c r="P249">
        <f>Source!AE215</f>
        <v>0</v>
      </c>
      <c r="R249">
        <f>ROUND(P249*I249, 2)</f>
        <v>0</v>
      </c>
      <c r="S249">
        <f>Source!AE215*IF(Source!BS215&lt;&gt; 0, Source!BS215, 1)</f>
        <v>0</v>
      </c>
      <c r="T249">
        <f>ROUND(S249*I249, 2)</f>
        <v>0</v>
      </c>
      <c r="U249">
        <f>Source!GF215</f>
        <v>1519291211</v>
      </c>
      <c r="V249">
        <v>1509732398</v>
      </c>
      <c r="W249">
        <v>399343551</v>
      </c>
    </row>
    <row r="250" spans="1:23" x14ac:dyDescent="0.2">
      <c r="A250">
        <f>Source!A216</f>
        <v>17</v>
      </c>
      <c r="C250">
        <v>3</v>
      </c>
      <c r="D250">
        <v>0</v>
      </c>
      <c r="E250">
        <f>SmtRes!AV439</f>
        <v>0</v>
      </c>
      <c r="F250" t="str">
        <f>SmtRes!I439</f>
        <v>402-0004</v>
      </c>
      <c r="G250" t="str">
        <f>SmtRes!K439</f>
        <v>Раствор готовый кладочный цементный марки 100</v>
      </c>
      <c r="H250" t="str">
        <f>SmtRes!O439</f>
        <v>м3</v>
      </c>
      <c r="I250">
        <f>SmtRes!Y439*Source!I216</f>
        <v>1E-3</v>
      </c>
      <c r="J250">
        <f>SmtRes!AO439</f>
        <v>1</v>
      </c>
      <c r="K250">
        <f>SmtRes!AE439</f>
        <v>519.79999999999995</v>
      </c>
      <c r="L250">
        <f>SmtRes!DB439</f>
        <v>5.2</v>
      </c>
      <c r="M250">
        <f>ROUND(ROUND(L250*Source!I216, 6)*1, 2)</f>
        <v>0.52</v>
      </c>
      <c r="N250">
        <f>SmtRes!AA439</f>
        <v>3279.94</v>
      </c>
      <c r="O250">
        <f>ROUND(ROUND(L250*Source!I216, 6)*SmtRes!DA439, 2)</f>
        <v>3.28</v>
      </c>
      <c r="P250">
        <f>SmtRes!AG439</f>
        <v>0</v>
      </c>
      <c r="Q250">
        <f>SmtRes!DC439</f>
        <v>0</v>
      </c>
      <c r="R250">
        <f>ROUND(ROUND(Q250*Source!I216, 6)*1, 2)</f>
        <v>0</v>
      </c>
      <c r="S250">
        <f>SmtRes!AC439</f>
        <v>0</v>
      </c>
      <c r="T250">
        <f>ROUND(ROUND(Q250*Source!I216, 6)*SmtRes!AK439, 2)</f>
        <v>0</v>
      </c>
      <c r="U250">
        <f>SmtRes!X439</f>
        <v>-211956249</v>
      </c>
      <c r="V250">
        <v>1387789879</v>
      </c>
      <c r="W250">
        <v>-2106125412</v>
      </c>
    </row>
    <row r="251" spans="1:23" x14ac:dyDescent="0.2">
      <c r="A251">
        <f>Source!A216</f>
        <v>17</v>
      </c>
      <c r="C251">
        <v>3</v>
      </c>
      <c r="D251">
        <v>0</v>
      </c>
      <c r="E251">
        <f>SmtRes!AV436</f>
        <v>0</v>
      </c>
      <c r="F251" t="str">
        <f>SmtRes!I436</f>
        <v>101-2204</v>
      </c>
      <c r="G251" t="str">
        <f>SmtRes!K436</f>
        <v>Дюбели распорные полиэтиленовые 8х40 мм</v>
      </c>
      <c r="H251" t="str">
        <f>SmtRes!O436</f>
        <v>1000 шт.</v>
      </c>
      <c r="I251">
        <f>SmtRes!Y436*Source!I216</f>
        <v>4.0000000000000001E-3</v>
      </c>
      <c r="J251">
        <f>SmtRes!AO436</f>
        <v>1</v>
      </c>
      <c r="K251">
        <f>SmtRes!AE436</f>
        <v>200</v>
      </c>
      <c r="L251">
        <f>SmtRes!DB436</f>
        <v>8</v>
      </c>
      <c r="M251">
        <f>ROUND(ROUND(L251*Source!I216, 6)*1, 2)</f>
        <v>0.8</v>
      </c>
      <c r="N251">
        <f>SmtRes!AA436</f>
        <v>240</v>
      </c>
      <c r="O251">
        <f>ROUND(ROUND(L251*Source!I216, 6)*SmtRes!DA436, 2)</f>
        <v>0.96</v>
      </c>
      <c r="P251">
        <f>SmtRes!AG436</f>
        <v>0</v>
      </c>
      <c r="Q251">
        <f>SmtRes!DC436</f>
        <v>0</v>
      </c>
      <c r="R251">
        <f>ROUND(ROUND(Q251*Source!I216, 6)*1, 2)</f>
        <v>0</v>
      </c>
      <c r="S251">
        <f>SmtRes!AC436</f>
        <v>0</v>
      </c>
      <c r="T251">
        <f>ROUND(ROUND(Q251*Source!I216, 6)*SmtRes!AK436, 2)</f>
        <v>0</v>
      </c>
      <c r="U251">
        <f>SmtRes!X436</f>
        <v>69956878</v>
      </c>
      <c r="V251">
        <v>-98284317</v>
      </c>
      <c r="W251">
        <v>-1639413273</v>
      </c>
    </row>
    <row r="252" spans="1:23" x14ac:dyDescent="0.2">
      <c r="A252">
        <f>Source!A216</f>
        <v>17</v>
      </c>
      <c r="C252">
        <v>3</v>
      </c>
      <c r="D252">
        <v>0</v>
      </c>
      <c r="E252">
        <f>SmtRes!AV435</f>
        <v>0</v>
      </c>
      <c r="F252" t="str">
        <f>SmtRes!I435</f>
        <v>101-2186</v>
      </c>
      <c r="G252" t="str">
        <f>SmtRes!K435</f>
        <v>Шурупы с полукруглой головкой 6х90 мм</v>
      </c>
      <c r="H252" t="str">
        <f>SmtRes!O435</f>
        <v>т</v>
      </c>
      <c r="I252">
        <f>SmtRes!Y435*Source!I216</f>
        <v>7.0000000000000007E-5</v>
      </c>
      <c r="J252">
        <f>SmtRes!AO435</f>
        <v>1</v>
      </c>
      <c r="K252">
        <f>SmtRes!AE435</f>
        <v>11350</v>
      </c>
      <c r="L252">
        <f>SmtRes!DB435</f>
        <v>7.95</v>
      </c>
      <c r="M252">
        <f>ROUND(ROUND(L252*Source!I216, 6)*1, 2)</f>
        <v>0.8</v>
      </c>
      <c r="N252">
        <f>SmtRes!AA435</f>
        <v>101242</v>
      </c>
      <c r="O252">
        <f>ROUND(ROUND(L252*Source!I216, 6)*SmtRes!DA435, 2)</f>
        <v>7.09</v>
      </c>
      <c r="P252">
        <f>SmtRes!AG435</f>
        <v>0</v>
      </c>
      <c r="Q252">
        <f>SmtRes!DC435</f>
        <v>0</v>
      </c>
      <c r="R252">
        <f>ROUND(ROUND(Q252*Source!I216, 6)*1, 2)</f>
        <v>0</v>
      </c>
      <c r="S252">
        <f>SmtRes!AC435</f>
        <v>0</v>
      </c>
      <c r="T252">
        <f>ROUND(ROUND(Q252*Source!I216, 6)*SmtRes!AK435, 2)</f>
        <v>0</v>
      </c>
      <c r="U252">
        <f>SmtRes!X435</f>
        <v>-1124698589</v>
      </c>
      <c r="V252">
        <v>-1899635479</v>
      </c>
      <c r="W252">
        <v>902239159</v>
      </c>
    </row>
    <row r="253" spans="1:23" x14ac:dyDescent="0.2">
      <c r="A253">
        <f>Source!A216</f>
        <v>17</v>
      </c>
      <c r="C253">
        <v>3</v>
      </c>
      <c r="D253">
        <v>0</v>
      </c>
      <c r="E253">
        <f>SmtRes!AV434</f>
        <v>0</v>
      </c>
      <c r="F253" t="str">
        <f>SmtRes!I434</f>
        <v>101-1847</v>
      </c>
      <c r="G253" t="str">
        <f>SmtRes!K434</f>
        <v>Замазка защитная</v>
      </c>
      <c r="H253" t="str">
        <f>SmtRes!O434</f>
        <v>кг</v>
      </c>
      <c r="I253">
        <f>SmtRes!Y434*Source!I216</f>
        <v>0.2</v>
      </c>
      <c r="J253">
        <f>SmtRes!AO434</f>
        <v>1</v>
      </c>
      <c r="K253">
        <f>SmtRes!AE434</f>
        <v>9.61</v>
      </c>
      <c r="L253">
        <f>SmtRes!DB434</f>
        <v>19.22</v>
      </c>
      <c r="M253">
        <f>ROUND(ROUND(L253*Source!I216, 6)*1, 2)</f>
        <v>1.92</v>
      </c>
      <c r="N253">
        <f>SmtRes!AA434</f>
        <v>47.95</v>
      </c>
      <c r="O253">
        <f>ROUND(ROUND(L253*Source!I216, 6)*SmtRes!DA434, 2)</f>
        <v>9.59</v>
      </c>
      <c r="P253">
        <f>SmtRes!AG434</f>
        <v>0</v>
      </c>
      <c r="Q253">
        <f>SmtRes!DC434</f>
        <v>0</v>
      </c>
      <c r="R253">
        <f>ROUND(ROUND(Q253*Source!I216, 6)*1, 2)</f>
        <v>0</v>
      </c>
      <c r="S253">
        <f>SmtRes!AC434</f>
        <v>0</v>
      </c>
      <c r="T253">
        <f>ROUND(ROUND(Q253*Source!I216, 6)*SmtRes!AK434, 2)</f>
        <v>0</v>
      </c>
      <c r="U253">
        <f>SmtRes!X434</f>
        <v>1489730880</v>
      </c>
      <c r="V253">
        <v>89941318</v>
      </c>
      <c r="W253">
        <v>-1108661265</v>
      </c>
    </row>
    <row r="254" spans="1:23" x14ac:dyDescent="0.2">
      <c r="A254">
        <f>Source!A216</f>
        <v>17</v>
      </c>
      <c r="C254">
        <v>3</v>
      </c>
      <c r="D254">
        <v>0</v>
      </c>
      <c r="E254">
        <f>SmtRes!AV433</f>
        <v>0</v>
      </c>
      <c r="F254" t="str">
        <f>SmtRes!I433</f>
        <v>101-1669</v>
      </c>
      <c r="G254" t="str">
        <f>SmtRes!K433</f>
        <v>Очес льняной</v>
      </c>
      <c r="H254" t="str">
        <f>SmtRes!O433</f>
        <v>кг</v>
      </c>
      <c r="I254">
        <f>SmtRes!Y433*Source!I216</f>
        <v>1.3000000000000001E-2</v>
      </c>
      <c r="J254">
        <f>SmtRes!AO433</f>
        <v>1</v>
      </c>
      <c r="K254">
        <f>SmtRes!AE433</f>
        <v>37.29</v>
      </c>
      <c r="L254">
        <f>SmtRes!DB433</f>
        <v>4.8499999999999996</v>
      </c>
      <c r="M254">
        <f>ROUND(ROUND(L254*Source!I216, 6)*1, 2)</f>
        <v>0.49</v>
      </c>
      <c r="N254">
        <f>SmtRes!AA433</f>
        <v>75.33</v>
      </c>
      <c r="O254">
        <f>ROUND(ROUND(L254*Source!I216, 6)*SmtRes!DA433, 2)</f>
        <v>0.98</v>
      </c>
      <c r="P254">
        <f>SmtRes!AG433</f>
        <v>0</v>
      </c>
      <c r="Q254">
        <f>SmtRes!DC433</f>
        <v>0</v>
      </c>
      <c r="R254">
        <f>ROUND(ROUND(Q254*Source!I216, 6)*1, 2)</f>
        <v>0</v>
      </c>
      <c r="S254">
        <f>SmtRes!AC433</f>
        <v>0</v>
      </c>
      <c r="T254">
        <f>ROUND(ROUND(Q254*Source!I216, 6)*SmtRes!AK433, 2)</f>
        <v>0</v>
      </c>
      <c r="U254">
        <f>SmtRes!X433</f>
        <v>-2113933962</v>
      </c>
      <c r="V254">
        <v>-1437110030</v>
      </c>
      <c r="W254">
        <v>202426086</v>
      </c>
    </row>
    <row r="255" spans="1:23" x14ac:dyDescent="0.2">
      <c r="A255">
        <f>Source!A216</f>
        <v>17</v>
      </c>
      <c r="C255">
        <v>3</v>
      </c>
      <c r="D255">
        <v>0</v>
      </c>
      <c r="E255">
        <f>SmtRes!AV432</f>
        <v>0</v>
      </c>
      <c r="F255" t="str">
        <f>SmtRes!I432</f>
        <v>101-0628</v>
      </c>
      <c r="G255" t="str">
        <f>SmtRes!K432</f>
        <v>Олифа комбинированная, марки К-3</v>
      </c>
      <c r="H255" t="str">
        <f>SmtRes!O432</f>
        <v>т</v>
      </c>
      <c r="I255">
        <f>SmtRes!Y432*Source!I216</f>
        <v>1.2999999999999999E-5</v>
      </c>
      <c r="J255">
        <f>SmtRes!AO432</f>
        <v>1</v>
      </c>
      <c r="K255">
        <f>SmtRes!AE432</f>
        <v>16950</v>
      </c>
      <c r="L255">
        <f>SmtRes!DB432</f>
        <v>2.2000000000000002</v>
      </c>
      <c r="M255">
        <f>ROUND(ROUND(L255*Source!I216, 6)*1, 2)</f>
        <v>0.22</v>
      </c>
      <c r="N255">
        <f>SmtRes!AA432</f>
        <v>55765.5</v>
      </c>
      <c r="O255">
        <f>ROUND(ROUND(L255*Source!I216, 6)*SmtRes!DA432, 2)</f>
        <v>0.72</v>
      </c>
      <c r="P255">
        <f>SmtRes!AG432</f>
        <v>0</v>
      </c>
      <c r="Q255">
        <f>SmtRes!DC432</f>
        <v>0</v>
      </c>
      <c r="R255">
        <f>ROUND(ROUND(Q255*Source!I216, 6)*1, 2)</f>
        <v>0</v>
      </c>
      <c r="S255">
        <f>SmtRes!AC432</f>
        <v>0</v>
      </c>
      <c r="T255">
        <f>ROUND(ROUND(Q255*Source!I216, 6)*SmtRes!AK432, 2)</f>
        <v>0</v>
      </c>
      <c r="U255">
        <f>SmtRes!X432</f>
        <v>24062879</v>
      </c>
      <c r="V255">
        <v>1155205961</v>
      </c>
      <c r="W255">
        <v>1101484468</v>
      </c>
    </row>
    <row r="256" spans="1:23" x14ac:dyDescent="0.2">
      <c r="A256">
        <f>Source!A216</f>
        <v>17</v>
      </c>
      <c r="C256">
        <v>3</v>
      </c>
      <c r="D256">
        <v>0</v>
      </c>
      <c r="E256">
        <f>SmtRes!AV431</f>
        <v>0</v>
      </c>
      <c r="F256" t="str">
        <f>SmtRes!I431</f>
        <v>101-0388</v>
      </c>
      <c r="G256" t="str">
        <f>SmtRes!K431</f>
        <v>Краски масляные земляные марки МА-0115 мумия, сурик железный</v>
      </c>
      <c r="H256" t="str">
        <f>SmtRes!O431</f>
        <v>т</v>
      </c>
      <c r="I256">
        <f>SmtRes!Y431*Source!I216</f>
        <v>2.7000000000000002E-5</v>
      </c>
      <c r="J256">
        <f>SmtRes!AO431</f>
        <v>1</v>
      </c>
      <c r="K256">
        <f>SmtRes!AE431</f>
        <v>15118.99</v>
      </c>
      <c r="L256">
        <f>SmtRes!DB431</f>
        <v>4.08</v>
      </c>
      <c r="M256">
        <f>ROUND(ROUND(L256*Source!I216, 6)*1, 2)</f>
        <v>0.41</v>
      </c>
      <c r="N256">
        <f>SmtRes!AA431</f>
        <v>48531.96</v>
      </c>
      <c r="O256">
        <f>ROUND(ROUND(L256*Source!I216, 6)*SmtRes!DA431, 2)</f>
        <v>1.31</v>
      </c>
      <c r="P256">
        <f>SmtRes!AG431</f>
        <v>0</v>
      </c>
      <c r="Q256">
        <f>SmtRes!DC431</f>
        <v>0</v>
      </c>
      <c r="R256">
        <f>ROUND(ROUND(Q256*Source!I216, 6)*1, 2)</f>
        <v>0</v>
      </c>
      <c r="S256">
        <f>SmtRes!AC431</f>
        <v>0</v>
      </c>
      <c r="T256">
        <f>ROUND(ROUND(Q256*Source!I216, 6)*SmtRes!AK431, 2)</f>
        <v>0</v>
      </c>
      <c r="U256">
        <f>SmtRes!X431</f>
        <v>1625292450</v>
      </c>
      <c r="V256">
        <v>12582592</v>
      </c>
      <c r="W256">
        <v>628019721</v>
      </c>
    </row>
    <row r="257" spans="1:23" x14ac:dyDescent="0.2">
      <c r="A257">
        <f>Source!A216</f>
        <v>17</v>
      </c>
      <c r="C257">
        <v>3</v>
      </c>
      <c r="D257">
        <v>0</v>
      </c>
      <c r="E257">
        <f>SmtRes!AV430</f>
        <v>0</v>
      </c>
      <c r="F257" t="str">
        <f>SmtRes!I430</f>
        <v>101-0311</v>
      </c>
      <c r="G257" t="str">
        <f>SmtRes!K430</f>
        <v>Каболка</v>
      </c>
      <c r="H257" t="str">
        <f>SmtRes!O430</f>
        <v>т</v>
      </c>
      <c r="I257">
        <f>SmtRes!Y430*Source!I216</f>
        <v>1.4000000000000001E-4</v>
      </c>
      <c r="J257">
        <f>SmtRes!AO430</f>
        <v>1</v>
      </c>
      <c r="K257">
        <f>SmtRes!AE430</f>
        <v>30029.99</v>
      </c>
      <c r="L257">
        <f>SmtRes!DB430</f>
        <v>42.04</v>
      </c>
      <c r="M257">
        <f>ROUND(ROUND(L257*Source!I216, 6)*1, 2)</f>
        <v>4.2</v>
      </c>
      <c r="N257">
        <f>SmtRes!AA430</f>
        <v>126426.26</v>
      </c>
      <c r="O257">
        <f>ROUND(ROUND(L257*Source!I216, 6)*SmtRes!DA430, 2)</f>
        <v>17.7</v>
      </c>
      <c r="P257">
        <f>SmtRes!AG430</f>
        <v>0</v>
      </c>
      <c r="Q257">
        <f>SmtRes!DC430</f>
        <v>0</v>
      </c>
      <c r="R257">
        <f>ROUND(ROUND(Q257*Source!I216, 6)*1, 2)</f>
        <v>0</v>
      </c>
      <c r="S257">
        <f>SmtRes!AC430</f>
        <v>0</v>
      </c>
      <c r="T257">
        <f>ROUND(ROUND(Q257*Source!I216, 6)*SmtRes!AK430, 2)</f>
        <v>0</v>
      </c>
      <c r="U257">
        <f>SmtRes!X430</f>
        <v>-1081944564</v>
      </c>
      <c r="V257">
        <v>854129738</v>
      </c>
      <c r="W257">
        <v>-474678016</v>
      </c>
    </row>
    <row r="258" spans="1:23" x14ac:dyDescent="0.2">
      <c r="A258">
        <f>Source!A218</f>
        <v>18</v>
      </c>
      <c r="C258">
        <v>3</v>
      </c>
      <c r="D258">
        <f>Source!BI218</f>
        <v>1</v>
      </c>
      <c r="E258">
        <f>Source!FS218</f>
        <v>0</v>
      </c>
      <c r="F258" t="str">
        <f>Source!F218</f>
        <v>301-0493</v>
      </c>
      <c r="G258" t="str">
        <f>Source!G218</f>
        <v>Мойки из нержавеющей стали на одно отделение с одной круглой или прямоугольной чашей, со сливной доской, с креплениями МНДЦ, МНДКЦ со смесителем с пластмассовым бутылочным сифоном, латунным выпуском</v>
      </c>
      <c r="H258" t="str">
        <f>Source!H218</f>
        <v>компл.</v>
      </c>
      <c r="I258">
        <f>Source!I218</f>
        <v>1</v>
      </c>
      <c r="J258">
        <v>1</v>
      </c>
      <c r="K258">
        <f>Source!AC218</f>
        <v>1914.88</v>
      </c>
      <c r="M258">
        <f>ROUND(K258*I258, 2)</f>
        <v>1914.88</v>
      </c>
      <c r="N258">
        <f>Source!AC218*IF(Source!BC218&lt;&gt; 0, Source!BC218, 1)</f>
        <v>1244.672</v>
      </c>
      <c r="O258">
        <f>ROUND(N258*I258, 2)</f>
        <v>1244.67</v>
      </c>
      <c r="P258">
        <f>Source!AE218</f>
        <v>0</v>
      </c>
      <c r="R258">
        <f>ROUND(P258*I258, 2)</f>
        <v>0</v>
      </c>
      <c r="S258">
        <f>Source!AE218*IF(Source!BS218&lt;&gt; 0, Source!BS218, 1)</f>
        <v>0</v>
      </c>
      <c r="T258">
        <f>ROUND(S258*I258, 2)</f>
        <v>0</v>
      </c>
      <c r="U258">
        <f>Source!GF218</f>
        <v>-90032847</v>
      </c>
      <c r="V258">
        <v>1518566446</v>
      </c>
      <c r="W258">
        <v>429245490</v>
      </c>
    </row>
    <row r="259" spans="1:23" x14ac:dyDescent="0.2">
      <c r="A259">
        <f>Source!A249</f>
        <v>5</v>
      </c>
      <c r="B259">
        <v>249</v>
      </c>
      <c r="G259" t="str">
        <f>Source!G249</f>
        <v>Полы</v>
      </c>
    </row>
    <row r="260" spans="1:23" x14ac:dyDescent="0.2">
      <c r="A260">
        <f>Source!A253</f>
        <v>17</v>
      </c>
      <c r="C260">
        <v>3</v>
      </c>
      <c r="D260">
        <v>0</v>
      </c>
      <c r="E260">
        <f>SmtRes!AV453</f>
        <v>0</v>
      </c>
      <c r="F260" t="str">
        <f>SmtRes!I453</f>
        <v>113-0101</v>
      </c>
      <c r="G260" t="str">
        <f>SmtRes!K453</f>
        <v>Мука андезитовая кислотоупорная, марка А</v>
      </c>
      <c r="H260" t="str">
        <f>SmtRes!O453</f>
        <v>т</v>
      </c>
      <c r="I260">
        <f>SmtRes!Y453*Source!I253</f>
        <v>3.1762500000000006E-2</v>
      </c>
      <c r="J260">
        <f>SmtRes!AO453</f>
        <v>1</v>
      </c>
      <c r="K260">
        <f>SmtRes!AE453</f>
        <v>688.8</v>
      </c>
      <c r="L260">
        <f>SmtRes!DB453</f>
        <v>159.11000000000001</v>
      </c>
      <c r="M260">
        <f>ROUND(ROUND(L260*Source!I253, 6)*1, 2)</f>
        <v>21.88</v>
      </c>
      <c r="N260">
        <f>SmtRes!AA453</f>
        <v>7576.8</v>
      </c>
      <c r="O260">
        <f>ROUND(ROUND(L260*Source!I253, 6)*SmtRes!DA453, 2)</f>
        <v>240.65</v>
      </c>
      <c r="P260">
        <f>SmtRes!AG453</f>
        <v>0</v>
      </c>
      <c r="Q260">
        <f>SmtRes!DC453</f>
        <v>0</v>
      </c>
      <c r="R260">
        <f>ROUND(ROUND(Q260*Source!I253, 6)*1, 2)</f>
        <v>0</v>
      </c>
      <c r="S260">
        <f>SmtRes!AC453</f>
        <v>0</v>
      </c>
      <c r="T260">
        <f>ROUND(ROUND(Q260*Source!I253, 6)*SmtRes!AK453, 2)</f>
        <v>0</v>
      </c>
      <c r="U260">
        <f>SmtRes!X453</f>
        <v>1919387785</v>
      </c>
      <c r="V260">
        <v>-1914535146</v>
      </c>
      <c r="W260">
        <v>1525282416</v>
      </c>
    </row>
    <row r="261" spans="1:23" x14ac:dyDescent="0.2">
      <c r="A261">
        <f>Source!A253</f>
        <v>17</v>
      </c>
      <c r="C261">
        <v>3</v>
      </c>
      <c r="D261">
        <v>0</v>
      </c>
      <c r="E261">
        <f>SmtRes!AV451</f>
        <v>0</v>
      </c>
      <c r="F261" t="str">
        <f>SmtRes!I451</f>
        <v>101-1757</v>
      </c>
      <c r="G261" t="str">
        <f>SmtRes!K451</f>
        <v>Ветошь</v>
      </c>
      <c r="H261" t="str">
        <f>SmtRes!O451</f>
        <v>кг</v>
      </c>
      <c r="I261">
        <f>SmtRes!Y451*Source!I253</f>
        <v>6.8750000000000006E-2</v>
      </c>
      <c r="J261">
        <f>SmtRes!AO451</f>
        <v>1</v>
      </c>
      <c r="K261">
        <f>SmtRes!AE451</f>
        <v>1.81</v>
      </c>
      <c r="L261">
        <f>SmtRes!DB451</f>
        <v>0.91</v>
      </c>
      <c r="M261">
        <f>ROUND(ROUND(L261*Source!I253, 6)*1, 2)</f>
        <v>0.13</v>
      </c>
      <c r="N261">
        <f>SmtRes!AA451</f>
        <v>45.67</v>
      </c>
      <c r="O261">
        <f>ROUND(ROUND(L261*Source!I253, 6)*SmtRes!DA451, 2)</f>
        <v>3.16</v>
      </c>
      <c r="P261">
        <f>SmtRes!AG451</f>
        <v>0</v>
      </c>
      <c r="Q261">
        <f>SmtRes!DC451</f>
        <v>0</v>
      </c>
      <c r="R261">
        <f>ROUND(ROUND(Q261*Source!I253, 6)*1, 2)</f>
        <v>0</v>
      </c>
      <c r="S261">
        <f>SmtRes!AC451</f>
        <v>0</v>
      </c>
      <c r="T261">
        <f>ROUND(ROUND(Q261*Source!I253, 6)*SmtRes!AK451, 2)</f>
        <v>0</v>
      </c>
      <c r="U261">
        <f>SmtRes!X451</f>
        <v>644139035</v>
      </c>
      <c r="V261">
        <v>1271853717</v>
      </c>
      <c r="W261">
        <v>1527703989</v>
      </c>
    </row>
    <row r="262" spans="1:23" x14ac:dyDescent="0.2">
      <c r="A262">
        <f>Source!A253</f>
        <v>17</v>
      </c>
      <c r="C262">
        <v>3</v>
      </c>
      <c r="D262">
        <v>0</v>
      </c>
      <c r="E262">
        <f>SmtRes!AV450</f>
        <v>0</v>
      </c>
      <c r="F262" t="str">
        <f>SmtRes!I450</f>
        <v>101-1745</v>
      </c>
      <c r="G262" t="str">
        <f>SmtRes!K450</f>
        <v>Бензин растворитель</v>
      </c>
      <c r="H262" t="str">
        <f>SmtRes!O450</f>
        <v>т</v>
      </c>
      <c r="I262">
        <f>SmtRes!Y450*Source!I253</f>
        <v>1.3062500000000001E-2</v>
      </c>
      <c r="J262">
        <f>SmtRes!AO450</f>
        <v>1</v>
      </c>
      <c r="K262">
        <f>SmtRes!AE450</f>
        <v>6143.8</v>
      </c>
      <c r="L262">
        <f>SmtRes!DB450</f>
        <v>583.66</v>
      </c>
      <c r="M262">
        <f>ROUND(ROUND(L262*Source!I253, 6)*1, 2)</f>
        <v>80.25</v>
      </c>
      <c r="N262">
        <f>SmtRes!AA450</f>
        <v>70530.820000000007</v>
      </c>
      <c r="O262">
        <f>ROUND(ROUND(L262*Source!I253, 6)*SmtRes!DA450, 2)</f>
        <v>921.31</v>
      </c>
      <c r="P262">
        <f>SmtRes!AG450</f>
        <v>0</v>
      </c>
      <c r="Q262">
        <f>SmtRes!DC450</f>
        <v>0</v>
      </c>
      <c r="R262">
        <f>ROUND(ROUND(Q262*Source!I253, 6)*1, 2)</f>
        <v>0</v>
      </c>
      <c r="S262">
        <f>SmtRes!AC450</f>
        <v>0</v>
      </c>
      <c r="T262">
        <f>ROUND(ROUND(Q262*Source!I253, 6)*SmtRes!AK450, 2)</f>
        <v>0</v>
      </c>
      <c r="U262">
        <f>SmtRes!X450</f>
        <v>24097165</v>
      </c>
      <c r="V262">
        <v>-725493425</v>
      </c>
      <c r="W262">
        <v>-1239537157</v>
      </c>
    </row>
    <row r="263" spans="1:23" x14ac:dyDescent="0.2">
      <c r="A263">
        <f>Source!A253</f>
        <v>17</v>
      </c>
      <c r="C263">
        <v>3</v>
      </c>
      <c r="D263">
        <v>0</v>
      </c>
      <c r="E263">
        <f>SmtRes!AV448</f>
        <v>0</v>
      </c>
      <c r="F263" t="str">
        <f>SmtRes!I448</f>
        <v>101-0074</v>
      </c>
      <c r="G263" t="str">
        <f>SmtRes!K448</f>
        <v>Битумы нефтяные строительные марки БН-70/30</v>
      </c>
      <c r="H263" t="str">
        <f>SmtRes!O448</f>
        <v>т</v>
      </c>
      <c r="I263">
        <f>SmtRes!Y448*Source!I253</f>
        <v>7.8375000000000007E-3</v>
      </c>
      <c r="J263">
        <f>SmtRes!AO448</f>
        <v>1</v>
      </c>
      <c r="K263">
        <f>SmtRes!AE448</f>
        <v>1525.49</v>
      </c>
      <c r="L263">
        <f>SmtRes!DB448</f>
        <v>86.95</v>
      </c>
      <c r="M263">
        <f>ROUND(ROUND(L263*Source!I253, 6)*1, 2)</f>
        <v>11.96</v>
      </c>
      <c r="N263">
        <f>SmtRes!AA448</f>
        <v>20533.099999999999</v>
      </c>
      <c r="O263">
        <f>ROUND(ROUND(L263*Source!I253, 6)*SmtRes!DA448, 2)</f>
        <v>160.91999999999999</v>
      </c>
      <c r="P263">
        <f>SmtRes!AG448</f>
        <v>0</v>
      </c>
      <c r="Q263">
        <f>SmtRes!DC448</f>
        <v>0</v>
      </c>
      <c r="R263">
        <f>ROUND(ROUND(Q263*Source!I253, 6)*1, 2)</f>
        <v>0</v>
      </c>
      <c r="S263">
        <f>SmtRes!AC448</f>
        <v>0</v>
      </c>
      <c r="T263">
        <f>ROUND(ROUND(Q263*Source!I253, 6)*SmtRes!AK448, 2)</f>
        <v>0</v>
      </c>
      <c r="U263">
        <f>SmtRes!X448</f>
        <v>542515914</v>
      </c>
      <c r="V263">
        <v>-2129894905</v>
      </c>
      <c r="W263">
        <v>-321347901</v>
      </c>
    </row>
    <row r="264" spans="1:23" x14ac:dyDescent="0.2">
      <c r="A264">
        <f>Source!A253</f>
        <v>17</v>
      </c>
      <c r="C264">
        <v>3</v>
      </c>
      <c r="D264">
        <v>0</v>
      </c>
      <c r="E264">
        <f>SmtRes!AV447</f>
        <v>0</v>
      </c>
      <c r="F264" t="str">
        <f>SmtRes!I447</f>
        <v>101-0073</v>
      </c>
      <c r="G264" t="str">
        <f>SmtRes!K447</f>
        <v>Битумы нефтяные строительные марки БН-90/10</v>
      </c>
      <c r="H264" t="str">
        <f>SmtRes!O447</f>
        <v>т</v>
      </c>
      <c r="I264">
        <f>SmtRes!Y447*Source!I253</f>
        <v>3.9737500000000002E-2</v>
      </c>
      <c r="J264">
        <f>SmtRes!AO447</f>
        <v>1</v>
      </c>
      <c r="K264">
        <f>SmtRes!AE447</f>
        <v>1383.11</v>
      </c>
      <c r="L264">
        <f>SmtRes!DB447</f>
        <v>399.72</v>
      </c>
      <c r="M264">
        <f>ROUND(ROUND(L264*Source!I253, 6)*1, 2)</f>
        <v>54.96</v>
      </c>
      <c r="N264">
        <f>SmtRes!AA447</f>
        <v>20746.650000000001</v>
      </c>
      <c r="O264">
        <f>ROUND(ROUND(L264*Source!I253, 6)*SmtRes!DA447, 2)</f>
        <v>824.42</v>
      </c>
      <c r="P264">
        <f>SmtRes!AG447</f>
        <v>0</v>
      </c>
      <c r="Q264">
        <f>SmtRes!DC447</f>
        <v>0</v>
      </c>
      <c r="R264">
        <f>ROUND(ROUND(Q264*Source!I253, 6)*1, 2)</f>
        <v>0</v>
      </c>
      <c r="S264">
        <f>SmtRes!AC447</f>
        <v>0</v>
      </c>
      <c r="T264">
        <f>ROUND(ROUND(Q264*Source!I253, 6)*SmtRes!AK447, 2)</f>
        <v>0</v>
      </c>
      <c r="U264">
        <f>SmtRes!X447</f>
        <v>503556632</v>
      </c>
      <c r="V264">
        <v>-1764307679</v>
      </c>
      <c r="W264">
        <v>1346670489</v>
      </c>
    </row>
    <row r="265" spans="1:23" x14ac:dyDescent="0.2">
      <c r="A265">
        <f>Source!A253</f>
        <v>17</v>
      </c>
      <c r="C265">
        <v>3</v>
      </c>
      <c r="D265">
        <v>0</v>
      </c>
      <c r="E265">
        <f>SmtRes!AV446</f>
        <v>0</v>
      </c>
      <c r="F265" t="str">
        <f>SmtRes!I446</f>
        <v>101-0009</v>
      </c>
      <c r="G265" t="str">
        <f>SmtRes!K446</f>
        <v>Асбест хризотиловый марки К-6-30</v>
      </c>
      <c r="H265" t="str">
        <f>SmtRes!O446</f>
        <v>т</v>
      </c>
      <c r="I265">
        <f>SmtRes!Y446*Source!I253</f>
        <v>1.9250000000000003E-3</v>
      </c>
      <c r="J265">
        <f>SmtRes!AO446</f>
        <v>1</v>
      </c>
      <c r="K265">
        <f>SmtRes!AE446</f>
        <v>1160</v>
      </c>
      <c r="L265">
        <f>SmtRes!DB446</f>
        <v>16.239999999999998</v>
      </c>
      <c r="M265">
        <f>ROUND(ROUND(L265*Source!I253, 6)*1, 2)</f>
        <v>2.23</v>
      </c>
      <c r="N265">
        <f>SmtRes!AA446</f>
        <v>20740.8</v>
      </c>
      <c r="O265">
        <f>ROUND(ROUND(L265*Source!I253, 6)*SmtRes!DA446, 2)</f>
        <v>39.93</v>
      </c>
      <c r="P265">
        <f>SmtRes!AG446</f>
        <v>0</v>
      </c>
      <c r="Q265">
        <f>SmtRes!DC446</f>
        <v>0</v>
      </c>
      <c r="R265">
        <f>ROUND(ROUND(Q265*Source!I253, 6)*1, 2)</f>
        <v>0</v>
      </c>
      <c r="S265">
        <f>SmtRes!AC446</f>
        <v>0</v>
      </c>
      <c r="T265">
        <f>ROUND(ROUND(Q265*Source!I253, 6)*SmtRes!AK446, 2)</f>
        <v>0</v>
      </c>
      <c r="U265">
        <f>SmtRes!X446</f>
        <v>-2112195305</v>
      </c>
      <c r="V265">
        <v>-1336202233</v>
      </c>
      <c r="W265">
        <v>1114140042</v>
      </c>
    </row>
    <row r="266" spans="1:23" x14ac:dyDescent="0.2">
      <c r="A266">
        <f>Source!A255</f>
        <v>18</v>
      </c>
      <c r="C266">
        <v>3</v>
      </c>
      <c r="D266">
        <f>Source!BI255</f>
        <v>1</v>
      </c>
      <c r="E266">
        <f>Source!FS255</f>
        <v>0</v>
      </c>
      <c r="F266" t="str">
        <f>Source!F255</f>
        <v>101-4701</v>
      </c>
      <c r="G266" t="str">
        <f>Source!G255</f>
        <v>Техноэласт ТКП</v>
      </c>
      <c r="H266" t="str">
        <f>Source!H255</f>
        <v>м2</v>
      </c>
      <c r="I266">
        <f>Source!I255</f>
        <v>15.95</v>
      </c>
      <c r="J266">
        <v>1</v>
      </c>
      <c r="K266">
        <f>Source!AC255</f>
        <v>28.09</v>
      </c>
      <c r="M266">
        <f>ROUND(K266*I266, 2)</f>
        <v>448.04</v>
      </c>
      <c r="N266">
        <f>Source!AC255*IF(Source!BC255&lt;&gt; 0, Source!BC255, 1)</f>
        <v>176.40520000000001</v>
      </c>
      <c r="O266">
        <f>ROUND(N266*I266, 2)</f>
        <v>2813.66</v>
      </c>
      <c r="P266">
        <f>Source!AE255</f>
        <v>0</v>
      </c>
      <c r="R266">
        <f>ROUND(P266*I266, 2)</f>
        <v>0</v>
      </c>
      <c r="S266">
        <f>Source!AE255*IF(Source!BS255&lt;&gt; 0, Source!BS255, 1)</f>
        <v>0</v>
      </c>
      <c r="T266">
        <f>ROUND(S266*I266, 2)</f>
        <v>0</v>
      </c>
      <c r="U266">
        <f>Source!GF255</f>
        <v>-783165229</v>
      </c>
      <c r="V266">
        <v>1732938617</v>
      </c>
      <c r="W266">
        <v>694346155</v>
      </c>
    </row>
    <row r="267" spans="1:23" x14ac:dyDescent="0.2">
      <c r="A267">
        <f>Source!A256</f>
        <v>17</v>
      </c>
      <c r="C267">
        <v>3</v>
      </c>
      <c r="D267">
        <v>0</v>
      </c>
      <c r="E267">
        <f>SmtRes!AV466</f>
        <v>0</v>
      </c>
      <c r="F267" t="str">
        <f>SmtRes!I466</f>
        <v>113-0101</v>
      </c>
      <c r="G267" t="str">
        <f>SmtRes!K466</f>
        <v>Мука андезитовая кислотоупорная, марка А</v>
      </c>
      <c r="H267" t="str">
        <f>SmtRes!O466</f>
        <v>т</v>
      </c>
      <c r="I267">
        <f>SmtRes!Y466*Source!I256</f>
        <v>1.4575000000000001E-2</v>
      </c>
      <c r="J267">
        <f>SmtRes!AO466</f>
        <v>1</v>
      </c>
      <c r="K267">
        <f>SmtRes!AE466</f>
        <v>688.8</v>
      </c>
      <c r="L267">
        <f>SmtRes!DB466</f>
        <v>73.010000000000005</v>
      </c>
      <c r="M267">
        <f>ROUND(ROUND(L267*Source!I256, 6)*1, 2)</f>
        <v>10.039999999999999</v>
      </c>
      <c r="N267">
        <f>SmtRes!AA466</f>
        <v>7576.8</v>
      </c>
      <c r="O267">
        <f>ROUND(ROUND(L267*Source!I256, 6)*SmtRes!DA466, 2)</f>
        <v>110.43</v>
      </c>
      <c r="P267">
        <f>SmtRes!AG466</f>
        <v>0</v>
      </c>
      <c r="Q267">
        <f>SmtRes!DC466</f>
        <v>0</v>
      </c>
      <c r="R267">
        <f>ROUND(ROUND(Q267*Source!I256, 6)*1, 2)</f>
        <v>0</v>
      </c>
      <c r="S267">
        <f>SmtRes!AC466</f>
        <v>0</v>
      </c>
      <c r="T267">
        <f>ROUND(ROUND(Q267*Source!I256, 6)*SmtRes!AK466, 2)</f>
        <v>0</v>
      </c>
      <c r="U267">
        <f>SmtRes!X466</f>
        <v>1919387785</v>
      </c>
      <c r="V267">
        <v>-1914535146</v>
      </c>
      <c r="W267">
        <v>1525282416</v>
      </c>
    </row>
    <row r="268" spans="1:23" x14ac:dyDescent="0.2">
      <c r="A268">
        <f>Source!A256</f>
        <v>17</v>
      </c>
      <c r="C268">
        <v>3</v>
      </c>
      <c r="D268">
        <v>0</v>
      </c>
      <c r="E268">
        <f>SmtRes!AV464</f>
        <v>0</v>
      </c>
      <c r="F268" t="str">
        <f>SmtRes!I464</f>
        <v>101-1745</v>
      </c>
      <c r="G268" t="str">
        <f>SmtRes!K464</f>
        <v>Бензин растворитель</v>
      </c>
      <c r="H268" t="str">
        <f>SmtRes!O464</f>
        <v>т</v>
      </c>
      <c r="I268">
        <f>SmtRes!Y464*Source!I256</f>
        <v>7.8375000000000007E-3</v>
      </c>
      <c r="J268">
        <f>SmtRes!AO464</f>
        <v>1</v>
      </c>
      <c r="K268">
        <f>SmtRes!AE464</f>
        <v>6143.8</v>
      </c>
      <c r="L268">
        <f>SmtRes!DB464</f>
        <v>350.2</v>
      </c>
      <c r="M268">
        <f>ROUND(ROUND(L268*Source!I256, 6)*1, 2)</f>
        <v>48.15</v>
      </c>
      <c r="N268">
        <f>SmtRes!AA464</f>
        <v>70530.820000000007</v>
      </c>
      <c r="O268">
        <f>ROUND(ROUND(L268*Source!I256, 6)*SmtRes!DA464, 2)</f>
        <v>552.79</v>
      </c>
      <c r="P268">
        <f>SmtRes!AG464</f>
        <v>0</v>
      </c>
      <c r="Q268">
        <f>SmtRes!DC464</f>
        <v>0</v>
      </c>
      <c r="R268">
        <f>ROUND(ROUND(Q268*Source!I256, 6)*1, 2)</f>
        <v>0</v>
      </c>
      <c r="S268">
        <f>SmtRes!AC464</f>
        <v>0</v>
      </c>
      <c r="T268">
        <f>ROUND(ROUND(Q268*Source!I256, 6)*SmtRes!AK464, 2)</f>
        <v>0</v>
      </c>
      <c r="U268">
        <f>SmtRes!X464</f>
        <v>24097165</v>
      </c>
      <c r="V268">
        <v>-725493425</v>
      </c>
      <c r="W268">
        <v>-1239537157</v>
      </c>
    </row>
    <row r="269" spans="1:23" x14ac:dyDescent="0.2">
      <c r="A269">
        <f>Source!A256</f>
        <v>17</v>
      </c>
      <c r="C269">
        <v>3</v>
      </c>
      <c r="D269">
        <v>0</v>
      </c>
      <c r="E269">
        <f>SmtRes!AV462</f>
        <v>0</v>
      </c>
      <c r="F269" t="str">
        <f>SmtRes!I462</f>
        <v>101-0074</v>
      </c>
      <c r="G269" t="str">
        <f>SmtRes!K462</f>
        <v>Битумы нефтяные строительные марки БН-70/30</v>
      </c>
      <c r="H269" t="str">
        <f>SmtRes!O462</f>
        <v>т</v>
      </c>
      <c r="I269">
        <f>SmtRes!Y462*Source!I256</f>
        <v>2.6125000000000002E-3</v>
      </c>
      <c r="J269">
        <f>SmtRes!AO462</f>
        <v>1</v>
      </c>
      <c r="K269">
        <f>SmtRes!AE462</f>
        <v>1525.49</v>
      </c>
      <c r="L269">
        <f>SmtRes!DB462</f>
        <v>28.98</v>
      </c>
      <c r="M269">
        <f>ROUND(ROUND(L269*Source!I256, 6)*1, 2)</f>
        <v>3.98</v>
      </c>
      <c r="N269">
        <f>SmtRes!AA462</f>
        <v>20533.099999999999</v>
      </c>
      <c r="O269">
        <f>ROUND(ROUND(L269*Source!I256, 6)*SmtRes!DA462, 2)</f>
        <v>53.63</v>
      </c>
      <c r="P269">
        <f>SmtRes!AG462</f>
        <v>0</v>
      </c>
      <c r="Q269">
        <f>SmtRes!DC462</f>
        <v>0</v>
      </c>
      <c r="R269">
        <f>ROUND(ROUND(Q269*Source!I256, 6)*1, 2)</f>
        <v>0</v>
      </c>
      <c r="S269">
        <f>SmtRes!AC462</f>
        <v>0</v>
      </c>
      <c r="T269">
        <f>ROUND(ROUND(Q269*Source!I256, 6)*SmtRes!AK462, 2)</f>
        <v>0</v>
      </c>
      <c r="U269">
        <f>SmtRes!X462</f>
        <v>542515914</v>
      </c>
      <c r="V269">
        <v>-2129894905</v>
      </c>
      <c r="W269">
        <v>-321347901</v>
      </c>
    </row>
    <row r="270" spans="1:23" x14ac:dyDescent="0.2">
      <c r="A270">
        <f>Source!A256</f>
        <v>17</v>
      </c>
      <c r="C270">
        <v>3</v>
      </c>
      <c r="D270">
        <v>0</v>
      </c>
      <c r="E270">
        <f>SmtRes!AV461</f>
        <v>0</v>
      </c>
      <c r="F270" t="str">
        <f>SmtRes!I461</f>
        <v>101-0073</v>
      </c>
      <c r="G270" t="str">
        <f>SmtRes!K461</f>
        <v>Битумы нефтяные строительные марки БН-90/10</v>
      </c>
      <c r="H270" t="str">
        <f>SmtRes!O461</f>
        <v>т</v>
      </c>
      <c r="I270">
        <f>SmtRes!Y461*Source!I256</f>
        <v>1.8150000000000003E-2</v>
      </c>
      <c r="J270">
        <f>SmtRes!AO461</f>
        <v>1</v>
      </c>
      <c r="K270">
        <f>SmtRes!AE461</f>
        <v>1383.11</v>
      </c>
      <c r="L270">
        <f>SmtRes!DB461</f>
        <v>182.57</v>
      </c>
      <c r="M270">
        <f>ROUND(ROUND(L270*Source!I256, 6)*1, 2)</f>
        <v>25.1</v>
      </c>
      <c r="N270">
        <f>SmtRes!AA461</f>
        <v>20746.650000000001</v>
      </c>
      <c r="O270">
        <f>ROUND(ROUND(L270*Source!I256, 6)*SmtRes!DA461, 2)</f>
        <v>376.55</v>
      </c>
      <c r="P270">
        <f>SmtRes!AG461</f>
        <v>0</v>
      </c>
      <c r="Q270">
        <f>SmtRes!DC461</f>
        <v>0</v>
      </c>
      <c r="R270">
        <f>ROUND(ROUND(Q270*Source!I256, 6)*1, 2)</f>
        <v>0</v>
      </c>
      <c r="S270">
        <f>SmtRes!AC461</f>
        <v>0</v>
      </c>
      <c r="T270">
        <f>ROUND(ROUND(Q270*Source!I256, 6)*SmtRes!AK461, 2)</f>
        <v>0</v>
      </c>
      <c r="U270">
        <f>SmtRes!X461</f>
        <v>503556632</v>
      </c>
      <c r="V270">
        <v>-1764307679</v>
      </c>
      <c r="W270">
        <v>1346670489</v>
      </c>
    </row>
    <row r="271" spans="1:23" x14ac:dyDescent="0.2">
      <c r="A271">
        <f>Source!A256</f>
        <v>17</v>
      </c>
      <c r="C271">
        <v>3</v>
      </c>
      <c r="D271">
        <v>0</v>
      </c>
      <c r="E271">
        <f>SmtRes!AV460</f>
        <v>0</v>
      </c>
      <c r="F271" t="str">
        <f>SmtRes!I460</f>
        <v>101-0009</v>
      </c>
      <c r="G271" t="str">
        <f>SmtRes!K460</f>
        <v>Асбест хризотиловый марки К-6-30</v>
      </c>
      <c r="H271" t="str">
        <f>SmtRes!O460</f>
        <v>т</v>
      </c>
      <c r="I271">
        <f>SmtRes!Y460*Source!I256</f>
        <v>8.250000000000001E-4</v>
      </c>
      <c r="J271">
        <f>SmtRes!AO460</f>
        <v>1</v>
      </c>
      <c r="K271">
        <f>SmtRes!AE460</f>
        <v>1160</v>
      </c>
      <c r="L271">
        <f>SmtRes!DB460</f>
        <v>6.96</v>
      </c>
      <c r="M271">
        <f>ROUND(ROUND(L271*Source!I256, 6)*1, 2)</f>
        <v>0.96</v>
      </c>
      <c r="N271">
        <f>SmtRes!AA460</f>
        <v>20740.8</v>
      </c>
      <c r="O271">
        <f>ROUND(ROUND(L271*Source!I256, 6)*SmtRes!DA460, 2)</f>
        <v>17.11</v>
      </c>
      <c r="P271">
        <f>SmtRes!AG460</f>
        <v>0</v>
      </c>
      <c r="Q271">
        <f>SmtRes!DC460</f>
        <v>0</v>
      </c>
      <c r="R271">
        <f>ROUND(ROUND(Q271*Source!I256, 6)*1, 2)</f>
        <v>0</v>
      </c>
      <c r="S271">
        <f>SmtRes!AC460</f>
        <v>0</v>
      </c>
      <c r="T271">
        <f>ROUND(ROUND(Q271*Source!I256, 6)*SmtRes!AK460, 2)</f>
        <v>0</v>
      </c>
      <c r="U271">
        <f>SmtRes!X460</f>
        <v>-2112195305</v>
      </c>
      <c r="V271">
        <v>-1336202233</v>
      </c>
      <c r="W271">
        <v>1114140042</v>
      </c>
    </row>
    <row r="272" spans="1:23" x14ac:dyDescent="0.2">
      <c r="A272">
        <f>Source!A258</f>
        <v>18</v>
      </c>
      <c r="C272">
        <v>3</v>
      </c>
      <c r="D272">
        <f>Source!BI258</f>
        <v>1</v>
      </c>
      <c r="E272">
        <f>Source!FS258</f>
        <v>0</v>
      </c>
      <c r="F272" t="str">
        <f>Source!F258</f>
        <v>101-4702</v>
      </c>
      <c r="G272" t="str">
        <f>Source!G258</f>
        <v>Техноэласт ЭПП</v>
      </c>
      <c r="H272" t="str">
        <f>Source!H258</f>
        <v>м2</v>
      </c>
      <c r="I272">
        <f>Source!I258</f>
        <v>15.95</v>
      </c>
      <c r="J272">
        <v>1</v>
      </c>
      <c r="K272">
        <f>Source!AC258</f>
        <v>25.98</v>
      </c>
      <c r="M272">
        <f>ROUND(K272*I272, 2)</f>
        <v>414.38</v>
      </c>
      <c r="N272">
        <f>Source!AC258*IF(Source!BC258&lt;&gt; 0, Source!BC258, 1)</f>
        <v>175.1052</v>
      </c>
      <c r="O272">
        <f>ROUND(N272*I272, 2)</f>
        <v>2792.93</v>
      </c>
      <c r="P272">
        <f>Source!AE258</f>
        <v>0</v>
      </c>
      <c r="R272">
        <f>ROUND(P272*I272, 2)</f>
        <v>0</v>
      </c>
      <c r="S272">
        <f>Source!AE258*IF(Source!BS258&lt;&gt; 0, Source!BS258, 1)</f>
        <v>0</v>
      </c>
      <c r="T272">
        <f>ROUND(S272*I272, 2)</f>
        <v>0</v>
      </c>
      <c r="U272">
        <f>Source!GF258</f>
        <v>2060168617</v>
      </c>
      <c r="V272">
        <v>-858919054</v>
      </c>
      <c r="W272">
        <v>843796617</v>
      </c>
    </row>
    <row r="273" spans="1:23" x14ac:dyDescent="0.2">
      <c r="A273">
        <f>Source!A259</f>
        <v>17</v>
      </c>
      <c r="C273">
        <v>3</v>
      </c>
      <c r="D273">
        <v>0</v>
      </c>
      <c r="E273">
        <f>SmtRes!AV472</f>
        <v>0</v>
      </c>
      <c r="F273" t="str">
        <f>SmtRes!I472</f>
        <v>411-0001</v>
      </c>
      <c r="G273" t="str">
        <f>SmtRes!K472</f>
        <v>Вода</v>
      </c>
      <c r="H273" t="str">
        <f>SmtRes!O472</f>
        <v>м3</v>
      </c>
      <c r="I273">
        <f>SmtRes!Y472*Source!I259</f>
        <v>0.48125000000000007</v>
      </c>
      <c r="J273">
        <f>SmtRes!AO472</f>
        <v>1</v>
      </c>
      <c r="K273">
        <f>SmtRes!AE472</f>
        <v>2.44</v>
      </c>
      <c r="L273">
        <f>SmtRes!DB472</f>
        <v>8.5399999999999991</v>
      </c>
      <c r="M273">
        <f>ROUND(ROUND(L273*Source!I259, 6)*1, 2)</f>
        <v>1.17</v>
      </c>
      <c r="N273">
        <f>SmtRes!AA472</f>
        <v>19.57</v>
      </c>
      <c r="O273">
        <f>ROUND(ROUND(L273*Source!I259, 6)*SmtRes!DA472, 2)</f>
        <v>9.42</v>
      </c>
      <c r="P273">
        <f>SmtRes!AG472</f>
        <v>0</v>
      </c>
      <c r="Q273">
        <f>SmtRes!DC472</f>
        <v>0</v>
      </c>
      <c r="R273">
        <f>ROUND(ROUND(Q273*Source!I259, 6)*1, 2)</f>
        <v>0</v>
      </c>
      <c r="S273">
        <f>SmtRes!AC472</f>
        <v>0</v>
      </c>
      <c r="T273">
        <f>ROUND(ROUND(Q273*Source!I259, 6)*SmtRes!AK472, 2)</f>
        <v>0</v>
      </c>
      <c r="U273">
        <f>SmtRes!X472</f>
        <v>619799737</v>
      </c>
      <c r="V273">
        <v>1962984545</v>
      </c>
      <c r="W273">
        <v>2067137916</v>
      </c>
    </row>
    <row r="274" spans="1:23" x14ac:dyDescent="0.2">
      <c r="A274">
        <f>Source!A259</f>
        <v>17</v>
      </c>
      <c r="C274">
        <v>3</v>
      </c>
      <c r="D274">
        <v>0</v>
      </c>
      <c r="E274">
        <f>SmtRes!AV471</f>
        <v>0</v>
      </c>
      <c r="F274" t="str">
        <f>SmtRes!I471</f>
        <v>402-0005</v>
      </c>
      <c r="G274" t="str">
        <f>SmtRes!K471</f>
        <v>Раствор готовый кладочный цементный марки 150</v>
      </c>
      <c r="H274" t="str">
        <f>SmtRes!O471</f>
        <v>м3</v>
      </c>
      <c r="I274">
        <f>SmtRes!Y471*Source!I259</f>
        <v>0.28050000000000003</v>
      </c>
      <c r="J274">
        <f>SmtRes!AO471</f>
        <v>1</v>
      </c>
      <c r="K274">
        <f>SmtRes!AE471</f>
        <v>548.29999999999995</v>
      </c>
      <c r="L274">
        <f>SmtRes!DB471</f>
        <v>1118.53</v>
      </c>
      <c r="M274">
        <f>ROUND(ROUND(L274*Source!I259, 6)*1, 2)</f>
        <v>153.80000000000001</v>
      </c>
      <c r="N274">
        <f>SmtRes!AA471</f>
        <v>3361.08</v>
      </c>
      <c r="O274">
        <f>ROUND(ROUND(L274*Source!I259, 6)*SmtRes!DA471, 2)</f>
        <v>942.78</v>
      </c>
      <c r="P274">
        <f>SmtRes!AG471</f>
        <v>0</v>
      </c>
      <c r="Q274">
        <f>SmtRes!DC471</f>
        <v>0</v>
      </c>
      <c r="R274">
        <f>ROUND(ROUND(Q274*Source!I259, 6)*1, 2)</f>
        <v>0</v>
      </c>
      <c r="S274">
        <f>SmtRes!AC471</f>
        <v>0</v>
      </c>
      <c r="T274">
        <f>ROUND(ROUND(Q274*Source!I259, 6)*SmtRes!AK471, 2)</f>
        <v>0</v>
      </c>
      <c r="U274">
        <f>SmtRes!X471</f>
        <v>1901479482</v>
      </c>
      <c r="V274">
        <v>-1906496033</v>
      </c>
      <c r="W274">
        <v>-2129770618</v>
      </c>
    </row>
    <row r="275" spans="1:23" x14ac:dyDescent="0.2">
      <c r="A275">
        <f>Source!A260</f>
        <v>17</v>
      </c>
      <c r="C275">
        <v>3</v>
      </c>
      <c r="D275">
        <v>0</v>
      </c>
      <c r="E275">
        <f>SmtRes!AV483</f>
        <v>0</v>
      </c>
      <c r="F275" t="str">
        <f>SmtRes!I483</f>
        <v>411-0001</v>
      </c>
      <c r="G275" t="str">
        <f>SmtRes!K483</f>
        <v>Вода</v>
      </c>
      <c r="H275" t="str">
        <f>SmtRes!O483</f>
        <v>м3</v>
      </c>
      <c r="I275">
        <f>SmtRes!Y483*Source!I260</f>
        <v>6.0500000000000005E-2</v>
      </c>
      <c r="J275">
        <f>SmtRes!AO483</f>
        <v>1</v>
      </c>
      <c r="K275">
        <f>SmtRes!AE483</f>
        <v>2.44</v>
      </c>
      <c r="L275">
        <f>SmtRes!DB483</f>
        <v>1.07</v>
      </c>
      <c r="M275">
        <f>ROUND(ROUND(L275*Source!I260, 6)*1, 2)</f>
        <v>0.15</v>
      </c>
      <c r="N275">
        <f>SmtRes!AA483</f>
        <v>19.57</v>
      </c>
      <c r="O275">
        <f>ROUND(ROUND(L275*Source!I260, 6)*SmtRes!DA483, 2)</f>
        <v>1.18</v>
      </c>
      <c r="P275">
        <f>SmtRes!AG483</f>
        <v>0</v>
      </c>
      <c r="Q275">
        <f>SmtRes!DC483</f>
        <v>0</v>
      </c>
      <c r="R275">
        <f>ROUND(ROUND(Q275*Source!I260, 6)*1, 2)</f>
        <v>0</v>
      </c>
      <c r="S275">
        <f>SmtRes!AC483</f>
        <v>0</v>
      </c>
      <c r="T275">
        <f>ROUND(ROUND(Q275*Source!I260, 6)*SmtRes!AK483, 2)</f>
        <v>0</v>
      </c>
      <c r="U275">
        <f>SmtRes!X483</f>
        <v>619799737</v>
      </c>
      <c r="V275">
        <v>1962984545</v>
      </c>
      <c r="W275">
        <v>2067137916</v>
      </c>
    </row>
    <row r="276" spans="1:23" x14ac:dyDescent="0.2">
      <c r="A276">
        <f>Source!A260</f>
        <v>17</v>
      </c>
      <c r="C276">
        <v>3</v>
      </c>
      <c r="D276">
        <v>0</v>
      </c>
      <c r="E276">
        <f>SmtRes!AV482</f>
        <v>0</v>
      </c>
      <c r="F276" t="str">
        <f>SmtRes!I482</f>
        <v>101-4486</v>
      </c>
      <c r="G276" t="str">
        <f>SmtRes!K482</f>
        <v>Гранит керамический многоцветный неполированный, размером 400х400х9 мм</v>
      </c>
      <c r="H276" t="str">
        <f>SmtRes!O482</f>
        <v>м2</v>
      </c>
      <c r="I276">
        <f>SmtRes!Y482*Source!I260</f>
        <v>14.025</v>
      </c>
      <c r="J276">
        <f>SmtRes!AO482</f>
        <v>1</v>
      </c>
      <c r="K276">
        <f>SmtRes!AE482</f>
        <v>145.63999999999999</v>
      </c>
      <c r="L276">
        <f>SmtRes!DB482</f>
        <v>14855.28</v>
      </c>
      <c r="M276">
        <f>ROUND(ROUND(L276*Source!I260, 6)*1, 2)</f>
        <v>2042.6</v>
      </c>
      <c r="N276">
        <f>SmtRes!AA482</f>
        <v>544.69000000000005</v>
      </c>
      <c r="O276">
        <f>ROUND(ROUND(L276*Source!I260, 6)*SmtRes!DA482, 2)</f>
        <v>7639.33</v>
      </c>
      <c r="P276">
        <f>SmtRes!AG482</f>
        <v>0</v>
      </c>
      <c r="Q276">
        <f>SmtRes!DC482</f>
        <v>0</v>
      </c>
      <c r="R276">
        <f>ROUND(ROUND(Q276*Source!I260, 6)*1, 2)</f>
        <v>0</v>
      </c>
      <c r="S276">
        <f>SmtRes!AC482</f>
        <v>0</v>
      </c>
      <c r="T276">
        <f>ROUND(ROUND(Q276*Source!I260, 6)*SmtRes!AK482, 2)</f>
        <v>0</v>
      </c>
      <c r="U276">
        <f>SmtRes!X482</f>
        <v>1379249491</v>
      </c>
      <c r="V276">
        <v>-1447270593</v>
      </c>
      <c r="W276">
        <v>-199213327</v>
      </c>
    </row>
    <row r="277" spans="1:23" x14ac:dyDescent="0.2">
      <c r="A277">
        <f>Source!A260</f>
        <v>17</v>
      </c>
      <c r="C277">
        <v>3</v>
      </c>
      <c r="D277">
        <v>0</v>
      </c>
      <c r="E277">
        <f>SmtRes!AV481</f>
        <v>0</v>
      </c>
      <c r="F277" t="str">
        <f>SmtRes!I481</f>
        <v>101-4368</v>
      </c>
      <c r="G277" t="str">
        <f>SmtRes!K481</f>
        <v>Клей плиточный «Юнис Гранит»</v>
      </c>
      <c r="H277" t="str">
        <f>SmtRes!O481</f>
        <v>кг</v>
      </c>
      <c r="I277">
        <f>SmtRes!Y481*Source!I260</f>
        <v>165</v>
      </c>
      <c r="J277">
        <f>SmtRes!AO481</f>
        <v>1</v>
      </c>
      <c r="K277">
        <f>SmtRes!AE481</f>
        <v>3.86</v>
      </c>
      <c r="L277">
        <f>SmtRes!DB481</f>
        <v>4632</v>
      </c>
      <c r="M277">
        <f>ROUND(ROUND(L277*Source!I260, 6)*1, 2)</f>
        <v>636.9</v>
      </c>
      <c r="N277">
        <f>SmtRes!AA481</f>
        <v>13.12</v>
      </c>
      <c r="O277">
        <f>ROUND(ROUND(L277*Source!I260, 6)*SmtRes!DA481, 2)</f>
        <v>2165.46</v>
      </c>
      <c r="P277">
        <f>SmtRes!AG481</f>
        <v>0</v>
      </c>
      <c r="Q277">
        <f>SmtRes!DC481</f>
        <v>0</v>
      </c>
      <c r="R277">
        <f>ROUND(ROUND(Q277*Source!I260, 6)*1, 2)</f>
        <v>0</v>
      </c>
      <c r="S277">
        <f>SmtRes!AC481</f>
        <v>0</v>
      </c>
      <c r="T277">
        <f>ROUND(ROUND(Q277*Source!I260, 6)*SmtRes!AK481, 2)</f>
        <v>0</v>
      </c>
      <c r="U277">
        <f>SmtRes!X481</f>
        <v>-2053666360</v>
      </c>
      <c r="V277">
        <v>-342284198</v>
      </c>
      <c r="W277">
        <v>-1219226099</v>
      </c>
    </row>
    <row r="278" spans="1:23" x14ac:dyDescent="0.2">
      <c r="A278">
        <f>Source!A260</f>
        <v>17</v>
      </c>
      <c r="C278">
        <v>3</v>
      </c>
      <c r="D278">
        <v>0</v>
      </c>
      <c r="E278">
        <f>SmtRes!AV480</f>
        <v>0</v>
      </c>
      <c r="F278" t="str">
        <f>SmtRes!I480</f>
        <v>101-1971</v>
      </c>
      <c r="G278" t="str">
        <f>SmtRes!K480</f>
        <v>Затирка «Старатели» (разной цветности)</v>
      </c>
      <c r="H278" t="str">
        <f>SmtRes!O480</f>
        <v>т</v>
      </c>
      <c r="I278">
        <f>SmtRes!Y480*Source!I260</f>
        <v>1.7875E-3</v>
      </c>
      <c r="J278">
        <f>SmtRes!AO480</f>
        <v>1</v>
      </c>
      <c r="K278">
        <f>SmtRes!AE480</f>
        <v>6532.53</v>
      </c>
      <c r="L278">
        <f>SmtRes!DB480</f>
        <v>84.92</v>
      </c>
      <c r="M278">
        <f>ROUND(ROUND(L278*Source!I260, 6)*1, 2)</f>
        <v>11.68</v>
      </c>
      <c r="N278">
        <f>SmtRes!AA480</f>
        <v>36320.870000000003</v>
      </c>
      <c r="O278">
        <f>ROUND(ROUND(L278*Source!I260, 6)*SmtRes!DA480, 2)</f>
        <v>64.92</v>
      </c>
      <c r="P278">
        <f>SmtRes!AG480</f>
        <v>0</v>
      </c>
      <c r="Q278">
        <f>SmtRes!DC480</f>
        <v>0</v>
      </c>
      <c r="R278">
        <f>ROUND(ROUND(Q278*Source!I260, 6)*1, 2)</f>
        <v>0</v>
      </c>
      <c r="S278">
        <f>SmtRes!AC480</f>
        <v>0</v>
      </c>
      <c r="T278">
        <f>ROUND(ROUND(Q278*Source!I260, 6)*SmtRes!AK480, 2)</f>
        <v>0</v>
      </c>
      <c r="U278">
        <f>SmtRes!X480</f>
        <v>-955444283</v>
      </c>
      <c r="V278">
        <v>-1490635156</v>
      </c>
      <c r="W278">
        <v>-1109853011</v>
      </c>
    </row>
    <row r="279" spans="1:23" x14ac:dyDescent="0.2">
      <c r="A279">
        <f>Source!A320</f>
        <v>4</v>
      </c>
      <c r="B279">
        <v>320</v>
      </c>
      <c r="G279" t="str">
        <f>Source!G320</f>
        <v>Помещение №2</v>
      </c>
    </row>
    <row r="280" spans="1:23" x14ac:dyDescent="0.2">
      <c r="A280">
        <f>Source!A324</f>
        <v>5</v>
      </c>
      <c r="B280">
        <v>324</v>
      </c>
      <c r="G280" t="str">
        <f>Source!G324</f>
        <v>Перегородки</v>
      </c>
    </row>
    <row r="281" spans="1:23" x14ac:dyDescent="0.2">
      <c r="A281">
        <f>Source!A328</f>
        <v>17</v>
      </c>
      <c r="C281">
        <v>3</v>
      </c>
      <c r="D281">
        <v>0</v>
      </c>
      <c r="E281">
        <f>SmtRes!AV502</f>
        <v>0</v>
      </c>
      <c r="F281" t="str">
        <f>SmtRes!I502</f>
        <v>411-0001</v>
      </c>
      <c r="G281" t="str">
        <f>SmtRes!K502</f>
        <v>Вода</v>
      </c>
      <c r="H281" t="str">
        <f>SmtRes!O502</f>
        <v>м3</v>
      </c>
      <c r="I281">
        <f>SmtRes!Y502*Source!I328</f>
        <v>0.24271000000000001</v>
      </c>
      <c r="J281">
        <f>SmtRes!AO502</f>
        <v>1</v>
      </c>
      <c r="K281">
        <f>SmtRes!AE502</f>
        <v>2.44</v>
      </c>
      <c r="L281">
        <f>SmtRes!DB502</f>
        <v>0.32</v>
      </c>
      <c r="M281">
        <f>ROUND(ROUND(L281*Source!I328, 6)*1, 2)</f>
        <v>0.6</v>
      </c>
      <c r="N281">
        <f>SmtRes!AA502</f>
        <v>19.57</v>
      </c>
      <c r="O281">
        <f>ROUND(ROUND(L281*Source!I328, 6)*SmtRes!DA502, 2)</f>
        <v>4.79</v>
      </c>
      <c r="P281">
        <f>SmtRes!AG502</f>
        <v>0</v>
      </c>
      <c r="Q281">
        <f>SmtRes!DC502</f>
        <v>0</v>
      </c>
      <c r="R281">
        <f>ROUND(ROUND(Q281*Source!I328, 6)*1, 2)</f>
        <v>0</v>
      </c>
      <c r="S281">
        <f>SmtRes!AC502</f>
        <v>0</v>
      </c>
      <c r="T281">
        <f>ROUND(ROUND(Q281*Source!I328, 6)*SmtRes!AK502, 2)</f>
        <v>0</v>
      </c>
      <c r="U281">
        <f>SmtRes!X502</f>
        <v>619799737</v>
      </c>
      <c r="V281">
        <v>1962984545</v>
      </c>
      <c r="W281">
        <v>2067137916</v>
      </c>
    </row>
    <row r="282" spans="1:23" x14ac:dyDescent="0.2">
      <c r="A282">
        <f>Source!A328</f>
        <v>17</v>
      </c>
      <c r="C282">
        <v>3</v>
      </c>
      <c r="D282">
        <v>0</v>
      </c>
      <c r="E282">
        <f>SmtRes!AV501</f>
        <v>0</v>
      </c>
      <c r="F282" t="str">
        <f>SmtRes!I501</f>
        <v>201-0805</v>
      </c>
      <c r="G282" t="str">
        <f>SmtRes!K501</f>
        <v>Профиль стоечный ПС-2 50/50/0,6</v>
      </c>
      <c r="H282" t="str">
        <f>SmtRes!O501</f>
        <v>м</v>
      </c>
      <c r="I282">
        <f>SmtRes!Y501*Source!I328</f>
        <v>380.86799999999999</v>
      </c>
      <c r="J282">
        <f>SmtRes!AO501</f>
        <v>1</v>
      </c>
      <c r="K282">
        <f>SmtRes!AE501</f>
        <v>7.18</v>
      </c>
      <c r="L282">
        <f>SmtRes!DB501</f>
        <v>1464.72</v>
      </c>
      <c r="M282">
        <f>ROUND(ROUND(L282*Source!I328, 6)*1, 2)</f>
        <v>2734.63</v>
      </c>
      <c r="N282">
        <f>SmtRes!AA501</f>
        <v>52.41</v>
      </c>
      <c r="O282">
        <f>ROUND(ROUND(L282*Source!I328, 6)*SmtRes!DA501, 2)</f>
        <v>19962.82</v>
      </c>
      <c r="P282">
        <f>SmtRes!AG501</f>
        <v>0</v>
      </c>
      <c r="Q282">
        <f>SmtRes!DC501</f>
        <v>0</v>
      </c>
      <c r="R282">
        <f>ROUND(ROUND(Q282*Source!I328, 6)*1, 2)</f>
        <v>0</v>
      </c>
      <c r="S282">
        <f>SmtRes!AC501</f>
        <v>0</v>
      </c>
      <c r="T282">
        <f>ROUND(ROUND(Q282*Source!I328, 6)*SmtRes!AK501, 2)</f>
        <v>0</v>
      </c>
      <c r="U282">
        <f>SmtRes!X501</f>
        <v>-1898297911</v>
      </c>
      <c r="V282">
        <v>-1454219577</v>
      </c>
      <c r="W282">
        <v>-197597671</v>
      </c>
    </row>
    <row r="283" spans="1:23" x14ac:dyDescent="0.2">
      <c r="A283">
        <f>Source!A328</f>
        <v>17</v>
      </c>
      <c r="C283">
        <v>3</v>
      </c>
      <c r="D283">
        <v>0</v>
      </c>
      <c r="E283">
        <f>SmtRes!AV500</f>
        <v>0</v>
      </c>
      <c r="F283" t="str">
        <f>SmtRes!I500</f>
        <v>201-0786</v>
      </c>
      <c r="G283" t="str">
        <f>SmtRes!K500</f>
        <v>Профиль направляющий ПН-2 50/40/0,6</v>
      </c>
      <c r="H283" t="str">
        <f>SmtRes!O500</f>
        <v>м</v>
      </c>
      <c r="I283">
        <f>SmtRes!Y500*Source!I328</f>
        <v>141.892</v>
      </c>
      <c r="J283">
        <f>SmtRes!AO500</f>
        <v>1</v>
      </c>
      <c r="K283">
        <f>SmtRes!AE500</f>
        <v>6.44</v>
      </c>
      <c r="L283">
        <f>SmtRes!DB500</f>
        <v>489.44</v>
      </c>
      <c r="M283">
        <f>ROUND(ROUND(L283*Source!I328, 6)*1, 2)</f>
        <v>913.78</v>
      </c>
      <c r="N283">
        <f>SmtRes!AA500</f>
        <v>40.89</v>
      </c>
      <c r="O283">
        <f>ROUND(ROUND(L283*Source!I328, 6)*SmtRes!DA500, 2)</f>
        <v>5802.53</v>
      </c>
      <c r="P283">
        <f>SmtRes!AG500</f>
        <v>0</v>
      </c>
      <c r="Q283">
        <f>SmtRes!DC500</f>
        <v>0</v>
      </c>
      <c r="R283">
        <f>ROUND(ROUND(Q283*Source!I328, 6)*1, 2)</f>
        <v>0</v>
      </c>
      <c r="S283">
        <f>SmtRes!AC500</f>
        <v>0</v>
      </c>
      <c r="T283">
        <f>ROUND(ROUND(Q283*Source!I328, 6)*SmtRes!AK500, 2)</f>
        <v>0</v>
      </c>
      <c r="U283">
        <f>SmtRes!X500</f>
        <v>-1149950003</v>
      </c>
      <c r="V283">
        <v>2008937711</v>
      </c>
      <c r="W283">
        <v>1665803035</v>
      </c>
    </row>
    <row r="284" spans="1:23" x14ac:dyDescent="0.2">
      <c r="A284">
        <f>Source!A328</f>
        <v>17</v>
      </c>
      <c r="C284">
        <v>3</v>
      </c>
      <c r="D284">
        <v>0</v>
      </c>
      <c r="E284">
        <f>SmtRes!AV498</f>
        <v>0</v>
      </c>
      <c r="F284" t="str">
        <f>SmtRes!I498</f>
        <v>101-2590</v>
      </c>
      <c r="G284" t="str">
        <f>SmtRes!K498</f>
        <v>Дюбель с шурупом 6/35 мм</v>
      </c>
      <c r="H284" t="str">
        <f>SmtRes!O498</f>
        <v>100 шт.</v>
      </c>
      <c r="I284">
        <f>SmtRes!Y498*Source!I328</f>
        <v>3.15523</v>
      </c>
      <c r="J284">
        <f>SmtRes!AO498</f>
        <v>1</v>
      </c>
      <c r="K284">
        <f>SmtRes!AE498</f>
        <v>7</v>
      </c>
      <c r="L284">
        <f>SmtRes!DB498</f>
        <v>11.83</v>
      </c>
      <c r="M284">
        <f>ROUND(ROUND(L284*Source!I328, 6)*1, 2)</f>
        <v>22.09</v>
      </c>
      <c r="N284">
        <f>SmtRes!AA498</f>
        <v>32.340000000000003</v>
      </c>
      <c r="O284">
        <f>ROUND(ROUND(L284*Source!I328, 6)*SmtRes!DA498, 2)</f>
        <v>102.04</v>
      </c>
      <c r="P284">
        <f>SmtRes!AG498</f>
        <v>0</v>
      </c>
      <c r="Q284">
        <f>SmtRes!DC498</f>
        <v>0</v>
      </c>
      <c r="R284">
        <f>ROUND(ROUND(Q284*Source!I328, 6)*1, 2)</f>
        <v>0</v>
      </c>
      <c r="S284">
        <f>SmtRes!AC498</f>
        <v>0</v>
      </c>
      <c r="T284">
        <f>ROUND(ROUND(Q284*Source!I328, 6)*SmtRes!AK498, 2)</f>
        <v>0</v>
      </c>
      <c r="U284">
        <f>SmtRes!X498</f>
        <v>62995597</v>
      </c>
      <c r="V284">
        <v>2107598942</v>
      </c>
      <c r="W284">
        <v>-552264022</v>
      </c>
    </row>
    <row r="285" spans="1:23" x14ac:dyDescent="0.2">
      <c r="A285">
        <f>Source!A328</f>
        <v>17</v>
      </c>
      <c r="C285">
        <v>3</v>
      </c>
      <c r="D285">
        <v>0</v>
      </c>
      <c r="E285">
        <f>SmtRes!AV497</f>
        <v>0</v>
      </c>
      <c r="F285" t="str">
        <f>SmtRes!I497</f>
        <v>101-2584</v>
      </c>
      <c r="G285" t="str">
        <f>SmtRes!K497</f>
        <v>Шуруп самонарезающий (TN) 3,5/35 мм</v>
      </c>
      <c r="H285" t="str">
        <f>SmtRes!O497</f>
        <v>100 шт.</v>
      </c>
      <c r="I285">
        <f>SmtRes!Y497*Source!I328</f>
        <v>65.961109999999991</v>
      </c>
      <c r="J285">
        <f>SmtRes!AO497</f>
        <v>1</v>
      </c>
      <c r="K285">
        <f>SmtRes!AE497</f>
        <v>3</v>
      </c>
      <c r="L285">
        <f>SmtRes!DB497</f>
        <v>105.99</v>
      </c>
      <c r="M285">
        <f>ROUND(ROUND(L285*Source!I328, 6)*1, 2)</f>
        <v>197.88</v>
      </c>
      <c r="N285">
        <f>SmtRes!AA497</f>
        <v>37.35</v>
      </c>
      <c r="O285">
        <f>ROUND(ROUND(L285*Source!I328, 6)*SmtRes!DA497, 2)</f>
        <v>2463.65</v>
      </c>
      <c r="P285">
        <f>SmtRes!AG497</f>
        <v>0</v>
      </c>
      <c r="Q285">
        <f>SmtRes!DC497</f>
        <v>0</v>
      </c>
      <c r="R285">
        <f>ROUND(ROUND(Q285*Source!I328, 6)*1, 2)</f>
        <v>0</v>
      </c>
      <c r="S285">
        <f>SmtRes!AC497</f>
        <v>0</v>
      </c>
      <c r="T285">
        <f>ROUND(ROUND(Q285*Source!I328, 6)*SmtRes!AK497, 2)</f>
        <v>0</v>
      </c>
      <c r="U285">
        <f>SmtRes!X497</f>
        <v>-1764455655</v>
      </c>
      <c r="V285">
        <v>-1261456120</v>
      </c>
      <c r="W285">
        <v>1501079955</v>
      </c>
    </row>
    <row r="286" spans="1:23" x14ac:dyDescent="0.2">
      <c r="A286">
        <f>Source!A328</f>
        <v>17</v>
      </c>
      <c r="C286">
        <v>3</v>
      </c>
      <c r="D286">
        <v>0</v>
      </c>
      <c r="E286">
        <f>SmtRes!AV496</f>
        <v>0</v>
      </c>
      <c r="F286" t="str">
        <f>SmtRes!I496</f>
        <v>101-2583</v>
      </c>
      <c r="G286" t="str">
        <f>SmtRes!K496</f>
        <v>Шуруп самонарезающий (TN) 3,5/25 мм</v>
      </c>
      <c r="H286" t="str">
        <f>SmtRes!O496</f>
        <v>100 шт.</v>
      </c>
      <c r="I286">
        <f>SmtRes!Y496*Source!I328</f>
        <v>25.26051</v>
      </c>
      <c r="J286">
        <f>SmtRes!AO496</f>
        <v>1</v>
      </c>
      <c r="K286">
        <f>SmtRes!AE496</f>
        <v>2</v>
      </c>
      <c r="L286">
        <f>SmtRes!DB496</f>
        <v>27.06</v>
      </c>
      <c r="M286">
        <f>ROUND(ROUND(L286*Source!I328, 6)*1, 2)</f>
        <v>50.52</v>
      </c>
      <c r="N286">
        <f>SmtRes!AA496</f>
        <v>30.3</v>
      </c>
      <c r="O286">
        <f>ROUND(ROUND(L286*Source!I328, 6)*SmtRes!DA496, 2)</f>
        <v>765.39</v>
      </c>
      <c r="P286">
        <f>SmtRes!AG496</f>
        <v>0</v>
      </c>
      <c r="Q286">
        <f>SmtRes!DC496</f>
        <v>0</v>
      </c>
      <c r="R286">
        <f>ROUND(ROUND(Q286*Source!I328, 6)*1, 2)</f>
        <v>0</v>
      </c>
      <c r="S286">
        <f>SmtRes!AC496</f>
        <v>0</v>
      </c>
      <c r="T286">
        <f>ROUND(ROUND(Q286*Source!I328, 6)*SmtRes!AK496, 2)</f>
        <v>0</v>
      </c>
      <c r="U286">
        <f>SmtRes!X496</f>
        <v>-1181903992</v>
      </c>
      <c r="V286">
        <v>-2044071036</v>
      </c>
      <c r="W286">
        <v>2120796311</v>
      </c>
    </row>
    <row r="287" spans="1:23" x14ac:dyDescent="0.2">
      <c r="A287">
        <f>Source!A328</f>
        <v>17</v>
      </c>
      <c r="C287">
        <v>3</v>
      </c>
      <c r="D287">
        <v>0</v>
      </c>
      <c r="E287">
        <f>SmtRes!AV493</f>
        <v>0</v>
      </c>
      <c r="F287" t="str">
        <f>SmtRes!I493</f>
        <v>101-2485</v>
      </c>
      <c r="G287" t="str">
        <f>SmtRes!K493</f>
        <v>Лента эластичная самоклеящаяся для профилей направляющих «Дихтунгсбанд» 50/30000 мм</v>
      </c>
      <c r="H287" t="str">
        <f>SmtRes!O493</f>
        <v>м</v>
      </c>
      <c r="I287">
        <f>SmtRes!Y493*Source!I328</f>
        <v>235.24199999999999</v>
      </c>
      <c r="J287">
        <f>SmtRes!AO493</f>
        <v>1</v>
      </c>
      <c r="K287">
        <f>SmtRes!AE493</f>
        <v>0.6</v>
      </c>
      <c r="L287">
        <f>SmtRes!DB493</f>
        <v>75.599999999999994</v>
      </c>
      <c r="M287">
        <f>ROUND(ROUND(L287*Source!I328, 6)*1, 2)</f>
        <v>141.15</v>
      </c>
      <c r="N287">
        <f>SmtRes!AA493</f>
        <v>4.5</v>
      </c>
      <c r="O287">
        <f>ROUND(ROUND(L287*Source!I328, 6)*SmtRes!DA493, 2)</f>
        <v>1058.5899999999999</v>
      </c>
      <c r="P287">
        <f>SmtRes!AG493</f>
        <v>0</v>
      </c>
      <c r="Q287">
        <f>SmtRes!DC493</f>
        <v>0</v>
      </c>
      <c r="R287">
        <f>ROUND(ROUND(Q287*Source!I328, 6)*1, 2)</f>
        <v>0</v>
      </c>
      <c r="S287">
        <f>SmtRes!AC493</f>
        <v>0</v>
      </c>
      <c r="T287">
        <f>ROUND(ROUND(Q287*Source!I328, 6)*SmtRes!AK493, 2)</f>
        <v>0</v>
      </c>
      <c r="U287">
        <f>SmtRes!X493</f>
        <v>781211409</v>
      </c>
      <c r="V287">
        <v>1472149767</v>
      </c>
      <c r="W287">
        <v>-910180255</v>
      </c>
    </row>
    <row r="288" spans="1:23" x14ac:dyDescent="0.2">
      <c r="A288">
        <f>Source!A328</f>
        <v>17</v>
      </c>
      <c r="C288">
        <v>3</v>
      </c>
      <c r="D288">
        <v>0</v>
      </c>
      <c r="E288">
        <f>SmtRes!AV492</f>
        <v>0</v>
      </c>
      <c r="F288" t="str">
        <f>SmtRes!I492</f>
        <v>101-2480</v>
      </c>
      <c r="G288" t="str">
        <f>SmtRes!K492</f>
        <v>Лента разделительная для сопряжения потолка из ЛГК со стеной</v>
      </c>
      <c r="H288" t="str">
        <f>SmtRes!O492</f>
        <v>100 м</v>
      </c>
      <c r="I288">
        <f>SmtRes!Y492*Source!I328</f>
        <v>3.3045900000000001</v>
      </c>
      <c r="J288">
        <f>SmtRes!AO492</f>
        <v>1</v>
      </c>
      <c r="K288">
        <f>SmtRes!AE492</f>
        <v>174</v>
      </c>
      <c r="L288">
        <f>SmtRes!DB492</f>
        <v>307.98</v>
      </c>
      <c r="M288">
        <f>ROUND(ROUND(L288*Source!I328, 6)*1, 2)</f>
        <v>575</v>
      </c>
      <c r="N288">
        <f>SmtRes!AA492</f>
        <v>1524.24</v>
      </c>
      <c r="O288">
        <f>ROUND(ROUND(L288*Source!I328, 6)*SmtRes!DA492, 2)</f>
        <v>5036.99</v>
      </c>
      <c r="P288">
        <f>SmtRes!AG492</f>
        <v>0</v>
      </c>
      <c r="Q288">
        <f>SmtRes!DC492</f>
        <v>0</v>
      </c>
      <c r="R288">
        <f>ROUND(ROUND(Q288*Source!I328, 6)*1, 2)</f>
        <v>0</v>
      </c>
      <c r="S288">
        <f>SmtRes!AC492</f>
        <v>0</v>
      </c>
      <c r="T288">
        <f>ROUND(ROUND(Q288*Source!I328, 6)*SmtRes!AK492, 2)</f>
        <v>0</v>
      </c>
      <c r="U288">
        <f>SmtRes!X492</f>
        <v>-2072982832</v>
      </c>
      <c r="V288">
        <v>-598387667</v>
      </c>
      <c r="W288">
        <v>273825120</v>
      </c>
    </row>
    <row r="289" spans="1:23" x14ac:dyDescent="0.2">
      <c r="A289">
        <f>Source!A328</f>
        <v>17</v>
      </c>
      <c r="C289">
        <v>3</v>
      </c>
      <c r="D289">
        <v>0</v>
      </c>
      <c r="E289">
        <f>SmtRes!AV491</f>
        <v>0</v>
      </c>
      <c r="F289" t="str">
        <f>SmtRes!I491</f>
        <v>101-2474</v>
      </c>
      <c r="G289" t="str">
        <f>SmtRes!K491</f>
        <v>Лента бумажная для повышения трещиностойкости стыков ГКЛ и ГВЛ</v>
      </c>
      <c r="H289" t="str">
        <f>SmtRes!O491</f>
        <v>м</v>
      </c>
      <c r="I289">
        <f>SmtRes!Y491*Source!I328</f>
        <v>283.78399999999999</v>
      </c>
      <c r="J289">
        <f>SmtRes!AO491</f>
        <v>1</v>
      </c>
      <c r="K289">
        <f>SmtRes!AE491</f>
        <v>0.17</v>
      </c>
      <c r="L289">
        <f>SmtRes!DB491</f>
        <v>25.84</v>
      </c>
      <c r="M289">
        <f>ROUND(ROUND(L289*Source!I328, 6)*1, 2)</f>
        <v>48.24</v>
      </c>
      <c r="N289">
        <f>SmtRes!AA491</f>
        <v>1.1000000000000001</v>
      </c>
      <c r="O289">
        <f>ROUND(ROUND(L289*Source!I328, 6)*SmtRes!DA491, 2)</f>
        <v>312.13</v>
      </c>
      <c r="P289">
        <f>SmtRes!AG491</f>
        <v>0</v>
      </c>
      <c r="Q289">
        <f>SmtRes!DC491</f>
        <v>0</v>
      </c>
      <c r="R289">
        <f>ROUND(ROUND(Q289*Source!I328, 6)*1, 2)</f>
        <v>0</v>
      </c>
      <c r="S289">
        <f>SmtRes!AC491</f>
        <v>0</v>
      </c>
      <c r="T289">
        <f>ROUND(ROUND(Q289*Source!I328, 6)*SmtRes!AK491, 2)</f>
        <v>0</v>
      </c>
      <c r="U289">
        <f>SmtRes!X491</f>
        <v>-1957188591</v>
      </c>
      <c r="V289">
        <v>-953443212</v>
      </c>
      <c r="W289">
        <v>-224601507</v>
      </c>
    </row>
    <row r="290" spans="1:23" x14ac:dyDescent="0.2">
      <c r="A290">
        <f>Source!A328</f>
        <v>17</v>
      </c>
      <c r="C290">
        <v>3</v>
      </c>
      <c r="D290">
        <v>0</v>
      </c>
      <c r="E290">
        <f>SmtRes!AV490</f>
        <v>0</v>
      </c>
      <c r="F290" t="str">
        <f>SmtRes!I490</f>
        <v>101-2438</v>
      </c>
      <c r="G290" t="str">
        <f>SmtRes!K490</f>
        <v>Шпаклевка «Фугенфюллер», КНАУФ</v>
      </c>
      <c r="H290" t="str">
        <f>SmtRes!O490</f>
        <v>кг</v>
      </c>
      <c r="I290">
        <f>SmtRes!Y490*Source!I328</f>
        <v>278.18299999999999</v>
      </c>
      <c r="J290">
        <f>SmtRes!AO490</f>
        <v>1</v>
      </c>
      <c r="K290">
        <f>SmtRes!AE490</f>
        <v>4.3600000000000003</v>
      </c>
      <c r="L290">
        <f>SmtRes!DB490</f>
        <v>649.64</v>
      </c>
      <c r="M290">
        <f>ROUND(ROUND(L290*Source!I328, 6)*1, 2)</f>
        <v>1212.8800000000001</v>
      </c>
      <c r="N290">
        <f>SmtRes!AA490</f>
        <v>14.95</v>
      </c>
      <c r="O290">
        <f>ROUND(ROUND(L290*Source!I328, 6)*SmtRes!DA490, 2)</f>
        <v>4160.17</v>
      </c>
      <c r="P290">
        <f>SmtRes!AG490</f>
        <v>0</v>
      </c>
      <c r="Q290">
        <f>SmtRes!DC490</f>
        <v>0</v>
      </c>
      <c r="R290">
        <f>ROUND(ROUND(Q290*Source!I328, 6)*1, 2)</f>
        <v>0</v>
      </c>
      <c r="S290">
        <f>SmtRes!AC490</f>
        <v>0</v>
      </c>
      <c r="T290">
        <f>ROUND(ROUND(Q290*Source!I328, 6)*SmtRes!AK490, 2)</f>
        <v>0</v>
      </c>
      <c r="U290">
        <f>SmtRes!X490</f>
        <v>-936589070</v>
      </c>
      <c r="V290">
        <v>-2140009884</v>
      </c>
      <c r="W290">
        <v>54654055</v>
      </c>
    </row>
    <row r="291" spans="1:23" x14ac:dyDescent="0.2">
      <c r="A291">
        <f>Source!A328</f>
        <v>17</v>
      </c>
      <c r="C291">
        <v>3</v>
      </c>
      <c r="D291">
        <v>0</v>
      </c>
      <c r="E291">
        <f>SmtRes!AV489</f>
        <v>0</v>
      </c>
      <c r="F291" t="str">
        <f>SmtRes!I489</f>
        <v>101-2437</v>
      </c>
      <c r="G291" t="str">
        <f>SmtRes!K489</f>
        <v>Шпаклевка «Унифлот», КНАУФ</v>
      </c>
      <c r="H291" t="str">
        <f>SmtRes!O489</f>
        <v>кг</v>
      </c>
      <c r="I291">
        <f>SmtRes!Y489*Source!I328</f>
        <v>39.207000000000001</v>
      </c>
      <c r="J291">
        <f>SmtRes!AO489</f>
        <v>1</v>
      </c>
      <c r="K291">
        <f>SmtRes!AE489</f>
        <v>11.12</v>
      </c>
      <c r="L291">
        <f>SmtRes!DB489</f>
        <v>233.52</v>
      </c>
      <c r="M291">
        <f>ROUND(ROUND(L291*Source!I328, 6)*1, 2)</f>
        <v>435.98</v>
      </c>
      <c r="N291">
        <f>SmtRes!AA489</f>
        <v>53.49</v>
      </c>
      <c r="O291">
        <f>ROUND(ROUND(L291*Source!I328, 6)*SmtRes!DA489, 2)</f>
        <v>2097.0700000000002</v>
      </c>
      <c r="P291">
        <f>SmtRes!AG489</f>
        <v>0</v>
      </c>
      <c r="Q291">
        <f>SmtRes!DC489</f>
        <v>0</v>
      </c>
      <c r="R291">
        <f>ROUND(ROUND(Q291*Source!I328, 6)*1, 2)</f>
        <v>0</v>
      </c>
      <c r="S291">
        <f>SmtRes!AC489</f>
        <v>0</v>
      </c>
      <c r="T291">
        <f>ROUND(ROUND(Q291*Source!I328, 6)*SmtRes!AK489, 2)</f>
        <v>0</v>
      </c>
      <c r="U291">
        <f>SmtRes!X489</f>
        <v>-1529888946</v>
      </c>
      <c r="V291">
        <v>-1107982826</v>
      </c>
      <c r="W291">
        <v>148489616</v>
      </c>
    </row>
    <row r="292" spans="1:23" x14ac:dyDescent="0.2">
      <c r="A292">
        <f>Source!A328</f>
        <v>17</v>
      </c>
      <c r="C292">
        <v>3</v>
      </c>
      <c r="D292">
        <v>0</v>
      </c>
      <c r="E292">
        <f>SmtRes!AV488</f>
        <v>0</v>
      </c>
      <c r="F292" t="str">
        <f>SmtRes!I488</f>
        <v>101-2430</v>
      </c>
      <c r="G292" t="str">
        <f>SmtRes!K488</f>
        <v>Грунтовка «Тифенгрунд», КНАУФ</v>
      </c>
      <c r="H292" t="str">
        <f>SmtRes!O488</f>
        <v>кг</v>
      </c>
      <c r="I292">
        <f>SmtRes!Y488*Source!I328</f>
        <v>37.340000000000003</v>
      </c>
      <c r="J292">
        <f>SmtRes!AO488</f>
        <v>1</v>
      </c>
      <c r="K292">
        <f>SmtRes!AE488</f>
        <v>46.72</v>
      </c>
      <c r="L292">
        <f>SmtRes!DB488</f>
        <v>934.4</v>
      </c>
      <c r="M292">
        <f>ROUND(ROUND(L292*Source!I328, 6)*1, 2)</f>
        <v>1744.52</v>
      </c>
      <c r="N292">
        <f>SmtRes!AA488</f>
        <v>54.2</v>
      </c>
      <c r="O292">
        <f>ROUND(ROUND(L292*Source!I328, 6)*SmtRes!DA488, 2)</f>
        <v>2023.65</v>
      </c>
      <c r="P292">
        <f>SmtRes!AG488</f>
        <v>0</v>
      </c>
      <c r="Q292">
        <f>SmtRes!DC488</f>
        <v>0</v>
      </c>
      <c r="R292">
        <f>ROUND(ROUND(Q292*Source!I328, 6)*1, 2)</f>
        <v>0</v>
      </c>
      <c r="S292">
        <f>SmtRes!AC488</f>
        <v>0</v>
      </c>
      <c r="T292">
        <f>ROUND(ROUND(Q292*Source!I328, 6)*SmtRes!AK488, 2)</f>
        <v>0</v>
      </c>
      <c r="U292">
        <f>SmtRes!X488</f>
        <v>-946734149</v>
      </c>
      <c r="V292">
        <v>-1412180409</v>
      </c>
      <c r="W292">
        <v>-959239745</v>
      </c>
    </row>
    <row r="293" spans="1:23" x14ac:dyDescent="0.2">
      <c r="A293">
        <f>Source!A329</f>
        <v>18</v>
      </c>
      <c r="C293">
        <v>3</v>
      </c>
      <c r="D293">
        <f>Source!BI329</f>
        <v>1</v>
      </c>
      <c r="E293">
        <f>Source!FS329</f>
        <v>0</v>
      </c>
      <c r="F293" t="str">
        <f>Source!F329</f>
        <v>104-0099</v>
      </c>
      <c r="G293" t="str">
        <f>Source!G329</f>
        <v>Плиты минераловатные «Лайт-Баттс» ROCKWOOL, толщина 50 мм</v>
      </c>
      <c r="H293" t="str">
        <f>Source!H329</f>
        <v>м2</v>
      </c>
      <c r="I293">
        <f>Source!I329</f>
        <v>192.30099999999999</v>
      </c>
      <c r="J293">
        <v>1</v>
      </c>
      <c r="K293">
        <f>Source!AC329</f>
        <v>20.37</v>
      </c>
      <c r="M293">
        <f>ROUND(K293*I293, 2)</f>
        <v>3917.17</v>
      </c>
      <c r="N293">
        <f>Source!AC329*IF(Source!BC329&lt;&gt; 0, Source!BC329, 1)</f>
        <v>93.4983</v>
      </c>
      <c r="O293">
        <f>ROUND(N293*I293, 2)</f>
        <v>17979.82</v>
      </c>
      <c r="P293">
        <f>Source!AE329</f>
        <v>0</v>
      </c>
      <c r="R293">
        <f>ROUND(P293*I293, 2)</f>
        <v>0</v>
      </c>
      <c r="S293">
        <f>Source!AE329*IF(Source!BS329&lt;&gt; 0, Source!BS329, 1)</f>
        <v>0</v>
      </c>
      <c r="T293">
        <f>ROUND(S293*I293, 2)</f>
        <v>0</v>
      </c>
      <c r="U293">
        <f>Source!GF329</f>
        <v>-1993068365</v>
      </c>
      <c r="V293">
        <v>-1966246569</v>
      </c>
      <c r="W293">
        <v>802764824</v>
      </c>
    </row>
    <row r="294" spans="1:23" x14ac:dyDescent="0.2">
      <c r="A294">
        <f>Source!A331</f>
        <v>18</v>
      </c>
      <c r="C294">
        <v>3</v>
      </c>
      <c r="D294">
        <f>Source!BI331</f>
        <v>1</v>
      </c>
      <c r="E294">
        <f>Source!FS331</f>
        <v>0</v>
      </c>
      <c r="F294" t="str">
        <f>Source!F331</f>
        <v>101-2512</v>
      </c>
      <c r="G294" t="str">
        <f>Source!G331</f>
        <v>Листы гипсокартонные ГКЛВ 12,5 мм</v>
      </c>
      <c r="H294" t="str">
        <f>Source!H331</f>
        <v>м2</v>
      </c>
      <c r="I294">
        <f>Source!I331</f>
        <v>786.00699999999995</v>
      </c>
      <c r="J294">
        <v>1</v>
      </c>
      <c r="K294">
        <f>Source!AC331</f>
        <v>20.52</v>
      </c>
      <c r="M294">
        <f>ROUND(K294*I294, 2)</f>
        <v>16128.86</v>
      </c>
      <c r="N294">
        <f>Source!AC331*IF(Source!BC331&lt;&gt; 0, Source!BC331, 1)</f>
        <v>99.111599999999996</v>
      </c>
      <c r="O294">
        <f>ROUND(N294*I294, 2)</f>
        <v>77902.41</v>
      </c>
      <c r="P294">
        <f>Source!AE331</f>
        <v>0</v>
      </c>
      <c r="R294">
        <f>ROUND(P294*I294, 2)</f>
        <v>0</v>
      </c>
      <c r="S294">
        <f>Source!AE331*IF(Source!BS331&lt;&gt; 0, Source!BS331, 1)</f>
        <v>0</v>
      </c>
      <c r="T294">
        <f>ROUND(S294*I294, 2)</f>
        <v>0</v>
      </c>
      <c r="U294">
        <f>Source!GF331</f>
        <v>1528749664</v>
      </c>
      <c r="V294">
        <v>919643067</v>
      </c>
      <c r="W294">
        <v>-1459871975</v>
      </c>
    </row>
    <row r="295" spans="1:23" x14ac:dyDescent="0.2">
      <c r="A295">
        <f>Source!A332</f>
        <v>17</v>
      </c>
      <c r="C295">
        <v>3</v>
      </c>
      <c r="D295">
        <v>0</v>
      </c>
      <c r="E295">
        <f>SmtRes!AV505</f>
        <v>0</v>
      </c>
      <c r="F295" t="str">
        <f>SmtRes!I505</f>
        <v>101-2153</v>
      </c>
      <c r="G295" t="str">
        <f>SmtRes!K505</f>
        <v>Жилки алюминиевые для мозаичных покрытий</v>
      </c>
      <c r="H295" t="str">
        <f>SmtRes!O505</f>
        <v>м</v>
      </c>
      <c r="I295">
        <f>SmtRes!Y505*Source!I332</f>
        <v>50.4</v>
      </c>
      <c r="J295">
        <f>SmtRes!AO505</f>
        <v>1</v>
      </c>
      <c r="K295">
        <f>SmtRes!AE505</f>
        <v>7.07</v>
      </c>
      <c r="L295">
        <f>SmtRes!DB505</f>
        <v>742.35</v>
      </c>
      <c r="M295">
        <f>ROUND(ROUND(L295*Source!I332, 6)*1, 2)</f>
        <v>356.33</v>
      </c>
      <c r="N295">
        <f>SmtRes!AA505</f>
        <v>29.34</v>
      </c>
      <c r="O295">
        <f>ROUND(ROUND(L295*Source!I332, 6)*SmtRes!DA505, 2)</f>
        <v>1478.76</v>
      </c>
      <c r="P295">
        <f>SmtRes!AG505</f>
        <v>0</v>
      </c>
      <c r="Q295">
        <f>SmtRes!DC505</f>
        <v>0</v>
      </c>
      <c r="R295">
        <f>ROUND(ROUND(Q295*Source!I332, 6)*1, 2)</f>
        <v>0</v>
      </c>
      <c r="S295">
        <f>SmtRes!AC505</f>
        <v>0</v>
      </c>
      <c r="T295">
        <f>ROUND(ROUND(Q295*Source!I332, 6)*SmtRes!AK505, 2)</f>
        <v>0</v>
      </c>
      <c r="U295">
        <f>SmtRes!X505</f>
        <v>1431666801</v>
      </c>
      <c r="V295">
        <v>-234522269</v>
      </c>
      <c r="W295">
        <v>-108488338</v>
      </c>
    </row>
    <row r="296" spans="1:23" x14ac:dyDescent="0.2">
      <c r="A296">
        <f>Source!A333</f>
        <v>17</v>
      </c>
      <c r="C296">
        <v>3</v>
      </c>
      <c r="D296">
        <v>0</v>
      </c>
      <c r="E296">
        <f>SmtRes!AV515</f>
        <v>0</v>
      </c>
      <c r="F296" t="str">
        <f>SmtRes!I515</f>
        <v>508-0097</v>
      </c>
      <c r="G296" t="str">
        <f>SmtRes!K515</f>
        <v>Канат двойной свивки типа ТК, конструкции 6х19(1+6+12)+1 о.с., оцинкованный из проволок марки В, маркировочная группа 1770 н/мм2, диаметром 5,5 мм</v>
      </c>
      <c r="H296" t="str">
        <f>SmtRes!O515</f>
        <v>10 м</v>
      </c>
      <c r="I296">
        <f>SmtRes!Y515*Source!I333</f>
        <v>0.18278000000000003</v>
      </c>
      <c r="J296">
        <f>SmtRes!AO515</f>
        <v>1</v>
      </c>
      <c r="K296">
        <f>SmtRes!AE515</f>
        <v>71.489999999999995</v>
      </c>
      <c r="L296">
        <f>SmtRes!DB515</f>
        <v>14.3</v>
      </c>
      <c r="M296">
        <f>ROUND(ROUND(L296*Source!I333, 6)*1, 2)</f>
        <v>13.07</v>
      </c>
      <c r="N296">
        <f>SmtRes!AA515</f>
        <v>386.05</v>
      </c>
      <c r="O296">
        <f>ROUND(ROUND(L296*Source!I333, 6)*SmtRes!DA515, 2)</f>
        <v>70.569999999999993</v>
      </c>
      <c r="P296">
        <f>SmtRes!AG515</f>
        <v>0</v>
      </c>
      <c r="Q296">
        <f>SmtRes!DC515</f>
        <v>0</v>
      </c>
      <c r="R296">
        <f>ROUND(ROUND(Q296*Source!I333, 6)*1, 2)</f>
        <v>0</v>
      </c>
      <c r="S296">
        <f>SmtRes!AC515</f>
        <v>0</v>
      </c>
      <c r="T296">
        <f>ROUND(ROUND(Q296*Source!I333, 6)*SmtRes!AK515, 2)</f>
        <v>0</v>
      </c>
      <c r="U296">
        <f>SmtRes!X515</f>
        <v>838327806</v>
      </c>
      <c r="V296">
        <v>-1006847309</v>
      </c>
      <c r="W296">
        <v>-1127683265</v>
      </c>
    </row>
    <row r="297" spans="1:23" x14ac:dyDescent="0.2">
      <c r="A297">
        <f>Source!A333</f>
        <v>17</v>
      </c>
      <c r="C297">
        <v>3</v>
      </c>
      <c r="D297">
        <v>0</v>
      </c>
      <c r="E297">
        <f>SmtRes!AV514</f>
        <v>0</v>
      </c>
      <c r="F297" t="str">
        <f>SmtRes!I514</f>
        <v>201-0756</v>
      </c>
      <c r="G297" t="str">
        <f>SmtRes!K514</f>
        <v>Отдельные конструктивные элементы зданий и сооружений с преобладанием горячекатаных профилей, средняя масса сборочной единицы от 0,1 до 0,5 т</v>
      </c>
      <c r="H297" t="str">
        <f>SmtRes!O514</f>
        <v>т</v>
      </c>
      <c r="I297">
        <f>SmtRes!Y514*Source!I333</f>
        <v>1.8278000000000003E-2</v>
      </c>
      <c r="J297">
        <f>SmtRes!AO514</f>
        <v>1</v>
      </c>
      <c r="K297">
        <f>SmtRes!AE514</f>
        <v>7712</v>
      </c>
      <c r="L297">
        <f>SmtRes!DB514</f>
        <v>154.24</v>
      </c>
      <c r="M297">
        <f>ROUND(ROUND(L297*Source!I333, 6)*1, 2)</f>
        <v>140.96</v>
      </c>
      <c r="N297">
        <f>SmtRes!AA514</f>
        <v>59073.919999999998</v>
      </c>
      <c r="O297">
        <f>ROUND(ROUND(L297*Source!I333, 6)*SmtRes!DA514, 2)</f>
        <v>1079.75</v>
      </c>
      <c r="P297">
        <f>SmtRes!AG514</f>
        <v>0</v>
      </c>
      <c r="Q297">
        <f>SmtRes!DC514</f>
        <v>0</v>
      </c>
      <c r="R297">
        <f>ROUND(ROUND(Q297*Source!I333, 6)*1, 2)</f>
        <v>0</v>
      </c>
      <c r="S297">
        <f>SmtRes!AC514</f>
        <v>0</v>
      </c>
      <c r="T297">
        <f>ROUND(ROUND(Q297*Source!I333, 6)*SmtRes!AK514, 2)</f>
        <v>0</v>
      </c>
      <c r="U297">
        <f>SmtRes!X514</f>
        <v>49960543</v>
      </c>
      <c r="V297">
        <v>1845392895</v>
      </c>
      <c r="W297">
        <v>276543108</v>
      </c>
    </row>
    <row r="298" spans="1:23" x14ac:dyDescent="0.2">
      <c r="A298">
        <f>Source!A333</f>
        <v>17</v>
      </c>
      <c r="C298">
        <v>3</v>
      </c>
      <c r="D298">
        <v>0</v>
      </c>
      <c r="E298">
        <f>SmtRes!AV513</f>
        <v>0</v>
      </c>
      <c r="F298" t="str">
        <f>SmtRes!I513</f>
        <v>102-0023</v>
      </c>
      <c r="G298" t="str">
        <f>SmtRes!K513</f>
        <v>Бруски обрезные хвойных пород длиной 4-6,5 м, шириной 75-150 мм, толщиной 40-75 мм, I сорта</v>
      </c>
      <c r="H298" t="str">
        <f>SmtRes!O513</f>
        <v>м3</v>
      </c>
      <c r="I298">
        <f>SmtRes!Y513*Source!I333</f>
        <v>3.6556000000000005E-2</v>
      </c>
      <c r="J298">
        <f>SmtRes!AO513</f>
        <v>1</v>
      </c>
      <c r="K298">
        <f>SmtRes!AE513</f>
        <v>1699.99</v>
      </c>
      <c r="L298">
        <f>SmtRes!DB513</f>
        <v>68</v>
      </c>
      <c r="M298">
        <f>ROUND(ROUND(L298*Source!I333, 6)*1, 2)</f>
        <v>62.15</v>
      </c>
      <c r="N298">
        <f>SmtRes!AA513</f>
        <v>8380.9500000000007</v>
      </c>
      <c r="O298">
        <f>ROUND(ROUND(L298*Source!I333, 6)*SmtRes!DA513, 2)</f>
        <v>306.38</v>
      </c>
      <c r="P298">
        <f>SmtRes!AG513</f>
        <v>0</v>
      </c>
      <c r="Q298">
        <f>SmtRes!DC513</f>
        <v>0</v>
      </c>
      <c r="R298">
        <f>ROUND(ROUND(Q298*Source!I333, 6)*1, 2)</f>
        <v>0</v>
      </c>
      <c r="S298">
        <f>SmtRes!AC513</f>
        <v>0</v>
      </c>
      <c r="T298">
        <f>ROUND(ROUND(Q298*Source!I333, 6)*SmtRes!AK513, 2)</f>
        <v>0</v>
      </c>
      <c r="U298">
        <f>SmtRes!X513</f>
        <v>-312411735</v>
      </c>
      <c r="V298">
        <v>-887938464</v>
      </c>
      <c r="W298">
        <v>1201200145</v>
      </c>
    </row>
    <row r="299" spans="1:23" x14ac:dyDescent="0.2">
      <c r="A299">
        <f>Source!A333</f>
        <v>17</v>
      </c>
      <c r="C299">
        <v>3</v>
      </c>
      <c r="D299">
        <v>0</v>
      </c>
      <c r="E299">
        <f>SmtRes!AV511</f>
        <v>0</v>
      </c>
      <c r="F299" t="str">
        <f>SmtRes!I511</f>
        <v>101-0309</v>
      </c>
      <c r="G299" t="str">
        <f>SmtRes!K511</f>
        <v>Канаты пеньковые пропитанные</v>
      </c>
      <c r="H299" t="str">
        <f>SmtRes!O511</f>
        <v>т</v>
      </c>
      <c r="I299">
        <f>SmtRes!Y511*Source!I333</f>
        <v>1.0509849999999999E-3</v>
      </c>
      <c r="J299">
        <f>SmtRes!AO511</f>
        <v>1</v>
      </c>
      <c r="K299">
        <f>SmtRes!AE511</f>
        <v>37900</v>
      </c>
      <c r="L299">
        <f>SmtRes!DB511</f>
        <v>43.59</v>
      </c>
      <c r="M299">
        <f>ROUND(ROUND(L299*Source!I333, 6)*1, 2)</f>
        <v>39.840000000000003</v>
      </c>
      <c r="N299">
        <f>SmtRes!AA511</f>
        <v>190637</v>
      </c>
      <c r="O299">
        <f>ROUND(ROUND(L299*Source!I333, 6)*SmtRes!DA511, 2)</f>
        <v>200.38</v>
      </c>
      <c r="P299">
        <f>SmtRes!AG511</f>
        <v>0</v>
      </c>
      <c r="Q299">
        <f>SmtRes!DC511</f>
        <v>0</v>
      </c>
      <c r="R299">
        <f>ROUND(ROUND(Q299*Source!I333, 6)*1, 2)</f>
        <v>0</v>
      </c>
      <c r="S299">
        <f>SmtRes!AC511</f>
        <v>0</v>
      </c>
      <c r="T299">
        <f>ROUND(ROUND(Q299*Source!I333, 6)*SmtRes!AK511, 2)</f>
        <v>0</v>
      </c>
      <c r="U299">
        <f>SmtRes!X511</f>
        <v>-399561490</v>
      </c>
      <c r="V299">
        <v>1032818174</v>
      </c>
      <c r="W299">
        <v>-1864931963</v>
      </c>
    </row>
    <row r="300" spans="1:23" x14ac:dyDescent="0.2">
      <c r="A300">
        <f>Source!A334</f>
        <v>18</v>
      </c>
      <c r="C300">
        <v>3</v>
      </c>
      <c r="D300">
        <f>Source!BI334</f>
        <v>1</v>
      </c>
      <c r="E300">
        <f>Source!FS334</f>
        <v>0</v>
      </c>
      <c r="F300" t="str">
        <f>Source!F334</f>
        <v>101-5296</v>
      </c>
      <c r="G300" t="str">
        <f>Source!G334</f>
        <v>Стекло армированное листовое, гладкое, бесцветное, размером 1300х1600 мм, толщиной 5,5 мм</v>
      </c>
      <c r="H300" t="str">
        <f>Source!H334</f>
        <v>м2</v>
      </c>
      <c r="I300">
        <f>Source!I334</f>
        <v>182.78</v>
      </c>
      <c r="J300">
        <v>1</v>
      </c>
      <c r="K300">
        <f>Source!AC334</f>
        <v>109.06</v>
      </c>
      <c r="M300">
        <f>ROUND(K300*I300, 2)</f>
        <v>19933.990000000002</v>
      </c>
      <c r="N300">
        <f>Source!AC334*IF(Source!BC334&lt;&gt; 0, Source!BC334, 1)</f>
        <v>738.33619999999996</v>
      </c>
      <c r="O300">
        <f>ROUND(N300*I300, 2)</f>
        <v>134953.09</v>
      </c>
      <c r="P300">
        <f>Source!AE334</f>
        <v>0</v>
      </c>
      <c r="R300">
        <f>ROUND(P300*I300, 2)</f>
        <v>0</v>
      </c>
      <c r="S300">
        <f>Source!AE334*IF(Source!BS334&lt;&gt; 0, Source!BS334, 1)</f>
        <v>0</v>
      </c>
      <c r="T300">
        <f>ROUND(S300*I300, 2)</f>
        <v>0</v>
      </c>
      <c r="U300">
        <f>Source!GF334</f>
        <v>1857014117</v>
      </c>
      <c r="V300">
        <v>128432470</v>
      </c>
      <c r="W300">
        <v>1995147757</v>
      </c>
    </row>
    <row r="301" spans="1:23" x14ac:dyDescent="0.2">
      <c r="A301">
        <f>Source!A335</f>
        <v>17</v>
      </c>
      <c r="C301">
        <v>3</v>
      </c>
      <c r="D301">
        <v>0</v>
      </c>
      <c r="E301">
        <f>SmtRes!AV522</f>
        <v>0</v>
      </c>
      <c r="F301" t="str">
        <f>SmtRes!I522</f>
        <v>203-0359</v>
      </c>
      <c r="G301" t="str">
        <f>SmtRes!K522</f>
        <v>Наличники из древесины типа Н-1, Н-2 размером 13х54 мм</v>
      </c>
      <c r="H301" t="str">
        <f>SmtRes!O522</f>
        <v>м</v>
      </c>
      <c r="I301">
        <f>SmtRes!Y522*Source!I335</f>
        <v>58.32</v>
      </c>
      <c r="J301">
        <f>SmtRes!AO522</f>
        <v>1</v>
      </c>
      <c r="K301">
        <f>SmtRes!AE522</f>
        <v>3.93</v>
      </c>
      <c r="L301">
        <f>SmtRes!DB522</f>
        <v>2122.1999999999998</v>
      </c>
      <c r="M301">
        <f>ROUND(ROUND(L301*Source!I335, 6)*1, 2)</f>
        <v>229.2</v>
      </c>
      <c r="N301">
        <f>SmtRes!AA522</f>
        <v>31.99</v>
      </c>
      <c r="O301">
        <f>ROUND(ROUND(L301*Source!I335, 6)*SmtRes!DA522, 2)</f>
        <v>1865.67</v>
      </c>
      <c r="P301">
        <f>SmtRes!AG522</f>
        <v>0</v>
      </c>
      <c r="Q301">
        <f>SmtRes!DC522</f>
        <v>0</v>
      </c>
      <c r="R301">
        <f>ROUND(ROUND(Q301*Source!I335, 6)*1, 2)</f>
        <v>0</v>
      </c>
      <c r="S301">
        <f>SmtRes!AC522</f>
        <v>0</v>
      </c>
      <c r="T301">
        <f>ROUND(ROUND(Q301*Source!I335, 6)*SmtRes!AK522, 2)</f>
        <v>0</v>
      </c>
      <c r="U301">
        <f>SmtRes!X522</f>
        <v>-180984447</v>
      </c>
      <c r="V301">
        <v>-70630333</v>
      </c>
      <c r="W301">
        <v>542686136</v>
      </c>
    </row>
    <row r="302" spans="1:23" x14ac:dyDescent="0.2">
      <c r="A302">
        <f>Source!A335</f>
        <v>17</v>
      </c>
      <c r="C302">
        <v>3</v>
      </c>
      <c r="D302">
        <v>0</v>
      </c>
      <c r="E302">
        <f>SmtRes!AV520</f>
        <v>0</v>
      </c>
      <c r="F302" t="str">
        <f>SmtRes!I520</f>
        <v>102-0053</v>
      </c>
      <c r="G302" t="str">
        <f>SmtRes!K520</f>
        <v>Доски обрезные хвойных пород длиной 4-6,5 м, шириной 75-150 мм, толщиной 25 мм, III сорта</v>
      </c>
      <c r="H302" t="str">
        <f>SmtRes!O520</f>
        <v>м3</v>
      </c>
      <c r="I302">
        <f>SmtRes!Y520*Source!I335</f>
        <v>8.6400000000000001E-3</v>
      </c>
      <c r="J302">
        <f>SmtRes!AO520</f>
        <v>1</v>
      </c>
      <c r="K302">
        <f>SmtRes!AE520</f>
        <v>1100</v>
      </c>
      <c r="L302">
        <f>SmtRes!DB520</f>
        <v>88</v>
      </c>
      <c r="M302">
        <f>ROUND(ROUND(L302*Source!I335, 6)*1, 2)</f>
        <v>9.5</v>
      </c>
      <c r="N302">
        <f>SmtRes!AA520</f>
        <v>5852</v>
      </c>
      <c r="O302">
        <f>ROUND(ROUND(L302*Source!I335, 6)*SmtRes!DA520, 2)</f>
        <v>50.56</v>
      </c>
      <c r="P302">
        <f>SmtRes!AG520</f>
        <v>0</v>
      </c>
      <c r="Q302">
        <f>SmtRes!DC520</f>
        <v>0</v>
      </c>
      <c r="R302">
        <f>ROUND(ROUND(Q302*Source!I335, 6)*1, 2)</f>
        <v>0</v>
      </c>
      <c r="S302">
        <f>SmtRes!AC520</f>
        <v>0</v>
      </c>
      <c r="T302">
        <f>ROUND(ROUND(Q302*Source!I335, 6)*SmtRes!AK520, 2)</f>
        <v>0</v>
      </c>
      <c r="U302">
        <f>SmtRes!X520</f>
        <v>455834906</v>
      </c>
      <c r="V302">
        <v>-1362143891</v>
      </c>
      <c r="W302">
        <v>-1123717924</v>
      </c>
    </row>
    <row r="303" spans="1:23" x14ac:dyDescent="0.2">
      <c r="A303">
        <f>Source!A335</f>
        <v>17</v>
      </c>
      <c r="C303">
        <v>3</v>
      </c>
      <c r="D303">
        <v>0</v>
      </c>
      <c r="E303">
        <f>SmtRes!AV519</f>
        <v>0</v>
      </c>
      <c r="F303" t="str">
        <f>SmtRes!I519</f>
        <v>101-1805</v>
      </c>
      <c r="G303" t="str">
        <f>SmtRes!K519</f>
        <v>Гвозди строительные</v>
      </c>
      <c r="H303" t="str">
        <f>SmtRes!O519</f>
        <v>т</v>
      </c>
      <c r="I303">
        <f>SmtRes!Y519*Source!I335</f>
        <v>1.09296E-3</v>
      </c>
      <c r="J303">
        <f>SmtRes!AO519</f>
        <v>1</v>
      </c>
      <c r="K303">
        <f>SmtRes!AE519</f>
        <v>11978</v>
      </c>
      <c r="L303">
        <f>SmtRes!DB519</f>
        <v>121.22</v>
      </c>
      <c r="M303">
        <f>ROUND(ROUND(L303*Source!I335, 6)*1, 2)</f>
        <v>13.09</v>
      </c>
      <c r="N303">
        <f>SmtRes!AA519</f>
        <v>55098.8</v>
      </c>
      <c r="O303">
        <f>ROUND(ROUND(L303*Source!I335, 6)*SmtRes!DA519, 2)</f>
        <v>60.22</v>
      </c>
      <c r="P303">
        <f>SmtRes!AG519</f>
        <v>0</v>
      </c>
      <c r="Q303">
        <f>SmtRes!DC519</f>
        <v>0</v>
      </c>
      <c r="R303">
        <f>ROUND(ROUND(Q303*Source!I335, 6)*1, 2)</f>
        <v>0</v>
      </c>
      <c r="S303">
        <f>SmtRes!AC519</f>
        <v>0</v>
      </c>
      <c r="T303">
        <f>ROUND(ROUND(Q303*Source!I335, 6)*SmtRes!AK519, 2)</f>
        <v>0</v>
      </c>
      <c r="U303">
        <f>SmtRes!X519</f>
        <v>1561117559</v>
      </c>
      <c r="V303">
        <v>-1982657646</v>
      </c>
      <c r="W303">
        <v>106826315</v>
      </c>
    </row>
    <row r="304" spans="1:23" x14ac:dyDescent="0.2">
      <c r="A304">
        <f>Source!A335</f>
        <v>17</v>
      </c>
      <c r="C304">
        <v>3</v>
      </c>
      <c r="D304">
        <v>0</v>
      </c>
      <c r="E304">
        <f>SmtRes!AV518</f>
        <v>0</v>
      </c>
      <c r="F304" t="str">
        <f>SmtRes!I518</f>
        <v>101-1705</v>
      </c>
      <c r="G304" t="str">
        <f>SmtRes!K518</f>
        <v>Пакля пропитанная</v>
      </c>
      <c r="H304" t="str">
        <f>SmtRes!O518</f>
        <v>кг</v>
      </c>
      <c r="I304">
        <f>SmtRes!Y518*Source!I335</f>
        <v>11.664</v>
      </c>
      <c r="J304">
        <f>SmtRes!AO518</f>
        <v>1</v>
      </c>
      <c r="K304">
        <f>SmtRes!AE518</f>
        <v>9.0399999999999991</v>
      </c>
      <c r="L304">
        <f>SmtRes!DB518</f>
        <v>976.32</v>
      </c>
      <c r="M304">
        <f>ROUND(ROUND(L304*Source!I335, 6)*1, 2)</f>
        <v>105.44</v>
      </c>
      <c r="N304">
        <f>SmtRes!AA518</f>
        <v>86.42</v>
      </c>
      <c r="O304">
        <f>ROUND(ROUND(L304*Source!I335, 6)*SmtRes!DA518, 2)</f>
        <v>1008.03</v>
      </c>
      <c r="P304">
        <f>SmtRes!AG518</f>
        <v>0</v>
      </c>
      <c r="Q304">
        <f>SmtRes!DC518</f>
        <v>0</v>
      </c>
      <c r="R304">
        <f>ROUND(ROUND(Q304*Source!I335, 6)*1, 2)</f>
        <v>0</v>
      </c>
      <c r="S304">
        <f>SmtRes!AC518</f>
        <v>0</v>
      </c>
      <c r="T304">
        <f>ROUND(ROUND(Q304*Source!I335, 6)*SmtRes!AK518, 2)</f>
        <v>0</v>
      </c>
      <c r="U304">
        <f>SmtRes!X518</f>
        <v>-1980359651</v>
      </c>
      <c r="V304">
        <v>-1923937253</v>
      </c>
      <c r="W304">
        <v>-2017075022</v>
      </c>
    </row>
    <row r="305" spans="1:23" x14ac:dyDescent="0.2">
      <c r="A305">
        <f>Source!A337</f>
        <v>18</v>
      </c>
      <c r="C305">
        <v>3</v>
      </c>
      <c r="D305">
        <f>Source!BI337</f>
        <v>4</v>
      </c>
      <c r="E305">
        <f>Source!FS337</f>
        <v>0</v>
      </c>
      <c r="F305" t="str">
        <f>Source!F337</f>
        <v>Цена поставщика</v>
      </c>
      <c r="G305" t="str">
        <f>Source!G337</f>
        <v>Дверь глухая Olovi 900х2000 мм</v>
      </c>
      <c r="H305" t="str">
        <f>Source!H337</f>
        <v>шт.</v>
      </c>
      <c r="I305">
        <f>Source!I337</f>
        <v>6</v>
      </c>
      <c r="J305">
        <v>1</v>
      </c>
      <c r="K305">
        <f>Source!AC337</f>
        <v>1066.75</v>
      </c>
      <c r="M305">
        <f>ROUND(K305*I305, 2)</f>
        <v>6400.5</v>
      </c>
      <c r="N305">
        <f>Source!AC337*IF(Source!BC337&lt;&gt; 0, Source!BC337, 1)</f>
        <v>1066.75</v>
      </c>
      <c r="O305">
        <f>ROUND(N305*I305, 2)</f>
        <v>6400.5</v>
      </c>
      <c r="P305">
        <f>Source!AE337</f>
        <v>0</v>
      </c>
      <c r="R305">
        <f>ROUND(P305*I305, 2)</f>
        <v>0</v>
      </c>
      <c r="S305">
        <f>Source!AE337*IF(Source!BS337&lt;&gt; 0, Source!BS337, 1)</f>
        <v>0</v>
      </c>
      <c r="T305">
        <f>ROUND(S305*I305, 2)</f>
        <v>0</v>
      </c>
      <c r="U305">
        <f>Source!GF337</f>
        <v>992965380</v>
      </c>
      <c r="V305">
        <v>-1868311611</v>
      </c>
      <c r="W305">
        <v>-1868311611</v>
      </c>
    </row>
    <row r="306" spans="1:23" x14ac:dyDescent="0.2">
      <c r="A306">
        <f>Source!A338</f>
        <v>18</v>
      </c>
      <c r="C306">
        <v>3</v>
      </c>
      <c r="D306">
        <f>Source!BI338</f>
        <v>1</v>
      </c>
      <c r="E306">
        <f>Source!FS338</f>
        <v>0</v>
      </c>
      <c r="F306" t="str">
        <f>Source!F338</f>
        <v>203-0477</v>
      </c>
      <c r="G306" t="str">
        <f>Source!G338</f>
        <v>Наличник Н-3, размер 13х40 мм</v>
      </c>
      <c r="H306" t="str">
        <f>Source!H338</f>
        <v>м</v>
      </c>
      <c r="I306">
        <f>Source!I338</f>
        <v>30</v>
      </c>
      <c r="J306">
        <v>1</v>
      </c>
      <c r="K306">
        <f>Source!AC338</f>
        <v>8.15</v>
      </c>
      <c r="M306">
        <f>ROUND(K306*I306, 2)</f>
        <v>244.5</v>
      </c>
      <c r="N306">
        <f>Source!AC338*IF(Source!BC338&lt;&gt; 0, Source!BC338, 1)</f>
        <v>22.249500000000001</v>
      </c>
      <c r="O306">
        <f>ROUND(N306*I306, 2)</f>
        <v>667.49</v>
      </c>
      <c r="P306">
        <f>Source!AE338</f>
        <v>0</v>
      </c>
      <c r="R306">
        <f>ROUND(P306*I306, 2)</f>
        <v>0</v>
      </c>
      <c r="S306">
        <f>Source!AE338*IF(Source!BS338&lt;&gt; 0, Source!BS338, 1)</f>
        <v>0</v>
      </c>
      <c r="T306">
        <f>ROUND(S306*I306, 2)</f>
        <v>0</v>
      </c>
      <c r="U306">
        <f>Source!GF338</f>
        <v>-1539749625</v>
      </c>
      <c r="V306">
        <v>-495271103</v>
      </c>
      <c r="W306">
        <v>1027633490</v>
      </c>
    </row>
    <row r="307" spans="1:23" x14ac:dyDescent="0.2">
      <c r="A307">
        <f>Source!A339</f>
        <v>17</v>
      </c>
      <c r="C307">
        <v>3</v>
      </c>
      <c r="D307">
        <v>0</v>
      </c>
      <c r="E307">
        <f>SmtRes!AV533</f>
        <v>0</v>
      </c>
      <c r="F307" t="str">
        <f>SmtRes!I533</f>
        <v>204-0062</v>
      </c>
      <c r="G307" t="str">
        <f>SmtRes!K533</f>
        <v>Детали закладные и накладные изготовленные без применения сварки, гнутья, сверления (пробивки) отверстий поставляемые отдельно</v>
      </c>
      <c r="H307" t="str">
        <f>SmtRes!O533</f>
        <v>т</v>
      </c>
      <c r="I307">
        <f>SmtRes!Y533*Source!I339</f>
        <v>9.1199999999999996E-3</v>
      </c>
      <c r="J307">
        <f>SmtRes!AO533</f>
        <v>1</v>
      </c>
      <c r="K307">
        <f>SmtRes!AE533</f>
        <v>5804</v>
      </c>
      <c r="L307">
        <f>SmtRes!DB533</f>
        <v>17.41</v>
      </c>
      <c r="M307">
        <f>ROUND(ROUND(L307*Source!I339, 6)*1, 2)</f>
        <v>52.93</v>
      </c>
      <c r="N307">
        <f>SmtRes!AA533</f>
        <v>40105.64</v>
      </c>
      <c r="O307">
        <f>ROUND(ROUND(L307*Source!I339, 6)*SmtRes!DA533, 2)</f>
        <v>365.72</v>
      </c>
      <c r="P307">
        <f>SmtRes!AG533</f>
        <v>0</v>
      </c>
      <c r="Q307">
        <f>SmtRes!DC533</f>
        <v>0</v>
      </c>
      <c r="R307">
        <f>ROUND(ROUND(Q307*Source!I339, 6)*1, 2)</f>
        <v>0</v>
      </c>
      <c r="S307">
        <f>SmtRes!AC533</f>
        <v>0</v>
      </c>
      <c r="T307">
        <f>ROUND(ROUND(Q307*Source!I339, 6)*SmtRes!AK533, 2)</f>
        <v>0</v>
      </c>
      <c r="U307">
        <f>SmtRes!X533</f>
        <v>1426677377</v>
      </c>
      <c r="V307">
        <v>1040621728</v>
      </c>
      <c r="W307">
        <v>-1107310561</v>
      </c>
    </row>
    <row r="308" spans="1:23" x14ac:dyDescent="0.2">
      <c r="A308">
        <f>Source!A339</f>
        <v>17</v>
      </c>
      <c r="C308">
        <v>3</v>
      </c>
      <c r="D308">
        <v>0</v>
      </c>
      <c r="E308">
        <f>SmtRes!AV532</f>
        <v>0</v>
      </c>
      <c r="F308" t="str">
        <f>SmtRes!I532</f>
        <v>101-1921</v>
      </c>
      <c r="G308" t="str">
        <f>SmtRes!K532</f>
        <v>Пена монтажная для герметизации стыков в баллончике емкостью 0,85 л</v>
      </c>
      <c r="H308" t="str">
        <f>SmtRes!O532</f>
        <v>шт.</v>
      </c>
      <c r="I308">
        <f>SmtRes!Y532*Source!I339</f>
        <v>0.30400000000000005</v>
      </c>
      <c r="J308">
        <f>SmtRes!AO532</f>
        <v>1</v>
      </c>
      <c r="K308">
        <f>SmtRes!AE532</f>
        <v>72.8</v>
      </c>
      <c r="L308">
        <f>SmtRes!DB532</f>
        <v>7.28</v>
      </c>
      <c r="M308">
        <f>ROUND(ROUND(L308*Source!I339, 6)*1, 2)</f>
        <v>22.13</v>
      </c>
      <c r="N308">
        <f>SmtRes!AA532</f>
        <v>190.01</v>
      </c>
      <c r="O308">
        <f>ROUND(ROUND(L308*Source!I339, 6)*SmtRes!DA532, 2)</f>
        <v>57.76</v>
      </c>
      <c r="P308">
        <f>SmtRes!AG532</f>
        <v>0</v>
      </c>
      <c r="Q308">
        <f>SmtRes!DC532</f>
        <v>0</v>
      </c>
      <c r="R308">
        <f>ROUND(ROUND(Q308*Source!I339, 6)*1, 2)</f>
        <v>0</v>
      </c>
      <c r="S308">
        <f>SmtRes!AC532</f>
        <v>0</v>
      </c>
      <c r="T308">
        <f>ROUND(ROUND(Q308*Source!I339, 6)*SmtRes!AK532, 2)</f>
        <v>0</v>
      </c>
      <c r="U308">
        <f>SmtRes!X532</f>
        <v>143065284</v>
      </c>
      <c r="V308">
        <v>356961622</v>
      </c>
      <c r="W308">
        <v>1713128488</v>
      </c>
    </row>
    <row r="309" spans="1:23" x14ac:dyDescent="0.2">
      <c r="A309">
        <f>Source!A339</f>
        <v>17</v>
      </c>
      <c r="C309">
        <v>3</v>
      </c>
      <c r="D309">
        <v>0</v>
      </c>
      <c r="E309">
        <f>SmtRes!AV531</f>
        <v>0</v>
      </c>
      <c r="F309" t="str">
        <f>SmtRes!I531</f>
        <v>101-1513</v>
      </c>
      <c r="G309" t="str">
        <f>SmtRes!K531</f>
        <v>Электроды диаметром 4 мм Э42</v>
      </c>
      <c r="H309" t="str">
        <f>SmtRes!O531</f>
        <v>т</v>
      </c>
      <c r="I309">
        <f>SmtRes!Y531*Source!I339</f>
        <v>3.0400000000000002E-4</v>
      </c>
      <c r="J309">
        <f>SmtRes!AO531</f>
        <v>1</v>
      </c>
      <c r="K309">
        <f>SmtRes!AE531</f>
        <v>9749.99</v>
      </c>
      <c r="L309">
        <f>SmtRes!DB531</f>
        <v>0.97</v>
      </c>
      <c r="M309">
        <f>ROUND(ROUND(L309*Source!I339, 6)*1, 2)</f>
        <v>2.95</v>
      </c>
      <c r="N309">
        <f>SmtRes!AA531</f>
        <v>89992.41</v>
      </c>
      <c r="O309">
        <f>ROUND(ROUND(L309*Source!I339, 6)*SmtRes!DA531, 2)</f>
        <v>27.22</v>
      </c>
      <c r="P309">
        <f>SmtRes!AG531</f>
        <v>0</v>
      </c>
      <c r="Q309">
        <f>SmtRes!DC531</f>
        <v>0</v>
      </c>
      <c r="R309">
        <f>ROUND(ROUND(Q309*Source!I339, 6)*1, 2)</f>
        <v>0</v>
      </c>
      <c r="S309">
        <f>SmtRes!AC531</f>
        <v>0</v>
      </c>
      <c r="T309">
        <f>ROUND(ROUND(Q309*Source!I339, 6)*SmtRes!AK531, 2)</f>
        <v>0</v>
      </c>
      <c r="U309">
        <f>SmtRes!X531</f>
        <v>-1319080431</v>
      </c>
      <c r="V309">
        <v>1106660228</v>
      </c>
      <c r="W309">
        <v>1455819170</v>
      </c>
    </row>
    <row r="310" spans="1:23" x14ac:dyDescent="0.2">
      <c r="A310">
        <f>Source!A340</f>
        <v>18</v>
      </c>
      <c r="C310">
        <v>3</v>
      </c>
      <c r="D310">
        <f>Source!BI340</f>
        <v>1</v>
      </c>
      <c r="E310">
        <f>Source!FS340</f>
        <v>0</v>
      </c>
      <c r="F310" t="str">
        <f>Source!F340</f>
        <v>301-4190</v>
      </c>
      <c r="G310" t="str">
        <f>Source!G340</f>
        <v>Решетки жалюзийные регулируемые из алюминиевого профиля с порошковым покрытием марки РВ-1, размером 900х700 мм</v>
      </c>
      <c r="H310" t="str">
        <f>Source!H340</f>
        <v>шт.</v>
      </c>
      <c r="I310">
        <f>Source!I340</f>
        <v>2</v>
      </c>
      <c r="J310">
        <v>1</v>
      </c>
      <c r="K310">
        <f>Source!AC340</f>
        <v>525.22</v>
      </c>
      <c r="M310">
        <f>ROUND(K310*I310, 2)</f>
        <v>1050.44</v>
      </c>
      <c r="N310">
        <f>Source!AC340*IF(Source!BC340&lt;&gt; 0, Source!BC340, 1)</f>
        <v>3329.8948</v>
      </c>
      <c r="O310">
        <f>ROUND(N310*I310, 2)</f>
        <v>6659.79</v>
      </c>
      <c r="P310">
        <f>Source!AE340</f>
        <v>0</v>
      </c>
      <c r="R310">
        <f>ROUND(P310*I310, 2)</f>
        <v>0</v>
      </c>
      <c r="S310">
        <f>Source!AE340*IF(Source!BS340&lt;&gt; 0, Source!BS340, 1)</f>
        <v>0</v>
      </c>
      <c r="T310">
        <f>ROUND(S310*I310, 2)</f>
        <v>0</v>
      </c>
      <c r="U310">
        <f>Source!GF340</f>
        <v>1393370204</v>
      </c>
      <c r="V310">
        <v>561079580</v>
      </c>
      <c r="W310">
        <v>-200878804</v>
      </c>
    </row>
    <row r="311" spans="1:23" x14ac:dyDescent="0.2">
      <c r="A311">
        <f>Source!A341</f>
        <v>18</v>
      </c>
      <c r="C311">
        <v>3</v>
      </c>
      <c r="D311">
        <f>Source!BI341</f>
        <v>1</v>
      </c>
      <c r="E311">
        <f>Source!FS341</f>
        <v>0</v>
      </c>
      <c r="F311" t="str">
        <f>Source!F341</f>
        <v>206-0247</v>
      </c>
      <c r="G311" t="str">
        <f>Source!G341</f>
        <v>Алюминиевая часть для дверей балконных деревянно-алюминиевых под двойное остекление в спаренном переплете, распашных однопольных, с фрамугой АС 18-9, АС 18-9Л</v>
      </c>
      <c r="H311" t="str">
        <f>Source!H341</f>
        <v>шт.</v>
      </c>
      <c r="I311">
        <f>Source!I341</f>
        <v>2</v>
      </c>
      <c r="J311">
        <v>1</v>
      </c>
      <c r="K311">
        <f>Source!AC341</f>
        <v>2741.69</v>
      </c>
      <c r="M311">
        <f>ROUND(K311*I311, 2)</f>
        <v>5483.38</v>
      </c>
      <c r="N311">
        <f>Source!AC341*IF(Source!BC341&lt;&gt; 0, Source!BC341, 1)</f>
        <v>14832.5429</v>
      </c>
      <c r="O311">
        <f>ROUND(N311*I311, 2)</f>
        <v>29665.09</v>
      </c>
      <c r="P311">
        <f>Source!AE341</f>
        <v>0</v>
      </c>
      <c r="R311">
        <f>ROUND(P311*I311, 2)</f>
        <v>0</v>
      </c>
      <c r="S311">
        <f>Source!AE341*IF(Source!BS341&lt;&gt; 0, Source!BS341, 1)</f>
        <v>0</v>
      </c>
      <c r="T311">
        <f>ROUND(S311*I311, 2)</f>
        <v>0</v>
      </c>
      <c r="U311">
        <f>Source!GF341</f>
        <v>934054201</v>
      </c>
      <c r="V311">
        <v>366956186</v>
      </c>
      <c r="W311">
        <v>-1382807542</v>
      </c>
    </row>
    <row r="312" spans="1:23" x14ac:dyDescent="0.2">
      <c r="A312">
        <f>Source!A342</f>
        <v>18</v>
      </c>
      <c r="C312">
        <v>3</v>
      </c>
      <c r="D312">
        <f>Source!BI342</f>
        <v>1</v>
      </c>
      <c r="E312">
        <f>Source!FS342</f>
        <v>0</v>
      </c>
      <c r="F312" t="str">
        <f>Source!F342</f>
        <v>101-0951</v>
      </c>
      <c r="G312" t="str">
        <f>Source!G342</f>
        <v>Замок врезной оцинкованный с цилиндровым механизмом из латуни</v>
      </c>
      <c r="H312" t="str">
        <f>Source!H342</f>
        <v>компл.</v>
      </c>
      <c r="I312">
        <f>Source!I342</f>
        <v>2</v>
      </c>
      <c r="J312">
        <v>1</v>
      </c>
      <c r="K312">
        <f>Source!AC342</f>
        <v>109.67</v>
      </c>
      <c r="M312">
        <f>ROUND(K312*I312, 2)</f>
        <v>219.34</v>
      </c>
      <c r="N312">
        <f>Source!AC342*IF(Source!BC342&lt;&gt; 0, Source!BC342, 1)</f>
        <v>152.44129999999998</v>
      </c>
      <c r="O312">
        <f>ROUND(N312*I312, 2)</f>
        <v>304.88</v>
      </c>
      <c r="P312">
        <f>Source!AE342</f>
        <v>0</v>
      </c>
      <c r="R312">
        <f>ROUND(P312*I312, 2)</f>
        <v>0</v>
      </c>
      <c r="S312">
        <f>Source!AE342*IF(Source!BS342&lt;&gt; 0, Source!BS342, 1)</f>
        <v>0</v>
      </c>
      <c r="T312">
        <f>ROUND(S312*I312, 2)</f>
        <v>0</v>
      </c>
      <c r="U312">
        <f>Source!GF342</f>
        <v>-819682241</v>
      </c>
      <c r="V312">
        <v>199145861</v>
      </c>
      <c r="W312">
        <v>1554886933</v>
      </c>
    </row>
    <row r="313" spans="1:23" x14ac:dyDescent="0.2">
      <c r="A313">
        <f>Source!A343</f>
        <v>17</v>
      </c>
      <c r="C313">
        <v>3</v>
      </c>
      <c r="D313">
        <v>0</v>
      </c>
      <c r="E313">
        <f>SmtRes!AV542</f>
        <v>0</v>
      </c>
      <c r="F313" t="str">
        <f>SmtRes!I542</f>
        <v>101-1757</v>
      </c>
      <c r="G313" t="str">
        <f>SmtRes!K542</f>
        <v>Ветошь</v>
      </c>
      <c r="H313" t="str">
        <f>SmtRes!O542</f>
        <v>кг</v>
      </c>
      <c r="I313">
        <f>SmtRes!Y542*Source!I343</f>
        <v>0.55889999999999995</v>
      </c>
      <c r="J313">
        <f>SmtRes!AO542</f>
        <v>1</v>
      </c>
      <c r="K313">
        <f>SmtRes!AE542</f>
        <v>1.81</v>
      </c>
      <c r="L313">
        <f>SmtRes!DB542</f>
        <v>0.27</v>
      </c>
      <c r="M313">
        <f>ROUND(ROUND(L313*Source!I343, 6)*1, 2)</f>
        <v>1.01</v>
      </c>
      <c r="N313">
        <f>SmtRes!AA542</f>
        <v>45.67</v>
      </c>
      <c r="O313">
        <f>ROUND(ROUND(L313*Source!I343, 6)*SmtRes!DA542, 2)</f>
        <v>25.38</v>
      </c>
      <c r="P313">
        <f>SmtRes!AG542</f>
        <v>0</v>
      </c>
      <c r="Q313">
        <f>SmtRes!DC542</f>
        <v>0</v>
      </c>
      <c r="R313">
        <f>ROUND(ROUND(Q313*Source!I343, 6)*1, 2)</f>
        <v>0</v>
      </c>
      <c r="S313">
        <f>SmtRes!AC542</f>
        <v>0</v>
      </c>
      <c r="T313">
        <f>ROUND(ROUND(Q313*Source!I343, 6)*SmtRes!AK542, 2)</f>
        <v>0</v>
      </c>
      <c r="U313">
        <f>SmtRes!X542</f>
        <v>644139035</v>
      </c>
      <c r="V313">
        <v>1271853717</v>
      </c>
      <c r="W313">
        <v>1527703989</v>
      </c>
    </row>
    <row r="314" spans="1:23" x14ac:dyDescent="0.2">
      <c r="A314">
        <f>Source!A343</f>
        <v>17</v>
      </c>
      <c r="C314">
        <v>3</v>
      </c>
      <c r="D314">
        <v>0</v>
      </c>
      <c r="E314">
        <f>SmtRes!AV541</f>
        <v>0</v>
      </c>
      <c r="F314" t="str">
        <f>SmtRes!I541</f>
        <v>101-1667</v>
      </c>
      <c r="G314" t="str">
        <f>SmtRes!K541</f>
        <v>Шпатлевка масляно-клеевая</v>
      </c>
      <c r="H314" t="str">
        <f>SmtRes!O541</f>
        <v>т</v>
      </c>
      <c r="I314">
        <f>SmtRes!Y541*Source!I343</f>
        <v>0.10805400000000001</v>
      </c>
      <c r="J314">
        <f>SmtRes!AO541</f>
        <v>1</v>
      </c>
      <c r="K314">
        <f>SmtRes!AE541</f>
        <v>2898.5</v>
      </c>
      <c r="L314">
        <f>SmtRes!DB541</f>
        <v>84.06</v>
      </c>
      <c r="M314">
        <f>ROUND(ROUND(L314*Source!I343, 6)*1, 2)</f>
        <v>313.20999999999998</v>
      </c>
      <c r="N314">
        <f>SmtRes!AA541</f>
        <v>19941.68</v>
      </c>
      <c r="O314">
        <f>ROUND(ROUND(L314*Source!I343, 6)*SmtRes!DA541, 2)</f>
        <v>2154.87</v>
      </c>
      <c r="P314">
        <f>SmtRes!AG541</f>
        <v>0</v>
      </c>
      <c r="Q314">
        <f>SmtRes!DC541</f>
        <v>0</v>
      </c>
      <c r="R314">
        <f>ROUND(ROUND(Q314*Source!I343, 6)*1, 2)</f>
        <v>0</v>
      </c>
      <c r="S314">
        <f>SmtRes!AC541</f>
        <v>0</v>
      </c>
      <c r="T314">
        <f>ROUND(ROUND(Q314*Source!I343, 6)*SmtRes!AK541, 2)</f>
        <v>0</v>
      </c>
      <c r="U314">
        <f>SmtRes!X541</f>
        <v>-1330008606</v>
      </c>
      <c r="V314">
        <v>991290598</v>
      </c>
      <c r="W314">
        <v>319325409</v>
      </c>
    </row>
    <row r="315" spans="1:23" x14ac:dyDescent="0.2">
      <c r="A315">
        <f>Source!A343</f>
        <v>17</v>
      </c>
      <c r="C315">
        <v>3</v>
      </c>
      <c r="D315">
        <v>0</v>
      </c>
      <c r="E315">
        <f>SmtRes!AV540</f>
        <v>0</v>
      </c>
      <c r="F315" t="str">
        <f>SmtRes!I540</f>
        <v>101-1596</v>
      </c>
      <c r="G315" t="str">
        <f>SmtRes!K540</f>
        <v>Шкурка шлифовальная двухслойная с зернистостью 40-25</v>
      </c>
      <c r="H315" t="str">
        <f>SmtRes!O540</f>
        <v>м2</v>
      </c>
      <c r="I315">
        <f>SmtRes!Y540*Source!I343</f>
        <v>16.394400000000001</v>
      </c>
      <c r="J315">
        <f>SmtRes!AO540</f>
        <v>1</v>
      </c>
      <c r="K315">
        <f>SmtRes!AE540</f>
        <v>72.31</v>
      </c>
      <c r="L315">
        <f>SmtRes!DB540</f>
        <v>318.16000000000003</v>
      </c>
      <c r="M315">
        <f>ROUND(ROUND(L315*Source!I343, 6)*1, 2)</f>
        <v>1185.46</v>
      </c>
      <c r="N315">
        <f>SmtRes!AA540</f>
        <v>153.30000000000001</v>
      </c>
      <c r="O315">
        <f>ROUND(ROUND(L315*Source!I343, 6)*SmtRes!DA540, 2)</f>
        <v>2513.1799999999998</v>
      </c>
      <c r="P315">
        <f>SmtRes!AG540</f>
        <v>0</v>
      </c>
      <c r="Q315">
        <f>SmtRes!DC540</f>
        <v>0</v>
      </c>
      <c r="R315">
        <f>ROUND(ROUND(Q315*Source!I343, 6)*1, 2)</f>
        <v>0</v>
      </c>
      <c r="S315">
        <f>SmtRes!AC540</f>
        <v>0</v>
      </c>
      <c r="T315">
        <f>ROUND(ROUND(Q315*Source!I343, 6)*SmtRes!AK540, 2)</f>
        <v>0</v>
      </c>
      <c r="U315">
        <f>SmtRes!X540</f>
        <v>-1827594923</v>
      </c>
      <c r="V315">
        <v>983890140</v>
      </c>
      <c r="W315">
        <v>471711290</v>
      </c>
    </row>
    <row r="316" spans="1:23" x14ac:dyDescent="0.2">
      <c r="A316">
        <f>Source!A344</f>
        <v>17</v>
      </c>
      <c r="C316">
        <v>3</v>
      </c>
      <c r="D316">
        <v>0</v>
      </c>
      <c r="E316">
        <f>SmtRes!AV547</f>
        <v>0</v>
      </c>
      <c r="F316" t="str">
        <f>SmtRes!I547</f>
        <v>101-1757</v>
      </c>
      <c r="G316" t="str">
        <f>SmtRes!K547</f>
        <v>Ветошь</v>
      </c>
      <c r="H316" t="str">
        <f>SmtRes!O547</f>
        <v>кг</v>
      </c>
      <c r="I316">
        <f>SmtRes!Y547*Source!I344</f>
        <v>0.37260000000000004</v>
      </c>
      <c r="J316">
        <f>SmtRes!AO547</f>
        <v>1</v>
      </c>
      <c r="K316">
        <f>SmtRes!AE547</f>
        <v>1.81</v>
      </c>
      <c r="L316">
        <f>SmtRes!DB547</f>
        <v>0.18</v>
      </c>
      <c r="M316">
        <f>ROUND(ROUND(L316*Source!I344, 6)*1, 2)</f>
        <v>0.67</v>
      </c>
      <c r="N316">
        <f>SmtRes!AA547</f>
        <v>45.67</v>
      </c>
      <c r="O316">
        <f>ROUND(ROUND(L316*Source!I344, 6)*SmtRes!DA547, 2)</f>
        <v>16.920000000000002</v>
      </c>
      <c r="P316">
        <f>SmtRes!AG547</f>
        <v>0</v>
      </c>
      <c r="Q316">
        <f>SmtRes!DC547</f>
        <v>0</v>
      </c>
      <c r="R316">
        <f>ROUND(ROUND(Q316*Source!I344, 6)*1, 2)</f>
        <v>0</v>
      </c>
      <c r="S316">
        <f>SmtRes!AC547</f>
        <v>0</v>
      </c>
      <c r="T316">
        <f>ROUND(ROUND(Q316*Source!I344, 6)*SmtRes!AK547, 2)</f>
        <v>0</v>
      </c>
      <c r="U316">
        <f>SmtRes!X547</f>
        <v>644139035</v>
      </c>
      <c r="V316">
        <v>1271853717</v>
      </c>
      <c r="W316">
        <v>1527703989</v>
      </c>
    </row>
    <row r="317" spans="1:23" x14ac:dyDescent="0.2">
      <c r="A317">
        <f>Source!A345</f>
        <v>18</v>
      </c>
      <c r="C317">
        <v>3</v>
      </c>
      <c r="D317">
        <f>Source!BI345</f>
        <v>1</v>
      </c>
      <c r="E317">
        <f>Source!FS345</f>
        <v>0</v>
      </c>
      <c r="F317" t="str">
        <f>Source!F345</f>
        <v>101-2416</v>
      </c>
      <c r="G317" t="str">
        <f>Source!G345</f>
        <v>Грунтовка: "Бетоконтакт", КНАУФ</v>
      </c>
      <c r="H317" t="str">
        <f>Source!H345</f>
        <v>кг</v>
      </c>
      <c r="I317">
        <f>Source!I345</f>
        <v>48.438000000000002</v>
      </c>
      <c r="J317">
        <v>1</v>
      </c>
      <c r="K317">
        <f>Source!AC345</f>
        <v>22.91</v>
      </c>
      <c r="M317">
        <f>ROUND(K317*I317, 2)</f>
        <v>1109.71</v>
      </c>
      <c r="N317">
        <f>Source!AC345*IF(Source!BC345&lt;&gt; 0, Source!BC345, 1)</f>
        <v>123.25579999999999</v>
      </c>
      <c r="O317">
        <f>ROUND(N317*I317, 2)</f>
        <v>5970.26</v>
      </c>
      <c r="P317">
        <f>Source!AE345</f>
        <v>0</v>
      </c>
      <c r="R317">
        <f>ROUND(P317*I317, 2)</f>
        <v>0</v>
      </c>
      <c r="S317">
        <f>Source!AE345*IF(Source!BS345&lt;&gt; 0, Source!BS345, 1)</f>
        <v>0</v>
      </c>
      <c r="T317">
        <f>ROUND(S317*I317, 2)</f>
        <v>0</v>
      </c>
      <c r="U317">
        <f>Source!GF345</f>
        <v>1271950443</v>
      </c>
      <c r="V317">
        <v>-1844336135</v>
      </c>
      <c r="W317">
        <v>1040771951</v>
      </c>
    </row>
    <row r="318" spans="1:23" x14ac:dyDescent="0.2">
      <c r="A318">
        <f>Source!A346</f>
        <v>17</v>
      </c>
      <c r="C318">
        <v>3</v>
      </c>
      <c r="D318">
        <v>0</v>
      </c>
      <c r="E318">
        <f>SmtRes!AV555</f>
        <v>0</v>
      </c>
      <c r="F318" t="str">
        <f>SmtRes!I555</f>
        <v>411-0001</v>
      </c>
      <c r="G318" t="str">
        <f>SmtRes!K555</f>
        <v>Вода</v>
      </c>
      <c r="H318" t="str">
        <f>SmtRes!O555</f>
        <v>м3</v>
      </c>
      <c r="I318">
        <f>SmtRes!Y555*Source!I346</f>
        <v>0.1512</v>
      </c>
      <c r="J318">
        <f>SmtRes!AO555</f>
        <v>1</v>
      </c>
      <c r="K318">
        <f>SmtRes!AE555</f>
        <v>2.44</v>
      </c>
      <c r="L318">
        <f>SmtRes!DB555</f>
        <v>1.54</v>
      </c>
      <c r="M318">
        <f>ROUND(ROUND(L318*Source!I346, 6)*1, 2)</f>
        <v>0.37</v>
      </c>
      <c r="N318">
        <f>SmtRes!AA555</f>
        <v>19.57</v>
      </c>
      <c r="O318">
        <f>ROUND(ROUND(L318*Source!I346, 6)*SmtRes!DA555, 2)</f>
        <v>2.96</v>
      </c>
      <c r="P318">
        <f>SmtRes!AG555</f>
        <v>0</v>
      </c>
      <c r="Q318">
        <f>SmtRes!DC555</f>
        <v>0</v>
      </c>
      <c r="R318">
        <f>ROUND(ROUND(Q318*Source!I346, 6)*1, 2)</f>
        <v>0</v>
      </c>
      <c r="S318">
        <f>SmtRes!AC555</f>
        <v>0</v>
      </c>
      <c r="T318">
        <f>ROUND(ROUND(Q318*Source!I346, 6)*SmtRes!AK555, 2)</f>
        <v>0</v>
      </c>
      <c r="U318">
        <f>SmtRes!X555</f>
        <v>619799737</v>
      </c>
      <c r="V318">
        <v>1962984545</v>
      </c>
      <c r="W318">
        <v>2067137916</v>
      </c>
    </row>
    <row r="319" spans="1:23" x14ac:dyDescent="0.2">
      <c r="A319">
        <f>Source!A346</f>
        <v>17</v>
      </c>
      <c r="C319">
        <v>3</v>
      </c>
      <c r="D319">
        <v>0</v>
      </c>
      <c r="E319">
        <f>SmtRes!AV553</f>
        <v>0</v>
      </c>
      <c r="F319" t="str">
        <f>SmtRes!I553</f>
        <v>101-1944</v>
      </c>
      <c r="G319" t="str">
        <f>SmtRes!K553</f>
        <v>Грунтовка для внутренних работ ВАК-01-У</v>
      </c>
      <c r="H319" t="str">
        <f>SmtRes!O553</f>
        <v>т</v>
      </c>
      <c r="I319">
        <f>SmtRes!Y553*Source!I346</f>
        <v>2.3999999999999998E-3</v>
      </c>
      <c r="J319">
        <f>SmtRes!AO553</f>
        <v>1</v>
      </c>
      <c r="K319">
        <f>SmtRes!AE553</f>
        <v>11300.01</v>
      </c>
      <c r="L319">
        <f>SmtRes!DB553</f>
        <v>113</v>
      </c>
      <c r="M319">
        <f>ROUND(ROUND(L319*Source!I346, 6)*1, 2)</f>
        <v>27.12</v>
      </c>
      <c r="N319">
        <f>SmtRes!AA553</f>
        <v>68026.06</v>
      </c>
      <c r="O319">
        <f>ROUND(ROUND(L319*Source!I346, 6)*SmtRes!DA553, 2)</f>
        <v>163.26</v>
      </c>
      <c r="P319">
        <f>SmtRes!AG553</f>
        <v>0</v>
      </c>
      <c r="Q319">
        <f>SmtRes!DC553</f>
        <v>0</v>
      </c>
      <c r="R319">
        <f>ROUND(ROUND(Q319*Source!I346, 6)*1, 2)</f>
        <v>0</v>
      </c>
      <c r="S319">
        <f>SmtRes!AC553</f>
        <v>0</v>
      </c>
      <c r="T319">
        <f>ROUND(ROUND(Q319*Source!I346, 6)*SmtRes!AK553, 2)</f>
        <v>0</v>
      </c>
      <c r="U319">
        <f>SmtRes!X553</f>
        <v>-43392483</v>
      </c>
      <c r="V319">
        <v>245038724</v>
      </c>
      <c r="W319">
        <v>-694396417</v>
      </c>
    </row>
    <row r="320" spans="1:23" x14ac:dyDescent="0.2">
      <c r="A320">
        <f>Source!A347</f>
        <v>18</v>
      </c>
      <c r="C320">
        <v>3</v>
      </c>
      <c r="D320">
        <f>Source!BI347</f>
        <v>1</v>
      </c>
      <c r="E320">
        <f>Source!FS347</f>
        <v>0</v>
      </c>
      <c r="F320" t="str">
        <f>Source!F347</f>
        <v>101-3171</v>
      </c>
      <c r="G320" t="str">
        <f>Source!G347</f>
        <v>Шпатлевка Ветонит LR</v>
      </c>
      <c r="H320" t="str">
        <f>Source!H347</f>
        <v>т</v>
      </c>
      <c r="I320">
        <f>Source!I347</f>
        <v>0.23039999999999999</v>
      </c>
      <c r="J320">
        <v>1</v>
      </c>
      <c r="K320">
        <f>Source!AC347</f>
        <v>8245.61</v>
      </c>
      <c r="M320">
        <f>ROUND(K320*I320, 2)</f>
        <v>1899.79</v>
      </c>
      <c r="N320">
        <f>Source!AC347*IF(Source!BC347&lt;&gt; 0, Source!BC347, 1)</f>
        <v>34219.281500000005</v>
      </c>
      <c r="O320">
        <f>ROUND(N320*I320, 2)</f>
        <v>7884.12</v>
      </c>
      <c r="P320">
        <f>Source!AE347</f>
        <v>0</v>
      </c>
      <c r="R320">
        <f>ROUND(P320*I320, 2)</f>
        <v>0</v>
      </c>
      <c r="S320">
        <f>Source!AE347*IF(Source!BS347&lt;&gt; 0, Source!BS347, 1)</f>
        <v>0</v>
      </c>
      <c r="T320">
        <f>ROUND(S320*I320, 2)</f>
        <v>0</v>
      </c>
      <c r="U320">
        <f>Source!GF347</f>
        <v>-33711620</v>
      </c>
      <c r="V320">
        <v>1393115803</v>
      </c>
      <c r="W320">
        <v>-584683322</v>
      </c>
    </row>
    <row r="321" spans="1:23" x14ac:dyDescent="0.2">
      <c r="A321">
        <f>Source!A348</f>
        <v>17</v>
      </c>
      <c r="C321">
        <v>3</v>
      </c>
      <c r="D321">
        <v>0</v>
      </c>
      <c r="E321">
        <f>SmtRes!AV564</f>
        <v>0</v>
      </c>
      <c r="F321" t="str">
        <f>SmtRes!I564</f>
        <v>101-4163</v>
      </c>
      <c r="G321" t="str">
        <f>SmtRes!K564</f>
        <v>Грунтовка акриловая НОРТЕКС-ГРУНТ</v>
      </c>
      <c r="H321" t="str">
        <f>SmtRes!O564</f>
        <v>кг</v>
      </c>
      <c r="I321">
        <f>SmtRes!Y564*Source!I348</f>
        <v>74.52</v>
      </c>
      <c r="J321">
        <f>SmtRes!AO564</f>
        <v>1</v>
      </c>
      <c r="K321">
        <f>SmtRes!AE564</f>
        <v>15.26</v>
      </c>
      <c r="L321">
        <f>SmtRes!DB564</f>
        <v>305.2</v>
      </c>
      <c r="M321">
        <f>ROUND(ROUND(L321*Source!I348, 6)*1, 2)</f>
        <v>1137.18</v>
      </c>
      <c r="N321">
        <f>SmtRes!AA564</f>
        <v>106.06</v>
      </c>
      <c r="O321">
        <f>ROUND(ROUND(L321*Source!I348, 6)*SmtRes!DA564, 2)</f>
        <v>7903.37</v>
      </c>
      <c r="P321">
        <f>SmtRes!AG564</f>
        <v>0</v>
      </c>
      <c r="Q321">
        <f>SmtRes!DC564</f>
        <v>0</v>
      </c>
      <c r="R321">
        <f>ROUND(ROUND(Q321*Source!I348, 6)*1, 2)</f>
        <v>0</v>
      </c>
      <c r="S321">
        <f>SmtRes!AC564</f>
        <v>0</v>
      </c>
      <c r="T321">
        <f>ROUND(ROUND(Q321*Source!I348, 6)*SmtRes!AK564, 2)</f>
        <v>0</v>
      </c>
      <c r="U321">
        <f>SmtRes!X564</f>
        <v>-1042179355</v>
      </c>
      <c r="V321">
        <v>-1694416392</v>
      </c>
      <c r="W321">
        <v>434311180</v>
      </c>
    </row>
    <row r="322" spans="1:23" x14ac:dyDescent="0.2">
      <c r="A322">
        <f>Source!A348</f>
        <v>17</v>
      </c>
      <c r="C322">
        <v>3</v>
      </c>
      <c r="D322">
        <v>0</v>
      </c>
      <c r="E322">
        <f>SmtRes!AV563</f>
        <v>0</v>
      </c>
      <c r="F322" t="str">
        <f>SmtRes!I563</f>
        <v>101-3585</v>
      </c>
      <c r="G322" t="str">
        <f>SmtRes!K563</f>
        <v>Шпатлевка водно-дисперсионная</v>
      </c>
      <c r="H322" t="str">
        <f>SmtRes!O563</f>
        <v>т</v>
      </c>
      <c r="I322">
        <f>SmtRes!Y563*Source!I348</f>
        <v>1.8630000000000001E-2</v>
      </c>
      <c r="J322">
        <f>SmtRes!AO563</f>
        <v>1</v>
      </c>
      <c r="K322">
        <f>SmtRes!AE563</f>
        <v>11927.49</v>
      </c>
      <c r="L322">
        <f>SmtRes!DB563</f>
        <v>59.64</v>
      </c>
      <c r="M322">
        <f>ROUND(ROUND(L322*Source!I348, 6)*1, 2)</f>
        <v>222.22</v>
      </c>
      <c r="N322">
        <f>SmtRes!AA563</f>
        <v>44966.64</v>
      </c>
      <c r="O322">
        <f>ROUND(ROUND(L322*Source!I348, 6)*SmtRes!DA563, 2)</f>
        <v>837.76</v>
      </c>
      <c r="P322">
        <f>SmtRes!AG563</f>
        <v>0</v>
      </c>
      <c r="Q322">
        <f>SmtRes!DC563</f>
        <v>0</v>
      </c>
      <c r="R322">
        <f>ROUND(ROUND(Q322*Source!I348, 6)*1, 2)</f>
        <v>0</v>
      </c>
      <c r="S322">
        <f>SmtRes!AC563</f>
        <v>0</v>
      </c>
      <c r="T322">
        <f>ROUND(ROUND(Q322*Source!I348, 6)*SmtRes!AK563, 2)</f>
        <v>0</v>
      </c>
      <c r="U322">
        <f>SmtRes!X563</f>
        <v>1268898367</v>
      </c>
      <c r="V322">
        <v>1680789477</v>
      </c>
      <c r="W322">
        <v>2135765436</v>
      </c>
    </row>
    <row r="323" spans="1:23" x14ac:dyDescent="0.2">
      <c r="A323">
        <f>Source!A348</f>
        <v>17</v>
      </c>
      <c r="C323">
        <v>3</v>
      </c>
      <c r="D323">
        <v>0</v>
      </c>
      <c r="E323">
        <f>SmtRes!AV562</f>
        <v>0</v>
      </c>
      <c r="F323" t="str">
        <f>SmtRes!I562</f>
        <v>101-3512</v>
      </c>
      <c r="G323" t="str">
        <f>SmtRes!K562</f>
        <v>Краска акриловая ВД-АК 2180, ВГТ</v>
      </c>
      <c r="H323" t="str">
        <f>SmtRes!O562</f>
        <v>т</v>
      </c>
      <c r="I323">
        <f>SmtRes!Y562*Source!I348</f>
        <v>0.11177999999999999</v>
      </c>
      <c r="J323">
        <f>SmtRes!AO562</f>
        <v>1</v>
      </c>
      <c r="K323">
        <f>SmtRes!AE562</f>
        <v>4615.9399999999996</v>
      </c>
      <c r="L323">
        <f>SmtRes!DB562</f>
        <v>138.47999999999999</v>
      </c>
      <c r="M323">
        <f>ROUND(ROUND(L323*Source!I348, 6)*1, 2)</f>
        <v>515.98</v>
      </c>
      <c r="N323">
        <f>SmtRes!AA562</f>
        <v>45882.44</v>
      </c>
      <c r="O323">
        <f>ROUND(ROUND(L323*Source!I348, 6)*SmtRes!DA562, 2)</f>
        <v>5128.8100000000004</v>
      </c>
      <c r="P323">
        <f>SmtRes!AG562</f>
        <v>0</v>
      </c>
      <c r="Q323">
        <f>SmtRes!DC562</f>
        <v>0</v>
      </c>
      <c r="R323">
        <f>ROUND(ROUND(Q323*Source!I348, 6)*1, 2)</f>
        <v>0</v>
      </c>
      <c r="S323">
        <f>SmtRes!AC562</f>
        <v>0</v>
      </c>
      <c r="T323">
        <f>ROUND(ROUND(Q323*Source!I348, 6)*SmtRes!AK562, 2)</f>
        <v>0</v>
      </c>
      <c r="U323">
        <f>SmtRes!X562</f>
        <v>2076838230</v>
      </c>
      <c r="V323">
        <v>1109557287</v>
      </c>
      <c r="W323">
        <v>312623616</v>
      </c>
    </row>
    <row r="324" spans="1:23" x14ac:dyDescent="0.2">
      <c r="A324">
        <f>Source!A348</f>
        <v>17</v>
      </c>
      <c r="C324">
        <v>3</v>
      </c>
      <c r="D324">
        <v>0</v>
      </c>
      <c r="E324">
        <f>SmtRes!AV561</f>
        <v>0</v>
      </c>
      <c r="F324" t="str">
        <f>SmtRes!I561</f>
        <v>101-1757</v>
      </c>
      <c r="G324" t="str">
        <f>SmtRes!K561</f>
        <v>Ветошь</v>
      </c>
      <c r="H324" t="str">
        <f>SmtRes!O561</f>
        <v>кг</v>
      </c>
      <c r="I324">
        <f>SmtRes!Y561*Source!I348</f>
        <v>1.15506</v>
      </c>
      <c r="J324">
        <f>SmtRes!AO561</f>
        <v>1</v>
      </c>
      <c r="K324">
        <f>SmtRes!AE561</f>
        <v>1.81</v>
      </c>
      <c r="L324">
        <f>SmtRes!DB561</f>
        <v>0.56000000000000005</v>
      </c>
      <c r="M324">
        <f>ROUND(ROUND(L324*Source!I348, 6)*1, 2)</f>
        <v>2.09</v>
      </c>
      <c r="N324">
        <f>SmtRes!AA561</f>
        <v>45.67</v>
      </c>
      <c r="O324">
        <f>ROUND(ROUND(L324*Source!I348, 6)*SmtRes!DA561, 2)</f>
        <v>52.64</v>
      </c>
      <c r="P324">
        <f>SmtRes!AG561</f>
        <v>0</v>
      </c>
      <c r="Q324">
        <f>SmtRes!DC561</f>
        <v>0</v>
      </c>
      <c r="R324">
        <f>ROUND(ROUND(Q324*Source!I348, 6)*1, 2)</f>
        <v>0</v>
      </c>
      <c r="S324">
        <f>SmtRes!AC561</f>
        <v>0</v>
      </c>
      <c r="T324">
        <f>ROUND(ROUND(Q324*Source!I348, 6)*SmtRes!AK561, 2)</f>
        <v>0</v>
      </c>
      <c r="U324">
        <f>SmtRes!X561</f>
        <v>644139035</v>
      </c>
      <c r="V324">
        <v>1271853717</v>
      </c>
      <c r="W324">
        <v>1527703989</v>
      </c>
    </row>
    <row r="325" spans="1:23" x14ac:dyDescent="0.2">
      <c r="A325">
        <f>Source!A348</f>
        <v>17</v>
      </c>
      <c r="C325">
        <v>3</v>
      </c>
      <c r="D325">
        <v>0</v>
      </c>
      <c r="E325">
        <f>SmtRes!AV560</f>
        <v>0</v>
      </c>
      <c r="F325" t="str">
        <f>SmtRes!I560</f>
        <v>101-1596</v>
      </c>
      <c r="G325" t="str">
        <f>SmtRes!K560</f>
        <v>Шкурка шлифовальная двухслойная с зернистостью 40-25</v>
      </c>
      <c r="H325" t="str">
        <f>SmtRes!O560</f>
        <v>м2</v>
      </c>
      <c r="I325">
        <f>SmtRes!Y560*Source!I348</f>
        <v>3.1298399999999997</v>
      </c>
      <c r="J325">
        <f>SmtRes!AO560</f>
        <v>1</v>
      </c>
      <c r="K325">
        <f>SmtRes!AE560</f>
        <v>72.31</v>
      </c>
      <c r="L325">
        <f>SmtRes!DB560</f>
        <v>60.74</v>
      </c>
      <c r="M325">
        <f>ROUND(ROUND(L325*Source!I348, 6)*1, 2)</f>
        <v>226.32</v>
      </c>
      <c r="N325">
        <f>SmtRes!AA560</f>
        <v>153.30000000000001</v>
      </c>
      <c r="O325">
        <f>ROUND(ROUND(L325*Source!I348, 6)*SmtRes!DA560, 2)</f>
        <v>479.79</v>
      </c>
      <c r="P325">
        <f>SmtRes!AG560</f>
        <v>0</v>
      </c>
      <c r="Q325">
        <f>SmtRes!DC560</f>
        <v>0</v>
      </c>
      <c r="R325">
        <f>ROUND(ROUND(Q325*Source!I348, 6)*1, 2)</f>
        <v>0</v>
      </c>
      <c r="S325">
        <f>SmtRes!AC560</f>
        <v>0</v>
      </c>
      <c r="T325">
        <f>ROUND(ROUND(Q325*Source!I348, 6)*SmtRes!AK560, 2)</f>
        <v>0</v>
      </c>
      <c r="U325">
        <f>SmtRes!X560</f>
        <v>-1827594923</v>
      </c>
      <c r="V325">
        <v>983890140</v>
      </c>
      <c r="W325">
        <v>471711290</v>
      </c>
    </row>
    <row r="326" spans="1:23" x14ac:dyDescent="0.2">
      <c r="A326">
        <f>Source!A349</f>
        <v>17</v>
      </c>
      <c r="C326">
        <v>3</v>
      </c>
      <c r="D326">
        <v>0</v>
      </c>
      <c r="E326">
        <f>SmtRes!AV574</f>
        <v>0</v>
      </c>
      <c r="F326" t="str">
        <f>SmtRes!I574</f>
        <v>411-0001</v>
      </c>
      <c r="G326" t="str">
        <f>SmtRes!K574</f>
        <v>Вода</v>
      </c>
      <c r="H326" t="str">
        <f>SmtRes!O574</f>
        <v>м3</v>
      </c>
      <c r="I326">
        <f>SmtRes!Y574*Source!I349</f>
        <v>0.27551250000000005</v>
      </c>
      <c r="J326">
        <f>SmtRes!AO574</f>
        <v>1</v>
      </c>
      <c r="K326">
        <f>SmtRes!AE574</f>
        <v>2.44</v>
      </c>
      <c r="L326">
        <f>SmtRes!DB574</f>
        <v>1.1299999999999999</v>
      </c>
      <c r="M326">
        <f>ROUND(ROUND(L326*Source!I349, 6)*1, 2)</f>
        <v>0.67</v>
      </c>
      <c r="N326">
        <f>SmtRes!AA574</f>
        <v>19.57</v>
      </c>
      <c r="O326">
        <f>ROUND(ROUND(L326*Source!I349, 6)*SmtRes!DA574, 2)</f>
        <v>5.37</v>
      </c>
      <c r="P326">
        <f>SmtRes!AG574</f>
        <v>0</v>
      </c>
      <c r="Q326">
        <f>SmtRes!DC574</f>
        <v>0</v>
      </c>
      <c r="R326">
        <f>ROUND(ROUND(Q326*Source!I349, 6)*1, 2)</f>
        <v>0</v>
      </c>
      <c r="S326">
        <f>SmtRes!AC574</f>
        <v>0</v>
      </c>
      <c r="T326">
        <f>ROUND(ROUND(Q326*Source!I349, 6)*SmtRes!AK574, 2)</f>
        <v>0</v>
      </c>
      <c r="U326">
        <f>SmtRes!X574</f>
        <v>619799737</v>
      </c>
      <c r="V326">
        <v>1962984545</v>
      </c>
      <c r="W326">
        <v>2067137916</v>
      </c>
    </row>
    <row r="327" spans="1:23" x14ac:dyDescent="0.2">
      <c r="A327">
        <f>Source!A349</f>
        <v>17</v>
      </c>
      <c r="C327">
        <v>3</v>
      </c>
      <c r="D327">
        <v>0</v>
      </c>
      <c r="E327">
        <f>SmtRes!AV573</f>
        <v>0</v>
      </c>
      <c r="F327" t="str">
        <f>SmtRes!I573</f>
        <v>402-0078</v>
      </c>
      <c r="G327" t="str">
        <f>SmtRes!K573</f>
        <v>Раствор готовый отделочный тяжелый, цементный 1:3</v>
      </c>
      <c r="H327" t="str">
        <f>SmtRes!O573</f>
        <v>м3</v>
      </c>
      <c r="I327">
        <f>SmtRes!Y573*Source!I349</f>
        <v>0.88875000000000004</v>
      </c>
      <c r="J327">
        <f>SmtRes!AO573</f>
        <v>1</v>
      </c>
      <c r="K327">
        <f>SmtRes!AE573</f>
        <v>497</v>
      </c>
      <c r="L327">
        <f>SmtRes!DB573</f>
        <v>745.5</v>
      </c>
      <c r="M327">
        <f>ROUND(ROUND(L327*Source!I349, 6)*1, 2)</f>
        <v>441.71</v>
      </c>
      <c r="N327">
        <f>SmtRes!AA573</f>
        <v>3280.2</v>
      </c>
      <c r="O327">
        <f>ROUND(ROUND(L327*Source!I349, 6)*SmtRes!DA573, 2)</f>
        <v>2915.28</v>
      </c>
      <c r="P327">
        <f>SmtRes!AG573</f>
        <v>0</v>
      </c>
      <c r="Q327">
        <f>SmtRes!DC573</f>
        <v>0</v>
      </c>
      <c r="R327">
        <f>ROUND(ROUND(Q327*Source!I349, 6)*1, 2)</f>
        <v>0</v>
      </c>
      <c r="S327">
        <f>SmtRes!AC573</f>
        <v>0</v>
      </c>
      <c r="T327">
        <f>ROUND(ROUND(Q327*Source!I349, 6)*SmtRes!AK573, 2)</f>
        <v>0</v>
      </c>
      <c r="U327">
        <f>SmtRes!X573</f>
        <v>-364114852</v>
      </c>
      <c r="V327">
        <v>1497536964</v>
      </c>
      <c r="W327">
        <v>-1232258951</v>
      </c>
    </row>
    <row r="328" spans="1:23" x14ac:dyDescent="0.2">
      <c r="A328">
        <f>Source!A349</f>
        <v>17</v>
      </c>
      <c r="C328">
        <v>3</v>
      </c>
      <c r="D328">
        <v>0</v>
      </c>
      <c r="E328">
        <f>SmtRes!AV572</f>
        <v>0</v>
      </c>
      <c r="F328" t="str">
        <f>SmtRes!I572</f>
        <v>101-1757</v>
      </c>
      <c r="G328" t="str">
        <f>SmtRes!K572</f>
        <v>Ветошь</v>
      </c>
      <c r="H328" t="str">
        <f>SmtRes!O572</f>
        <v>кг</v>
      </c>
      <c r="I328">
        <f>SmtRes!Y572*Source!I349</f>
        <v>0.29625000000000001</v>
      </c>
      <c r="J328">
        <f>SmtRes!AO572</f>
        <v>1</v>
      </c>
      <c r="K328">
        <f>SmtRes!AE572</f>
        <v>1.81</v>
      </c>
      <c r="L328">
        <f>SmtRes!DB572</f>
        <v>0.91</v>
      </c>
      <c r="M328">
        <f>ROUND(ROUND(L328*Source!I349, 6)*1, 2)</f>
        <v>0.54</v>
      </c>
      <c r="N328">
        <f>SmtRes!AA572</f>
        <v>45.67</v>
      </c>
      <c r="O328">
        <f>ROUND(ROUND(L328*Source!I349, 6)*SmtRes!DA572, 2)</f>
        <v>13.6</v>
      </c>
      <c r="P328">
        <f>SmtRes!AG572</f>
        <v>0</v>
      </c>
      <c r="Q328">
        <f>SmtRes!DC572</f>
        <v>0</v>
      </c>
      <c r="R328">
        <f>ROUND(ROUND(Q328*Source!I349, 6)*1, 2)</f>
        <v>0</v>
      </c>
      <c r="S328">
        <f>SmtRes!AC572</f>
        <v>0</v>
      </c>
      <c r="T328">
        <f>ROUND(ROUND(Q328*Source!I349, 6)*SmtRes!AK572, 2)</f>
        <v>0</v>
      </c>
      <c r="U328">
        <f>SmtRes!X572</f>
        <v>644139035</v>
      </c>
      <c r="V328">
        <v>1271853717</v>
      </c>
      <c r="W328">
        <v>1527703989</v>
      </c>
    </row>
    <row r="329" spans="1:23" x14ac:dyDescent="0.2">
      <c r="A329">
        <f>Source!A349</f>
        <v>17</v>
      </c>
      <c r="C329">
        <v>3</v>
      </c>
      <c r="D329">
        <v>0</v>
      </c>
      <c r="E329">
        <f>SmtRes!AV571</f>
        <v>0</v>
      </c>
      <c r="F329" t="str">
        <f>SmtRes!I571</f>
        <v>101-1305</v>
      </c>
      <c r="G329" t="str">
        <f>SmtRes!K571</f>
        <v>Портландцемент общестроительного назначения бездобавочный, марки 400</v>
      </c>
      <c r="H329" t="str">
        <f>SmtRes!O571</f>
        <v>т</v>
      </c>
      <c r="I329">
        <f>SmtRes!Y571*Source!I349</f>
        <v>2.3700000000000002E-2</v>
      </c>
      <c r="J329">
        <f>SmtRes!AO571</f>
        <v>1</v>
      </c>
      <c r="K329">
        <f>SmtRes!AE571</f>
        <v>412.01</v>
      </c>
      <c r="L329">
        <f>SmtRes!DB571</f>
        <v>16.48</v>
      </c>
      <c r="M329">
        <f>ROUND(ROUND(L329*Source!I349, 6)*1, 2)</f>
        <v>9.76</v>
      </c>
      <c r="N329">
        <f>SmtRes!AA571</f>
        <v>3691.61</v>
      </c>
      <c r="O329">
        <f>ROUND(ROUND(L329*Source!I349, 6)*SmtRes!DA571, 2)</f>
        <v>87.49</v>
      </c>
      <c r="P329">
        <f>SmtRes!AG571</f>
        <v>0</v>
      </c>
      <c r="Q329">
        <f>SmtRes!DC571</f>
        <v>0</v>
      </c>
      <c r="R329">
        <f>ROUND(ROUND(Q329*Source!I349, 6)*1, 2)</f>
        <v>0</v>
      </c>
      <c r="S329">
        <f>SmtRes!AC571</f>
        <v>0</v>
      </c>
      <c r="T329">
        <f>ROUND(ROUND(Q329*Source!I349, 6)*SmtRes!AK571, 2)</f>
        <v>0</v>
      </c>
      <c r="U329">
        <f>SmtRes!X571</f>
        <v>-1746258587</v>
      </c>
      <c r="V329">
        <v>512470516</v>
      </c>
      <c r="W329">
        <v>1852714665</v>
      </c>
    </row>
    <row r="330" spans="1:23" x14ac:dyDescent="0.2">
      <c r="A330">
        <f>Source!A349</f>
        <v>17</v>
      </c>
      <c r="C330">
        <v>3</v>
      </c>
      <c r="D330">
        <v>0</v>
      </c>
      <c r="E330">
        <f>SmtRes!AV570</f>
        <v>0</v>
      </c>
      <c r="F330" t="str">
        <f>SmtRes!I570</f>
        <v>101-0631</v>
      </c>
      <c r="G330" t="str">
        <f>SmtRes!K570</f>
        <v>Опилки древесные</v>
      </c>
      <c r="H330" t="str">
        <f>SmtRes!O570</f>
        <v>м3</v>
      </c>
      <c r="I330">
        <f>SmtRes!Y570*Source!I349</f>
        <v>5.9250000000000004E-2</v>
      </c>
      <c r="J330">
        <f>SmtRes!AO570</f>
        <v>1</v>
      </c>
      <c r="K330">
        <f>SmtRes!AE570</f>
        <v>34.92</v>
      </c>
      <c r="L330">
        <f>SmtRes!DB570</f>
        <v>3.49</v>
      </c>
      <c r="M330">
        <f>ROUND(ROUND(L330*Source!I349, 6)*1, 2)</f>
        <v>2.0699999999999998</v>
      </c>
      <c r="N330">
        <f>SmtRes!AA570</f>
        <v>412.41</v>
      </c>
      <c r="O330">
        <f>ROUND(ROUND(L330*Source!I349, 6)*SmtRes!DA570, 2)</f>
        <v>24.42</v>
      </c>
      <c r="P330">
        <f>SmtRes!AG570</f>
        <v>0</v>
      </c>
      <c r="Q330">
        <f>SmtRes!DC570</f>
        <v>0</v>
      </c>
      <c r="R330">
        <f>ROUND(ROUND(Q330*Source!I349, 6)*1, 2)</f>
        <v>0</v>
      </c>
      <c r="S330">
        <f>SmtRes!AC570</f>
        <v>0</v>
      </c>
      <c r="T330">
        <f>ROUND(ROUND(Q330*Source!I349, 6)*SmtRes!AK570, 2)</f>
        <v>0</v>
      </c>
      <c r="U330">
        <f>SmtRes!X570</f>
        <v>-1158792968</v>
      </c>
      <c r="V330">
        <v>-1204782694</v>
      </c>
      <c r="W330">
        <v>-1171587859</v>
      </c>
    </row>
    <row r="331" spans="1:23" x14ac:dyDescent="0.2">
      <c r="A331">
        <f>Source!A349</f>
        <v>17</v>
      </c>
      <c r="C331">
        <v>3</v>
      </c>
      <c r="D331">
        <v>0</v>
      </c>
      <c r="E331">
        <f>SmtRes!AV569</f>
        <v>0</v>
      </c>
      <c r="F331" t="str">
        <f>SmtRes!I569</f>
        <v>101-0256</v>
      </c>
      <c r="G331" t="str">
        <f>SmtRes!K569</f>
        <v>Плитки керамические глазурованные для внутренней облицовки стен гладкие без завала белые</v>
      </c>
      <c r="H331" t="str">
        <f>SmtRes!O569</f>
        <v>м2</v>
      </c>
      <c r="I331">
        <f>SmtRes!Y569*Source!I349</f>
        <v>59.25</v>
      </c>
      <c r="J331">
        <f>SmtRes!AO569</f>
        <v>1</v>
      </c>
      <c r="K331">
        <f>SmtRes!AE569</f>
        <v>71.180000000000007</v>
      </c>
      <c r="L331">
        <f>SmtRes!DB569</f>
        <v>7118</v>
      </c>
      <c r="M331">
        <f>ROUND(ROUND(L331*Source!I349, 6)*1, 2)</f>
        <v>4217.42</v>
      </c>
      <c r="N331">
        <f>SmtRes!AA569</f>
        <v>333.12</v>
      </c>
      <c r="O331">
        <f>ROUND(ROUND(L331*Source!I349, 6)*SmtRes!DA569, 2)</f>
        <v>19737.5</v>
      </c>
      <c r="P331">
        <f>SmtRes!AG569</f>
        <v>0</v>
      </c>
      <c r="Q331">
        <f>SmtRes!DC569</f>
        <v>0</v>
      </c>
      <c r="R331">
        <f>ROUND(ROUND(Q331*Source!I349, 6)*1, 2)</f>
        <v>0</v>
      </c>
      <c r="S331">
        <f>SmtRes!AC569</f>
        <v>0</v>
      </c>
      <c r="T331">
        <f>ROUND(ROUND(Q331*Source!I349, 6)*SmtRes!AK569, 2)</f>
        <v>0</v>
      </c>
      <c r="U331">
        <f>SmtRes!X569</f>
        <v>-554123694</v>
      </c>
      <c r="V331">
        <v>216691615</v>
      </c>
      <c r="W331">
        <v>1451100030</v>
      </c>
    </row>
    <row r="332" spans="1:23" x14ac:dyDescent="0.2">
      <c r="A332">
        <f>Source!A350</f>
        <v>17</v>
      </c>
      <c r="C332">
        <v>3</v>
      </c>
      <c r="D332">
        <v>0</v>
      </c>
      <c r="E332">
        <f>SmtRes!AV590</f>
        <v>0</v>
      </c>
      <c r="F332" t="str">
        <f>SmtRes!I590</f>
        <v>411-0001</v>
      </c>
      <c r="G332" t="str">
        <f>SmtRes!K590</f>
        <v>Вода</v>
      </c>
      <c r="H332" t="str">
        <f>SmtRes!O590</f>
        <v>м3</v>
      </c>
      <c r="I332">
        <f>SmtRes!Y590*Source!I350</f>
        <v>1.005E-3</v>
      </c>
      <c r="J332">
        <f>SmtRes!AO590</f>
        <v>1</v>
      </c>
      <c r="K332">
        <f>SmtRes!AE590</f>
        <v>2.44</v>
      </c>
      <c r="L332">
        <f>SmtRes!DB590</f>
        <v>0.16</v>
      </c>
      <c r="M332">
        <f>ROUND(ROUND(L332*Source!I350, 6)*1, 2)</f>
        <v>0</v>
      </c>
      <c r="N332">
        <f>SmtRes!AA590</f>
        <v>19.57</v>
      </c>
      <c r="O332">
        <f>ROUND(ROUND(L332*Source!I350, 6)*SmtRes!DA590, 2)</f>
        <v>0.02</v>
      </c>
      <c r="P332">
        <f>SmtRes!AG590</f>
        <v>0</v>
      </c>
      <c r="Q332">
        <f>SmtRes!DC590</f>
        <v>0</v>
      </c>
      <c r="R332">
        <f>ROUND(ROUND(Q332*Source!I350, 6)*1, 2)</f>
        <v>0</v>
      </c>
      <c r="S332">
        <f>SmtRes!AC590</f>
        <v>0</v>
      </c>
      <c r="T332">
        <f>ROUND(ROUND(Q332*Source!I350, 6)*SmtRes!AK590, 2)</f>
        <v>0</v>
      </c>
      <c r="U332">
        <f>SmtRes!X590</f>
        <v>619799737</v>
      </c>
      <c r="V332">
        <v>1962984545</v>
      </c>
      <c r="W332">
        <v>2067137916</v>
      </c>
    </row>
    <row r="333" spans="1:23" x14ac:dyDescent="0.2">
      <c r="A333">
        <f>Source!A350</f>
        <v>17</v>
      </c>
      <c r="C333">
        <v>3</v>
      </c>
      <c r="D333">
        <v>0</v>
      </c>
      <c r="E333">
        <f>SmtRes!AV589</f>
        <v>0</v>
      </c>
      <c r="F333" t="str">
        <f>SmtRes!I589</f>
        <v>201-0805</v>
      </c>
      <c r="G333" t="str">
        <f>SmtRes!K589</f>
        <v>Профиль стоечный ПС-2 50/50/0,6</v>
      </c>
      <c r="H333" t="str">
        <f>SmtRes!O589</f>
        <v>м</v>
      </c>
      <c r="I333">
        <f>SmtRes!Y589*Source!I350</f>
        <v>3.06</v>
      </c>
      <c r="J333">
        <f>SmtRes!AO589</f>
        <v>1</v>
      </c>
      <c r="K333">
        <f>SmtRes!AE589</f>
        <v>7.18</v>
      </c>
      <c r="L333">
        <f>SmtRes!DB589</f>
        <v>1464.72</v>
      </c>
      <c r="M333">
        <f>ROUND(ROUND(L333*Source!I350, 6)*1, 2)</f>
        <v>21.97</v>
      </c>
      <c r="N333">
        <f>SmtRes!AA589</f>
        <v>52.41</v>
      </c>
      <c r="O333">
        <f>ROUND(ROUND(L333*Source!I350, 6)*SmtRes!DA589, 2)</f>
        <v>160.38999999999999</v>
      </c>
      <c r="P333">
        <f>SmtRes!AG589</f>
        <v>0</v>
      </c>
      <c r="Q333">
        <f>SmtRes!DC589</f>
        <v>0</v>
      </c>
      <c r="R333">
        <f>ROUND(ROUND(Q333*Source!I350, 6)*1, 2)</f>
        <v>0</v>
      </c>
      <c r="S333">
        <f>SmtRes!AC589</f>
        <v>0</v>
      </c>
      <c r="T333">
        <f>ROUND(ROUND(Q333*Source!I350, 6)*SmtRes!AK589, 2)</f>
        <v>0</v>
      </c>
      <c r="U333">
        <f>SmtRes!X589</f>
        <v>-1898297911</v>
      </c>
      <c r="V333">
        <v>-1454219577</v>
      </c>
      <c r="W333">
        <v>-197597671</v>
      </c>
    </row>
    <row r="334" spans="1:23" x14ac:dyDescent="0.2">
      <c r="A334">
        <f>Source!A350</f>
        <v>17</v>
      </c>
      <c r="C334">
        <v>3</v>
      </c>
      <c r="D334">
        <v>0</v>
      </c>
      <c r="E334">
        <f>SmtRes!AV588</f>
        <v>0</v>
      </c>
      <c r="F334" t="str">
        <f>SmtRes!I588</f>
        <v>201-0786</v>
      </c>
      <c r="G334" t="str">
        <f>SmtRes!K588</f>
        <v>Профиль направляющий ПН-2 50/40/0,6</v>
      </c>
      <c r="H334" t="str">
        <f>SmtRes!O588</f>
        <v>м</v>
      </c>
      <c r="I334">
        <f>SmtRes!Y588*Source!I350</f>
        <v>2.2650000000000001</v>
      </c>
      <c r="J334">
        <f>SmtRes!AO588</f>
        <v>1</v>
      </c>
      <c r="K334">
        <f>SmtRes!AE588</f>
        <v>6.44</v>
      </c>
      <c r="L334">
        <f>SmtRes!DB588</f>
        <v>972.44</v>
      </c>
      <c r="M334">
        <f>ROUND(ROUND(L334*Source!I350, 6)*1, 2)</f>
        <v>14.59</v>
      </c>
      <c r="N334">
        <f>SmtRes!AA588</f>
        <v>40.89</v>
      </c>
      <c r="O334">
        <f>ROUND(ROUND(L334*Source!I350, 6)*SmtRes!DA588, 2)</f>
        <v>92.62</v>
      </c>
      <c r="P334">
        <f>SmtRes!AG588</f>
        <v>0</v>
      </c>
      <c r="Q334">
        <f>SmtRes!DC588</f>
        <v>0</v>
      </c>
      <c r="R334">
        <f>ROUND(ROUND(Q334*Source!I350, 6)*1, 2)</f>
        <v>0</v>
      </c>
      <c r="S334">
        <f>SmtRes!AC588</f>
        <v>0</v>
      </c>
      <c r="T334">
        <f>ROUND(ROUND(Q334*Source!I350, 6)*SmtRes!AK588, 2)</f>
        <v>0</v>
      </c>
      <c r="U334">
        <f>SmtRes!X588</f>
        <v>-1149950003</v>
      </c>
      <c r="V334">
        <v>2008937711</v>
      </c>
      <c r="W334">
        <v>1665803035</v>
      </c>
    </row>
    <row r="335" spans="1:23" x14ac:dyDescent="0.2">
      <c r="A335">
        <f>Source!A350</f>
        <v>17</v>
      </c>
      <c r="C335">
        <v>3</v>
      </c>
      <c r="D335">
        <v>0</v>
      </c>
      <c r="E335">
        <f>SmtRes!AV587</f>
        <v>0</v>
      </c>
      <c r="F335" t="str">
        <f>SmtRes!I587</f>
        <v>101-2590</v>
      </c>
      <c r="G335" t="str">
        <f>SmtRes!K587</f>
        <v>Дюбель с шурупом 6/35 мм</v>
      </c>
      <c r="H335" t="str">
        <f>SmtRes!O587</f>
        <v>100 шт.</v>
      </c>
      <c r="I335">
        <f>SmtRes!Y587*Source!I350</f>
        <v>2.5349999999999998E-2</v>
      </c>
      <c r="J335">
        <f>SmtRes!AO587</f>
        <v>1</v>
      </c>
      <c r="K335">
        <f>SmtRes!AE587</f>
        <v>7</v>
      </c>
      <c r="L335">
        <f>SmtRes!DB587</f>
        <v>11.83</v>
      </c>
      <c r="M335">
        <f>ROUND(ROUND(L335*Source!I350, 6)*1, 2)</f>
        <v>0.18</v>
      </c>
      <c r="N335">
        <f>SmtRes!AA587</f>
        <v>32.340000000000003</v>
      </c>
      <c r="O335">
        <f>ROUND(ROUND(L335*Source!I350, 6)*SmtRes!DA587, 2)</f>
        <v>0.82</v>
      </c>
      <c r="P335">
        <f>SmtRes!AG587</f>
        <v>0</v>
      </c>
      <c r="Q335">
        <f>SmtRes!DC587</f>
        <v>0</v>
      </c>
      <c r="R335">
        <f>ROUND(ROUND(Q335*Source!I350, 6)*1, 2)</f>
        <v>0</v>
      </c>
      <c r="S335">
        <f>SmtRes!AC587</f>
        <v>0</v>
      </c>
      <c r="T335">
        <f>ROUND(ROUND(Q335*Source!I350, 6)*SmtRes!AK587, 2)</f>
        <v>0</v>
      </c>
      <c r="U335">
        <f>SmtRes!X587</f>
        <v>62995597</v>
      </c>
      <c r="V335">
        <v>2107598942</v>
      </c>
      <c r="W335">
        <v>-552264022</v>
      </c>
    </row>
    <row r="336" spans="1:23" x14ac:dyDescent="0.2">
      <c r="A336">
        <f>Source!A350</f>
        <v>17</v>
      </c>
      <c r="C336">
        <v>3</v>
      </c>
      <c r="D336">
        <v>0</v>
      </c>
      <c r="E336">
        <f>SmtRes!AV586</f>
        <v>0</v>
      </c>
      <c r="F336" t="str">
        <f>SmtRes!I586</f>
        <v>101-2583</v>
      </c>
      <c r="G336" t="str">
        <f>SmtRes!K586</f>
        <v>Шуруп самонарезающий (TN) 3,5/25 мм</v>
      </c>
      <c r="H336" t="str">
        <f>SmtRes!O586</f>
        <v>100 шт.</v>
      </c>
      <c r="I336">
        <f>SmtRes!Y586*Source!I350</f>
        <v>0.52994999999999992</v>
      </c>
      <c r="J336">
        <f>SmtRes!AO586</f>
        <v>1</v>
      </c>
      <c r="K336">
        <f>SmtRes!AE586</f>
        <v>2</v>
      </c>
      <c r="L336">
        <f>SmtRes!DB586</f>
        <v>70.66</v>
      </c>
      <c r="M336">
        <f>ROUND(ROUND(L336*Source!I350, 6)*1, 2)</f>
        <v>1.06</v>
      </c>
      <c r="N336">
        <f>SmtRes!AA586</f>
        <v>30.3</v>
      </c>
      <c r="O336">
        <f>ROUND(ROUND(L336*Source!I350, 6)*SmtRes!DA586, 2)</f>
        <v>16.059999999999999</v>
      </c>
      <c r="P336">
        <f>SmtRes!AG586</f>
        <v>0</v>
      </c>
      <c r="Q336">
        <f>SmtRes!DC586</f>
        <v>0</v>
      </c>
      <c r="R336">
        <f>ROUND(ROUND(Q336*Source!I350, 6)*1, 2)</f>
        <v>0</v>
      </c>
      <c r="S336">
        <f>SmtRes!AC586</f>
        <v>0</v>
      </c>
      <c r="T336">
        <f>ROUND(ROUND(Q336*Source!I350, 6)*SmtRes!AK586, 2)</f>
        <v>0</v>
      </c>
      <c r="U336">
        <f>SmtRes!X586</f>
        <v>-1181903992</v>
      </c>
      <c r="V336">
        <v>-2044071036</v>
      </c>
      <c r="W336">
        <v>2120796311</v>
      </c>
    </row>
    <row r="337" spans="1:23" x14ac:dyDescent="0.2">
      <c r="A337">
        <f>Source!A350</f>
        <v>17</v>
      </c>
      <c r="C337">
        <v>3</v>
      </c>
      <c r="D337">
        <v>0</v>
      </c>
      <c r="E337">
        <f>SmtRes!AV585</f>
        <v>0</v>
      </c>
      <c r="F337" t="str">
        <f>SmtRes!I585</f>
        <v>101-2509</v>
      </c>
      <c r="G337" t="str">
        <f>SmtRes!K585</f>
        <v>Листы гипсокартонные ГКЛ 12,5 мм</v>
      </c>
      <c r="H337" t="str">
        <f>SmtRes!O585</f>
        <v>м2</v>
      </c>
      <c r="I337">
        <f>SmtRes!Y585*Source!I350</f>
        <v>3.15</v>
      </c>
      <c r="J337">
        <f>SmtRes!AO585</f>
        <v>1</v>
      </c>
      <c r="K337">
        <f>SmtRes!AE585</f>
        <v>15.06</v>
      </c>
      <c r="L337">
        <f>SmtRes!DB585</f>
        <v>3162.6</v>
      </c>
      <c r="M337">
        <f>ROUND(ROUND(L337*Source!I350, 6)*1, 2)</f>
        <v>47.44</v>
      </c>
      <c r="N337">
        <f>SmtRes!AA585</f>
        <v>73.040000000000006</v>
      </c>
      <c r="O337">
        <f>ROUND(ROUND(L337*Source!I350, 6)*SmtRes!DA585, 2)</f>
        <v>230.08</v>
      </c>
      <c r="P337">
        <f>SmtRes!AG585</f>
        <v>0</v>
      </c>
      <c r="Q337">
        <f>SmtRes!DC585</f>
        <v>0</v>
      </c>
      <c r="R337">
        <f>ROUND(ROUND(Q337*Source!I350, 6)*1, 2)</f>
        <v>0</v>
      </c>
      <c r="S337">
        <f>SmtRes!AC585</f>
        <v>0</v>
      </c>
      <c r="T337">
        <f>ROUND(ROUND(Q337*Source!I350, 6)*SmtRes!AK585, 2)</f>
        <v>0</v>
      </c>
      <c r="U337">
        <f>SmtRes!X585</f>
        <v>1477604143</v>
      </c>
      <c r="V337">
        <v>-1858755554</v>
      </c>
      <c r="W337">
        <v>-720343218</v>
      </c>
    </row>
    <row r="338" spans="1:23" x14ac:dyDescent="0.2">
      <c r="A338">
        <f>Source!A350</f>
        <v>17</v>
      </c>
      <c r="C338">
        <v>3</v>
      </c>
      <c r="D338">
        <v>0</v>
      </c>
      <c r="E338">
        <f>SmtRes!AV584</f>
        <v>0</v>
      </c>
      <c r="F338" t="str">
        <f>SmtRes!I584</f>
        <v>101-2485</v>
      </c>
      <c r="G338" t="str">
        <f>SmtRes!K584</f>
        <v>Лента эластичная самоклеящаяся для профилей направляющих «Дихтунгсбанд» 50/30000 мм</v>
      </c>
      <c r="H338" t="str">
        <f>SmtRes!O584</f>
        <v>м</v>
      </c>
      <c r="I338">
        <f>SmtRes!Y584*Source!I350</f>
        <v>1.89</v>
      </c>
      <c r="J338">
        <f>SmtRes!AO584</f>
        <v>1</v>
      </c>
      <c r="K338">
        <f>SmtRes!AE584</f>
        <v>0.6</v>
      </c>
      <c r="L338">
        <f>SmtRes!DB584</f>
        <v>75.599999999999994</v>
      </c>
      <c r="M338">
        <f>ROUND(ROUND(L338*Source!I350, 6)*1, 2)</f>
        <v>1.1299999999999999</v>
      </c>
      <c r="N338">
        <f>SmtRes!AA584</f>
        <v>4.5</v>
      </c>
      <c r="O338">
        <f>ROUND(ROUND(L338*Source!I350, 6)*SmtRes!DA584, 2)</f>
        <v>8.51</v>
      </c>
      <c r="P338">
        <f>SmtRes!AG584</f>
        <v>0</v>
      </c>
      <c r="Q338">
        <f>SmtRes!DC584</f>
        <v>0</v>
      </c>
      <c r="R338">
        <f>ROUND(ROUND(Q338*Source!I350, 6)*1, 2)</f>
        <v>0</v>
      </c>
      <c r="S338">
        <f>SmtRes!AC584</f>
        <v>0</v>
      </c>
      <c r="T338">
        <f>ROUND(ROUND(Q338*Source!I350, 6)*SmtRes!AK584, 2)</f>
        <v>0</v>
      </c>
      <c r="U338">
        <f>SmtRes!X584</f>
        <v>781211409</v>
      </c>
      <c r="V338">
        <v>1472149767</v>
      </c>
      <c r="W338">
        <v>-910180255</v>
      </c>
    </row>
    <row r="339" spans="1:23" x14ac:dyDescent="0.2">
      <c r="A339">
        <f>Source!A350</f>
        <v>17</v>
      </c>
      <c r="C339">
        <v>3</v>
      </c>
      <c r="D339">
        <v>0</v>
      </c>
      <c r="E339">
        <f>SmtRes!AV583</f>
        <v>0</v>
      </c>
      <c r="F339" t="str">
        <f>SmtRes!I583</f>
        <v>101-2480</v>
      </c>
      <c r="G339" t="str">
        <f>SmtRes!K583</f>
        <v>Лента разделительная для сопряжения потолка из ЛГК со стеной</v>
      </c>
      <c r="H339" t="str">
        <f>SmtRes!O583</f>
        <v>100 м</v>
      </c>
      <c r="I339">
        <f>SmtRes!Y583*Source!I350</f>
        <v>2.6550000000000001E-2</v>
      </c>
      <c r="J339">
        <f>SmtRes!AO583</f>
        <v>1</v>
      </c>
      <c r="K339">
        <f>SmtRes!AE583</f>
        <v>174</v>
      </c>
      <c r="L339">
        <f>SmtRes!DB583</f>
        <v>307.98</v>
      </c>
      <c r="M339">
        <f>ROUND(ROUND(L339*Source!I350, 6)*1, 2)</f>
        <v>4.62</v>
      </c>
      <c r="N339">
        <f>SmtRes!AA583</f>
        <v>1524.24</v>
      </c>
      <c r="O339">
        <f>ROUND(ROUND(L339*Source!I350, 6)*SmtRes!DA583, 2)</f>
        <v>40.47</v>
      </c>
      <c r="P339">
        <f>SmtRes!AG583</f>
        <v>0</v>
      </c>
      <c r="Q339">
        <f>SmtRes!DC583</f>
        <v>0</v>
      </c>
      <c r="R339">
        <f>ROUND(ROUND(Q339*Source!I350, 6)*1, 2)</f>
        <v>0</v>
      </c>
      <c r="S339">
        <f>SmtRes!AC583</f>
        <v>0</v>
      </c>
      <c r="T339">
        <f>ROUND(ROUND(Q339*Source!I350, 6)*SmtRes!AK583, 2)</f>
        <v>0</v>
      </c>
      <c r="U339">
        <f>SmtRes!X583</f>
        <v>-2072982832</v>
      </c>
      <c r="V339">
        <v>-598387667</v>
      </c>
      <c r="W339">
        <v>273825120</v>
      </c>
    </row>
    <row r="340" spans="1:23" x14ac:dyDescent="0.2">
      <c r="A340">
        <f>Source!A350</f>
        <v>17</v>
      </c>
      <c r="C340">
        <v>3</v>
      </c>
      <c r="D340">
        <v>0</v>
      </c>
      <c r="E340">
        <f>SmtRes!AV582</f>
        <v>0</v>
      </c>
      <c r="F340" t="str">
        <f>SmtRes!I582</f>
        <v>101-2474</v>
      </c>
      <c r="G340" t="str">
        <f>SmtRes!K582</f>
        <v>Лента бумажная для повышения трещиностойкости стыков ГКЛ и ГВЛ</v>
      </c>
      <c r="H340" t="str">
        <f>SmtRes!O582</f>
        <v>м</v>
      </c>
      <c r="I340">
        <f>SmtRes!Y582*Source!I350</f>
        <v>2.2799999999999998</v>
      </c>
      <c r="J340">
        <f>SmtRes!AO582</f>
        <v>1</v>
      </c>
      <c r="K340">
        <f>SmtRes!AE582</f>
        <v>0.17</v>
      </c>
      <c r="L340">
        <f>SmtRes!DB582</f>
        <v>25.84</v>
      </c>
      <c r="M340">
        <f>ROUND(ROUND(L340*Source!I350, 6)*1, 2)</f>
        <v>0.39</v>
      </c>
      <c r="N340">
        <f>SmtRes!AA582</f>
        <v>1.1000000000000001</v>
      </c>
      <c r="O340">
        <f>ROUND(ROUND(L340*Source!I350, 6)*SmtRes!DA582, 2)</f>
        <v>2.5099999999999998</v>
      </c>
      <c r="P340">
        <f>SmtRes!AG582</f>
        <v>0</v>
      </c>
      <c r="Q340">
        <f>SmtRes!DC582</f>
        <v>0</v>
      </c>
      <c r="R340">
        <f>ROUND(ROUND(Q340*Source!I350, 6)*1, 2)</f>
        <v>0</v>
      </c>
      <c r="S340">
        <f>SmtRes!AC582</f>
        <v>0</v>
      </c>
      <c r="T340">
        <f>ROUND(ROUND(Q340*Source!I350, 6)*SmtRes!AK582, 2)</f>
        <v>0</v>
      </c>
      <c r="U340">
        <f>SmtRes!X582</f>
        <v>-1957188591</v>
      </c>
      <c r="V340">
        <v>-953443212</v>
      </c>
      <c r="W340">
        <v>-224601507</v>
      </c>
    </row>
    <row r="341" spans="1:23" x14ac:dyDescent="0.2">
      <c r="A341">
        <f>Source!A350</f>
        <v>17</v>
      </c>
      <c r="C341">
        <v>3</v>
      </c>
      <c r="D341">
        <v>0</v>
      </c>
      <c r="E341">
        <f>SmtRes!AV581</f>
        <v>0</v>
      </c>
      <c r="F341" t="str">
        <f>SmtRes!I581</f>
        <v>101-2438</v>
      </c>
      <c r="G341" t="str">
        <f>SmtRes!K581</f>
        <v>Шпаклевка «Фугенфюллер», КНАУФ</v>
      </c>
      <c r="H341" t="str">
        <f>SmtRes!O581</f>
        <v>кг</v>
      </c>
      <c r="I341">
        <f>SmtRes!Y581*Source!I350</f>
        <v>1.155</v>
      </c>
      <c r="J341">
        <f>SmtRes!AO581</f>
        <v>1</v>
      </c>
      <c r="K341">
        <f>SmtRes!AE581</f>
        <v>4.3600000000000003</v>
      </c>
      <c r="L341">
        <f>SmtRes!DB581</f>
        <v>335.72</v>
      </c>
      <c r="M341">
        <f>ROUND(ROUND(L341*Source!I350, 6)*1, 2)</f>
        <v>5.04</v>
      </c>
      <c r="N341">
        <f>SmtRes!AA581</f>
        <v>14.95</v>
      </c>
      <c r="O341">
        <f>ROUND(ROUND(L341*Source!I350, 6)*SmtRes!DA581, 2)</f>
        <v>17.27</v>
      </c>
      <c r="P341">
        <f>SmtRes!AG581</f>
        <v>0</v>
      </c>
      <c r="Q341">
        <f>SmtRes!DC581</f>
        <v>0</v>
      </c>
      <c r="R341">
        <f>ROUND(ROUND(Q341*Source!I350, 6)*1, 2)</f>
        <v>0</v>
      </c>
      <c r="S341">
        <f>SmtRes!AC581</f>
        <v>0</v>
      </c>
      <c r="T341">
        <f>ROUND(ROUND(Q341*Source!I350, 6)*SmtRes!AK581, 2)</f>
        <v>0</v>
      </c>
      <c r="U341">
        <f>SmtRes!X581</f>
        <v>-936589070</v>
      </c>
      <c r="V341">
        <v>-2140009884</v>
      </c>
      <c r="W341">
        <v>54654055</v>
      </c>
    </row>
    <row r="342" spans="1:23" x14ac:dyDescent="0.2">
      <c r="A342">
        <f>Source!A350</f>
        <v>17</v>
      </c>
      <c r="C342">
        <v>3</v>
      </c>
      <c r="D342">
        <v>0</v>
      </c>
      <c r="E342">
        <f>SmtRes!AV580</f>
        <v>0</v>
      </c>
      <c r="F342" t="str">
        <f>SmtRes!I580</f>
        <v>101-2437</v>
      </c>
      <c r="G342" t="str">
        <f>SmtRes!K580</f>
        <v>Шпаклевка «Унифлот», КНАУФ</v>
      </c>
      <c r="H342" t="str">
        <f>SmtRes!O580</f>
        <v>кг</v>
      </c>
      <c r="I342">
        <f>SmtRes!Y580*Source!I350</f>
        <v>0.15</v>
      </c>
      <c r="J342">
        <f>SmtRes!AO580</f>
        <v>1</v>
      </c>
      <c r="K342">
        <f>SmtRes!AE580</f>
        <v>11.12</v>
      </c>
      <c r="L342">
        <f>SmtRes!DB580</f>
        <v>111.2</v>
      </c>
      <c r="M342">
        <f>ROUND(ROUND(L342*Source!I350, 6)*1, 2)</f>
        <v>1.67</v>
      </c>
      <c r="N342">
        <f>SmtRes!AA580</f>
        <v>53.49</v>
      </c>
      <c r="O342">
        <f>ROUND(ROUND(L342*Source!I350, 6)*SmtRes!DA580, 2)</f>
        <v>8.02</v>
      </c>
      <c r="P342">
        <f>SmtRes!AG580</f>
        <v>0</v>
      </c>
      <c r="Q342">
        <f>SmtRes!DC580</f>
        <v>0</v>
      </c>
      <c r="R342">
        <f>ROUND(ROUND(Q342*Source!I350, 6)*1, 2)</f>
        <v>0</v>
      </c>
      <c r="S342">
        <f>SmtRes!AC580</f>
        <v>0</v>
      </c>
      <c r="T342">
        <f>ROUND(ROUND(Q342*Source!I350, 6)*SmtRes!AK580, 2)</f>
        <v>0</v>
      </c>
      <c r="U342">
        <f>SmtRes!X580</f>
        <v>-1529888946</v>
      </c>
      <c r="V342">
        <v>-1107982826</v>
      </c>
      <c r="W342">
        <v>148489616</v>
      </c>
    </row>
    <row r="343" spans="1:23" x14ac:dyDescent="0.2">
      <c r="A343">
        <f>Source!A350</f>
        <v>17</v>
      </c>
      <c r="C343">
        <v>3</v>
      </c>
      <c r="D343">
        <v>0</v>
      </c>
      <c r="E343">
        <f>SmtRes!AV579</f>
        <v>0</v>
      </c>
      <c r="F343" t="str">
        <f>SmtRes!I579</f>
        <v>101-2430</v>
      </c>
      <c r="G343" t="str">
        <f>SmtRes!K579</f>
        <v>Грунтовка «Тифенгрунд», КНАУФ</v>
      </c>
      <c r="H343" t="str">
        <f>SmtRes!O579</f>
        <v>кг</v>
      </c>
      <c r="I343">
        <f>SmtRes!Y579*Source!I350</f>
        <v>0.3</v>
      </c>
      <c r="J343">
        <f>SmtRes!AO579</f>
        <v>1</v>
      </c>
      <c r="K343">
        <f>SmtRes!AE579</f>
        <v>46.72</v>
      </c>
      <c r="L343">
        <f>SmtRes!DB579</f>
        <v>934.4</v>
      </c>
      <c r="M343">
        <f>ROUND(ROUND(L343*Source!I350, 6)*1, 2)</f>
        <v>14.02</v>
      </c>
      <c r="N343">
        <f>SmtRes!AA579</f>
        <v>54.2</v>
      </c>
      <c r="O343">
        <f>ROUND(ROUND(L343*Source!I350, 6)*SmtRes!DA579, 2)</f>
        <v>16.260000000000002</v>
      </c>
      <c r="P343">
        <f>SmtRes!AG579</f>
        <v>0</v>
      </c>
      <c r="Q343">
        <f>SmtRes!DC579</f>
        <v>0</v>
      </c>
      <c r="R343">
        <f>ROUND(ROUND(Q343*Source!I350, 6)*1, 2)</f>
        <v>0</v>
      </c>
      <c r="S343">
        <f>SmtRes!AC579</f>
        <v>0</v>
      </c>
      <c r="T343">
        <f>ROUND(ROUND(Q343*Source!I350, 6)*SmtRes!AK579, 2)</f>
        <v>0</v>
      </c>
      <c r="U343">
        <f>SmtRes!X579</f>
        <v>-946734149</v>
      </c>
      <c r="V343">
        <v>-1412180409</v>
      </c>
      <c r="W343">
        <v>-959239745</v>
      </c>
    </row>
    <row r="344" spans="1:23" x14ac:dyDescent="0.2">
      <c r="A344">
        <f>Source!A381</f>
        <v>5</v>
      </c>
      <c r="B344">
        <v>381</v>
      </c>
      <c r="G344" t="str">
        <f>Source!G381</f>
        <v>Потолки</v>
      </c>
    </row>
    <row r="345" spans="1:23" x14ac:dyDescent="0.2">
      <c r="A345">
        <f>Source!A385</f>
        <v>17</v>
      </c>
      <c r="C345">
        <v>3</v>
      </c>
      <c r="D345">
        <v>0</v>
      </c>
      <c r="E345">
        <f>SmtRes!AV613</f>
        <v>0</v>
      </c>
      <c r="F345" t="str">
        <f>SmtRes!I613</f>
        <v>508-0097</v>
      </c>
      <c r="G345" t="str">
        <f>SmtRes!K613</f>
        <v>Канат двойной свивки типа ТК, конструкции 6х19(1+6+12)+1 о.с., оцинкованный из проволок марки В, маркировочная группа 1770 н/мм2, диаметром 5,5 мм</v>
      </c>
      <c r="H345" t="str">
        <f>SmtRes!O613</f>
        <v>10 м</v>
      </c>
      <c r="I345">
        <f>SmtRes!Y613*Source!I385</f>
        <v>1.2066642500000002E-2</v>
      </c>
      <c r="J345">
        <f>SmtRes!AO613</f>
        <v>1</v>
      </c>
      <c r="K345">
        <f>SmtRes!AE613</f>
        <v>71.489999999999995</v>
      </c>
      <c r="L345">
        <f>SmtRes!DB613</f>
        <v>1.34</v>
      </c>
      <c r="M345">
        <f>ROUND(ROUND(L345*Source!I385, 6)*1, 2)</f>
        <v>0.86</v>
      </c>
      <c r="N345">
        <f>SmtRes!AA613</f>
        <v>386.05</v>
      </c>
      <c r="O345">
        <f>ROUND(ROUND(L345*Source!I385, 6)*SmtRes!DA613, 2)</f>
        <v>4.67</v>
      </c>
      <c r="P345">
        <f>SmtRes!AG613</f>
        <v>0</v>
      </c>
      <c r="Q345">
        <f>SmtRes!DC613</f>
        <v>0</v>
      </c>
      <c r="R345">
        <f>ROUND(ROUND(Q345*Source!I385, 6)*1, 2)</f>
        <v>0</v>
      </c>
      <c r="S345">
        <f>SmtRes!AC613</f>
        <v>0</v>
      </c>
      <c r="T345">
        <f>ROUND(ROUND(Q345*Source!I385, 6)*SmtRes!AK613, 2)</f>
        <v>0</v>
      </c>
      <c r="U345">
        <f>SmtRes!X613</f>
        <v>838327806</v>
      </c>
      <c r="V345">
        <v>-1006847309</v>
      </c>
      <c r="W345">
        <v>-1127683265</v>
      </c>
    </row>
    <row r="346" spans="1:23" x14ac:dyDescent="0.2">
      <c r="A346">
        <f>Source!A385</f>
        <v>17</v>
      </c>
      <c r="C346">
        <v>3</v>
      </c>
      <c r="D346">
        <v>0</v>
      </c>
      <c r="E346">
        <f>SmtRes!AV612</f>
        <v>0</v>
      </c>
      <c r="F346" t="str">
        <f>SmtRes!I612</f>
        <v>201-0756</v>
      </c>
      <c r="G346" t="str">
        <f>SmtRes!K612</f>
        <v>Отдельные конструктивные элементы зданий и сооружений с преобладанием горячекатаных профилей, средняя масса сборочной единицы от 0,1 до 0,5 т</v>
      </c>
      <c r="H346" t="str">
        <f>SmtRes!O612</f>
        <v>т</v>
      </c>
      <c r="I346">
        <f>SmtRes!Y612*Source!I385</f>
        <v>9.0338500000000013E-3</v>
      </c>
      <c r="J346">
        <f>SmtRes!AO612</f>
        <v>1</v>
      </c>
      <c r="K346">
        <f>SmtRes!AE612</f>
        <v>7712</v>
      </c>
      <c r="L346">
        <f>SmtRes!DB612</f>
        <v>107.97</v>
      </c>
      <c r="M346">
        <f>ROUND(ROUND(L346*Source!I385, 6)*1, 2)</f>
        <v>69.67</v>
      </c>
      <c r="N346">
        <f>SmtRes!AA612</f>
        <v>59073.919999999998</v>
      </c>
      <c r="O346">
        <f>ROUND(ROUND(L346*Source!I385, 6)*SmtRes!DA612, 2)</f>
        <v>533.66999999999996</v>
      </c>
      <c r="P346">
        <f>SmtRes!AG612</f>
        <v>0</v>
      </c>
      <c r="Q346">
        <f>SmtRes!DC612</f>
        <v>0</v>
      </c>
      <c r="R346">
        <f>ROUND(ROUND(Q346*Source!I385, 6)*1, 2)</f>
        <v>0</v>
      </c>
      <c r="S346">
        <f>SmtRes!AC612</f>
        <v>0</v>
      </c>
      <c r="T346">
        <f>ROUND(ROUND(Q346*Source!I385, 6)*SmtRes!AK612, 2)</f>
        <v>0</v>
      </c>
      <c r="U346">
        <f>SmtRes!X612</f>
        <v>49960543</v>
      </c>
      <c r="V346">
        <v>1845392895</v>
      </c>
      <c r="W346">
        <v>276543108</v>
      </c>
    </row>
    <row r="347" spans="1:23" x14ac:dyDescent="0.2">
      <c r="A347">
        <f>Source!A385</f>
        <v>17</v>
      </c>
      <c r="C347">
        <v>3</v>
      </c>
      <c r="D347">
        <v>0</v>
      </c>
      <c r="E347">
        <f>SmtRes!AV610</f>
        <v>0</v>
      </c>
      <c r="F347" t="str">
        <f>SmtRes!I610</f>
        <v>113-0021</v>
      </c>
      <c r="G347" t="str">
        <f>SmtRes!K610</f>
        <v>Грунтовка ГФ-021 красно-коричневая</v>
      </c>
      <c r="H347" t="str">
        <f>SmtRes!O610</f>
        <v>т</v>
      </c>
      <c r="I347">
        <f>SmtRes!Y610*Source!I385</f>
        <v>2.0003525000000002E-4</v>
      </c>
      <c r="J347">
        <f>SmtRes!AO610</f>
        <v>1</v>
      </c>
      <c r="K347">
        <f>SmtRes!AE610</f>
        <v>15620</v>
      </c>
      <c r="L347">
        <f>SmtRes!DB610</f>
        <v>4.84</v>
      </c>
      <c r="M347">
        <f>ROUND(ROUND(L347*Source!I385, 6)*1, 2)</f>
        <v>3.12</v>
      </c>
      <c r="N347">
        <f>SmtRes!AA610</f>
        <v>47484.800000000003</v>
      </c>
      <c r="O347">
        <f>ROUND(ROUND(L347*Source!I385, 6)*SmtRes!DA610, 2)</f>
        <v>9.49</v>
      </c>
      <c r="P347">
        <f>SmtRes!AG610</f>
        <v>0</v>
      </c>
      <c r="Q347">
        <f>SmtRes!DC610</f>
        <v>0</v>
      </c>
      <c r="R347">
        <f>ROUND(ROUND(Q347*Source!I385, 6)*1, 2)</f>
        <v>0</v>
      </c>
      <c r="S347">
        <f>SmtRes!AC610</f>
        <v>0</v>
      </c>
      <c r="T347">
        <f>ROUND(ROUND(Q347*Source!I385, 6)*SmtRes!AK610, 2)</f>
        <v>0</v>
      </c>
      <c r="U347">
        <f>SmtRes!X610</f>
        <v>-1142562182</v>
      </c>
      <c r="V347">
        <v>-747244950</v>
      </c>
      <c r="W347">
        <v>-1848666157</v>
      </c>
    </row>
    <row r="348" spans="1:23" x14ac:dyDescent="0.2">
      <c r="A348">
        <f>Source!A385</f>
        <v>17</v>
      </c>
      <c r="C348">
        <v>3</v>
      </c>
      <c r="D348">
        <v>0</v>
      </c>
      <c r="E348">
        <f>SmtRes!AV609</f>
        <v>0</v>
      </c>
      <c r="F348" t="str">
        <f>SmtRes!I609</f>
        <v>102-0023</v>
      </c>
      <c r="G348" t="str">
        <f>SmtRes!K609</f>
        <v>Бруски обрезные хвойных пород длиной 4-6,5 м, шириной 75-150 мм, толщиной 40-75 мм, I сорта</v>
      </c>
      <c r="H348" t="str">
        <f>SmtRes!O609</f>
        <v>м3</v>
      </c>
      <c r="I348">
        <f>SmtRes!Y609*Source!I385</f>
        <v>6.4527500000000006E-4</v>
      </c>
      <c r="J348">
        <f>SmtRes!AO609</f>
        <v>1</v>
      </c>
      <c r="K348">
        <f>SmtRes!AE609</f>
        <v>1699.99</v>
      </c>
      <c r="L348">
        <f>SmtRes!DB609</f>
        <v>1.7</v>
      </c>
      <c r="M348">
        <f>ROUND(ROUND(L348*Source!I385, 6)*1, 2)</f>
        <v>1.1000000000000001</v>
      </c>
      <c r="N348">
        <f>SmtRes!AA609</f>
        <v>8380.9500000000007</v>
      </c>
      <c r="O348">
        <f>ROUND(ROUND(L348*Source!I385, 6)*SmtRes!DA609, 2)</f>
        <v>5.41</v>
      </c>
      <c r="P348">
        <f>SmtRes!AG609</f>
        <v>0</v>
      </c>
      <c r="Q348">
        <f>SmtRes!DC609</f>
        <v>0</v>
      </c>
      <c r="R348">
        <f>ROUND(ROUND(Q348*Source!I385, 6)*1, 2)</f>
        <v>0</v>
      </c>
      <c r="S348">
        <f>SmtRes!AC609</f>
        <v>0</v>
      </c>
      <c r="T348">
        <f>ROUND(ROUND(Q348*Source!I385, 6)*SmtRes!AK609, 2)</f>
        <v>0</v>
      </c>
      <c r="U348">
        <f>SmtRes!X609</f>
        <v>-312411735</v>
      </c>
      <c r="V348">
        <v>-887938464</v>
      </c>
      <c r="W348">
        <v>1201200145</v>
      </c>
    </row>
    <row r="349" spans="1:23" x14ac:dyDescent="0.2">
      <c r="A349">
        <f>Source!A385</f>
        <v>17</v>
      </c>
      <c r="C349">
        <v>3</v>
      </c>
      <c r="D349">
        <v>0</v>
      </c>
      <c r="E349">
        <f>SmtRes!AV608</f>
        <v>0</v>
      </c>
      <c r="F349" t="str">
        <f>SmtRes!I608</f>
        <v>101-2467</v>
      </c>
      <c r="G349" t="str">
        <f>SmtRes!K608</f>
        <v>Растворитель марки Р-4</v>
      </c>
      <c r="H349" t="str">
        <f>SmtRes!O608</f>
        <v>т</v>
      </c>
      <c r="I349">
        <f>SmtRes!Y608*Source!I385</f>
        <v>3.8716499999999997E-4</v>
      </c>
      <c r="J349">
        <f>SmtRes!AO608</f>
        <v>1</v>
      </c>
      <c r="K349">
        <f>SmtRes!AE608</f>
        <v>9420</v>
      </c>
      <c r="L349">
        <f>SmtRes!DB608</f>
        <v>5.65</v>
      </c>
      <c r="M349">
        <f>ROUND(ROUND(L349*Source!I385, 6)*1, 2)</f>
        <v>3.65</v>
      </c>
      <c r="N349">
        <f>SmtRes!AA608</f>
        <v>74229.600000000006</v>
      </c>
      <c r="O349">
        <f>ROUND(ROUND(L349*Source!I385, 6)*SmtRes!DA608, 2)</f>
        <v>28.73</v>
      </c>
      <c r="P349">
        <f>SmtRes!AG608</f>
        <v>0</v>
      </c>
      <c r="Q349">
        <f>SmtRes!DC608</f>
        <v>0</v>
      </c>
      <c r="R349">
        <f>ROUND(ROUND(Q349*Source!I385, 6)*1, 2)</f>
        <v>0</v>
      </c>
      <c r="S349">
        <f>SmtRes!AC608</f>
        <v>0</v>
      </c>
      <c r="T349">
        <f>ROUND(ROUND(Q349*Source!I385, 6)*SmtRes!AK608, 2)</f>
        <v>0</v>
      </c>
      <c r="U349">
        <f>SmtRes!X608</f>
        <v>1170503714</v>
      </c>
      <c r="V349">
        <v>-1181982704</v>
      </c>
      <c r="W349">
        <v>1167281545</v>
      </c>
    </row>
    <row r="350" spans="1:23" x14ac:dyDescent="0.2">
      <c r="A350">
        <f>Source!A385</f>
        <v>17</v>
      </c>
      <c r="C350">
        <v>3</v>
      </c>
      <c r="D350">
        <v>0</v>
      </c>
      <c r="E350">
        <f>SmtRes!AV607</f>
        <v>0</v>
      </c>
      <c r="F350" t="str">
        <f>SmtRes!I607</f>
        <v>101-2278</v>
      </c>
      <c r="G350" t="str">
        <f>SmtRes!K607</f>
        <v>Пропан-бутан, смесь техническая</v>
      </c>
      <c r="H350" t="str">
        <f>SmtRes!O607</f>
        <v>кг</v>
      </c>
      <c r="I350">
        <f>SmtRes!Y607*Source!I385</f>
        <v>0.19358250000000002</v>
      </c>
      <c r="J350">
        <f>SmtRes!AO607</f>
        <v>1</v>
      </c>
      <c r="K350">
        <f>SmtRes!AE607</f>
        <v>6.09</v>
      </c>
      <c r="L350">
        <f>SmtRes!DB607</f>
        <v>1.83</v>
      </c>
      <c r="M350">
        <f>ROUND(ROUND(L350*Source!I385, 6)*1, 2)</f>
        <v>1.18</v>
      </c>
      <c r="N350">
        <f>SmtRes!AA607</f>
        <v>57.31</v>
      </c>
      <c r="O350">
        <f>ROUND(ROUND(L350*Source!I385, 6)*SmtRes!DA607, 2)</f>
        <v>11.11</v>
      </c>
      <c r="P350">
        <f>SmtRes!AG607</f>
        <v>0</v>
      </c>
      <c r="Q350">
        <f>SmtRes!DC607</f>
        <v>0</v>
      </c>
      <c r="R350">
        <f>ROUND(ROUND(Q350*Source!I385, 6)*1, 2)</f>
        <v>0</v>
      </c>
      <c r="S350">
        <f>SmtRes!AC607</f>
        <v>0</v>
      </c>
      <c r="T350">
        <f>ROUND(ROUND(Q350*Source!I385, 6)*SmtRes!AK607, 2)</f>
        <v>0</v>
      </c>
      <c r="U350">
        <f>SmtRes!X607</f>
        <v>-1817527483</v>
      </c>
      <c r="V350">
        <v>-1725272865</v>
      </c>
      <c r="W350">
        <v>-1170075058</v>
      </c>
    </row>
    <row r="351" spans="1:23" x14ac:dyDescent="0.2">
      <c r="A351">
        <f>Source!A385</f>
        <v>17</v>
      </c>
      <c r="C351">
        <v>3</v>
      </c>
      <c r="D351">
        <v>0</v>
      </c>
      <c r="E351">
        <f>SmtRes!AV606</f>
        <v>0</v>
      </c>
      <c r="F351" t="str">
        <f>SmtRes!I606</f>
        <v>101-1805</v>
      </c>
      <c r="G351" t="str">
        <f>SmtRes!K606</f>
        <v>Гвозди строительные</v>
      </c>
      <c r="H351" t="str">
        <f>SmtRes!O606</f>
        <v>т</v>
      </c>
      <c r="I351">
        <f>SmtRes!Y606*Source!I385</f>
        <v>6.452750000000001E-6</v>
      </c>
      <c r="J351">
        <f>SmtRes!AO606</f>
        <v>1</v>
      </c>
      <c r="K351">
        <f>SmtRes!AE606</f>
        <v>11978</v>
      </c>
      <c r="L351">
        <f>SmtRes!DB606</f>
        <v>0.12</v>
      </c>
      <c r="M351">
        <f>ROUND(ROUND(L351*Source!I385, 6)*1, 2)</f>
        <v>0.08</v>
      </c>
      <c r="N351">
        <f>SmtRes!AA606</f>
        <v>55098.8</v>
      </c>
      <c r="O351">
        <f>ROUND(ROUND(L351*Source!I385, 6)*SmtRes!DA606, 2)</f>
        <v>0.36</v>
      </c>
      <c r="P351">
        <f>SmtRes!AG606</f>
        <v>0</v>
      </c>
      <c r="Q351">
        <f>SmtRes!DC606</f>
        <v>0</v>
      </c>
      <c r="R351">
        <f>ROUND(ROUND(Q351*Source!I385, 6)*1, 2)</f>
        <v>0</v>
      </c>
      <c r="S351">
        <f>SmtRes!AC606</f>
        <v>0</v>
      </c>
      <c r="T351">
        <f>ROUND(ROUND(Q351*Source!I385, 6)*SmtRes!AK606, 2)</f>
        <v>0</v>
      </c>
      <c r="U351">
        <f>SmtRes!X606</f>
        <v>1561117559</v>
      </c>
      <c r="V351">
        <v>-1982657646</v>
      </c>
      <c r="W351">
        <v>106826315</v>
      </c>
    </row>
    <row r="352" spans="1:23" x14ac:dyDescent="0.2">
      <c r="A352">
        <f>Source!A385</f>
        <v>17</v>
      </c>
      <c r="C352">
        <v>3</v>
      </c>
      <c r="D352">
        <v>0</v>
      </c>
      <c r="E352">
        <f>SmtRes!AV605</f>
        <v>0</v>
      </c>
      <c r="F352" t="str">
        <f>SmtRes!I605</f>
        <v>101-1515</v>
      </c>
      <c r="G352" t="str">
        <f>SmtRes!K605</f>
        <v>Электроды диаметром 4 мм Э46</v>
      </c>
      <c r="H352" t="str">
        <f>SmtRes!O605</f>
        <v>т</v>
      </c>
      <c r="I352">
        <f>SmtRes!Y605*Source!I385</f>
        <v>1.935825E-2</v>
      </c>
      <c r="J352">
        <f>SmtRes!AO605</f>
        <v>1</v>
      </c>
      <c r="K352">
        <f>SmtRes!AE605</f>
        <v>10169.99</v>
      </c>
      <c r="L352">
        <f>SmtRes!DB605</f>
        <v>305.10000000000002</v>
      </c>
      <c r="M352">
        <f>ROUND(ROUND(L352*Source!I385, 6)*1, 2)</f>
        <v>196.87</v>
      </c>
      <c r="N352">
        <f>SmtRes!AA605</f>
        <v>89089.11</v>
      </c>
      <c r="O352">
        <f>ROUND(ROUND(L352*Source!I385, 6)*SmtRes!DA605, 2)</f>
        <v>1724.61</v>
      </c>
      <c r="P352">
        <f>SmtRes!AG605</f>
        <v>0</v>
      </c>
      <c r="Q352">
        <f>SmtRes!DC605</f>
        <v>0</v>
      </c>
      <c r="R352">
        <f>ROUND(ROUND(Q352*Source!I385, 6)*1, 2)</f>
        <v>0</v>
      </c>
      <c r="S352">
        <f>SmtRes!AC605</f>
        <v>0</v>
      </c>
      <c r="T352">
        <f>ROUND(ROUND(Q352*Source!I385, 6)*SmtRes!AK605, 2)</f>
        <v>0</v>
      </c>
      <c r="U352">
        <f>SmtRes!X605</f>
        <v>703561654</v>
      </c>
      <c r="V352">
        <v>-1010263032</v>
      </c>
      <c r="W352">
        <v>-76436210</v>
      </c>
    </row>
    <row r="353" spans="1:23" x14ac:dyDescent="0.2">
      <c r="A353">
        <f>Source!A385</f>
        <v>17</v>
      </c>
      <c r="C353">
        <v>3</v>
      </c>
      <c r="D353">
        <v>0</v>
      </c>
      <c r="E353">
        <f>SmtRes!AV604</f>
        <v>0</v>
      </c>
      <c r="F353" t="str">
        <f>SmtRes!I604</f>
        <v>101-1019</v>
      </c>
      <c r="G353" t="str">
        <f>SmtRes!K604</f>
        <v>Швеллеры № 40 из стали марки Ст0</v>
      </c>
      <c r="H353" t="str">
        <f>SmtRes!O604</f>
        <v>т</v>
      </c>
      <c r="I353">
        <f>SmtRes!Y604*Source!I385</f>
        <v>1.2518335000000001E-3</v>
      </c>
      <c r="J353">
        <f>SmtRes!AO604</f>
        <v>1</v>
      </c>
      <c r="K353">
        <f>SmtRes!AE604</f>
        <v>4920</v>
      </c>
      <c r="L353">
        <f>SmtRes!DB604</f>
        <v>9.5399999999999991</v>
      </c>
      <c r="M353">
        <f>ROUND(ROUND(L353*Source!I385, 6)*1, 2)</f>
        <v>6.16</v>
      </c>
      <c r="N353">
        <f>SmtRes!AA604</f>
        <v>83295.600000000006</v>
      </c>
      <c r="O353">
        <f>ROUND(ROUND(L353*Source!I385, 6)*SmtRes!DA604, 2)</f>
        <v>104.22</v>
      </c>
      <c r="P353">
        <f>SmtRes!AG604</f>
        <v>0</v>
      </c>
      <c r="Q353">
        <f>SmtRes!DC604</f>
        <v>0</v>
      </c>
      <c r="R353">
        <f>ROUND(ROUND(Q353*Source!I385, 6)*1, 2)</f>
        <v>0</v>
      </c>
      <c r="S353">
        <f>SmtRes!AC604</f>
        <v>0</v>
      </c>
      <c r="T353">
        <f>ROUND(ROUND(Q353*Source!I385, 6)*SmtRes!AK604, 2)</f>
        <v>0</v>
      </c>
      <c r="U353">
        <f>SmtRes!X604</f>
        <v>-61748979</v>
      </c>
      <c r="V353">
        <v>1459579944</v>
      </c>
      <c r="W353">
        <v>-498214162</v>
      </c>
    </row>
    <row r="354" spans="1:23" x14ac:dyDescent="0.2">
      <c r="A354">
        <f>Source!A385</f>
        <v>17</v>
      </c>
      <c r="C354">
        <v>3</v>
      </c>
      <c r="D354">
        <v>0</v>
      </c>
      <c r="E354">
        <f>SmtRes!AV603</f>
        <v>0</v>
      </c>
      <c r="F354" t="str">
        <f>SmtRes!I603</f>
        <v>101-0797</v>
      </c>
      <c r="G354" t="str">
        <f>SmtRes!K603</f>
        <v>Проволока горячекатаная в мотках, диаметром 6,3-6,5 мм</v>
      </c>
      <c r="H354" t="str">
        <f>SmtRes!O603</f>
        <v>т</v>
      </c>
      <c r="I354">
        <f>SmtRes!Y603*Source!I385</f>
        <v>1.9358250000000001E-5</v>
      </c>
      <c r="J354">
        <f>SmtRes!AO603</f>
        <v>1</v>
      </c>
      <c r="K354">
        <f>SmtRes!AE603</f>
        <v>4455.2</v>
      </c>
      <c r="L354">
        <f>SmtRes!DB603</f>
        <v>0.13</v>
      </c>
      <c r="M354">
        <f>ROUND(ROUND(L354*Source!I385, 6)*1, 2)</f>
        <v>0.08</v>
      </c>
      <c r="N354">
        <f>SmtRes!AA603</f>
        <v>34750.559999999998</v>
      </c>
      <c r="O354">
        <f>ROUND(ROUND(L354*Source!I385, 6)*SmtRes!DA603, 2)</f>
        <v>0.65</v>
      </c>
      <c r="P354">
        <f>SmtRes!AG603</f>
        <v>0</v>
      </c>
      <c r="Q354">
        <f>SmtRes!DC603</f>
        <v>0</v>
      </c>
      <c r="R354">
        <f>ROUND(ROUND(Q354*Source!I385, 6)*1, 2)</f>
        <v>0</v>
      </c>
      <c r="S354">
        <f>SmtRes!AC603</f>
        <v>0</v>
      </c>
      <c r="T354">
        <f>ROUND(ROUND(Q354*Source!I385, 6)*SmtRes!AK603, 2)</f>
        <v>0</v>
      </c>
      <c r="U354">
        <f>SmtRes!X603</f>
        <v>-1012359093</v>
      </c>
      <c r="V354">
        <v>280830838</v>
      </c>
      <c r="W354">
        <v>-1138084832</v>
      </c>
    </row>
    <row r="355" spans="1:23" x14ac:dyDescent="0.2">
      <c r="A355">
        <f>Source!A385</f>
        <v>17</v>
      </c>
      <c r="C355">
        <v>3</v>
      </c>
      <c r="D355">
        <v>0</v>
      </c>
      <c r="E355">
        <f>SmtRes!AV602</f>
        <v>0</v>
      </c>
      <c r="F355" t="str">
        <f>SmtRes!I602</f>
        <v>101-0324</v>
      </c>
      <c r="G355" t="str">
        <f>SmtRes!K602</f>
        <v>Кислород технический газообразный</v>
      </c>
      <c r="H355" t="str">
        <f>SmtRes!O602</f>
        <v>м3</v>
      </c>
      <c r="I355">
        <f>SmtRes!Y602*Source!I385</f>
        <v>0.58074750000000008</v>
      </c>
      <c r="J355">
        <f>SmtRes!AO602</f>
        <v>1</v>
      </c>
      <c r="K355">
        <f>SmtRes!AE602</f>
        <v>6.23</v>
      </c>
      <c r="L355">
        <f>SmtRes!DB602</f>
        <v>5.61</v>
      </c>
      <c r="M355">
        <f>ROUND(ROUND(L355*Source!I385, 6)*1, 2)</f>
        <v>3.62</v>
      </c>
      <c r="N355">
        <f>SmtRes!AA602</f>
        <v>52.89</v>
      </c>
      <c r="O355">
        <f>ROUND(ROUND(L355*Source!I385, 6)*SmtRes!DA602, 2)</f>
        <v>30.73</v>
      </c>
      <c r="P355">
        <f>SmtRes!AG602</f>
        <v>0</v>
      </c>
      <c r="Q355">
        <f>SmtRes!DC602</f>
        <v>0</v>
      </c>
      <c r="R355">
        <f>ROUND(ROUND(Q355*Source!I385, 6)*1, 2)</f>
        <v>0</v>
      </c>
      <c r="S355">
        <f>SmtRes!AC602</f>
        <v>0</v>
      </c>
      <c r="T355">
        <f>ROUND(ROUND(Q355*Source!I385, 6)*SmtRes!AK602, 2)</f>
        <v>0</v>
      </c>
      <c r="U355">
        <f>SmtRes!X602</f>
        <v>-756465305</v>
      </c>
      <c r="V355">
        <v>-540365543</v>
      </c>
      <c r="W355">
        <v>-342292443</v>
      </c>
    </row>
    <row r="356" spans="1:23" x14ac:dyDescent="0.2">
      <c r="A356">
        <f>Source!A385</f>
        <v>17</v>
      </c>
      <c r="C356">
        <v>3</v>
      </c>
      <c r="D356">
        <v>0</v>
      </c>
      <c r="E356">
        <f>SmtRes!AV601</f>
        <v>0</v>
      </c>
      <c r="F356" t="str">
        <f>SmtRes!I601</f>
        <v>101-0309</v>
      </c>
      <c r="G356" t="str">
        <f>SmtRes!K601</f>
        <v>Канаты пеньковые пропитанные</v>
      </c>
      <c r="H356" t="str">
        <f>SmtRes!O601</f>
        <v>т</v>
      </c>
      <c r="I356">
        <f>SmtRes!Y601*Source!I385</f>
        <v>6.4527500000000009E-5</v>
      </c>
      <c r="J356">
        <f>SmtRes!AO601</f>
        <v>1</v>
      </c>
      <c r="K356">
        <f>SmtRes!AE601</f>
        <v>37900</v>
      </c>
      <c r="L356">
        <f>SmtRes!DB601</f>
        <v>3.79</v>
      </c>
      <c r="M356">
        <f>ROUND(ROUND(L356*Source!I385, 6)*1, 2)</f>
        <v>2.4500000000000002</v>
      </c>
      <c r="N356">
        <f>SmtRes!AA601</f>
        <v>190637</v>
      </c>
      <c r="O356">
        <f>ROUND(ROUND(L356*Source!I385, 6)*SmtRes!DA601, 2)</f>
        <v>12.3</v>
      </c>
      <c r="P356">
        <f>SmtRes!AG601</f>
        <v>0</v>
      </c>
      <c r="Q356">
        <f>SmtRes!DC601</f>
        <v>0</v>
      </c>
      <c r="R356">
        <f>ROUND(ROUND(Q356*Source!I385, 6)*1, 2)</f>
        <v>0</v>
      </c>
      <c r="S356">
        <f>SmtRes!AC601</f>
        <v>0</v>
      </c>
      <c r="T356">
        <f>ROUND(ROUND(Q356*Source!I385, 6)*SmtRes!AK601, 2)</f>
        <v>0</v>
      </c>
      <c r="U356">
        <f>SmtRes!X601</f>
        <v>-399561490</v>
      </c>
      <c r="V356">
        <v>1032818174</v>
      </c>
      <c r="W356">
        <v>-1864931963</v>
      </c>
    </row>
    <row r="357" spans="1:23" x14ac:dyDescent="0.2">
      <c r="A357">
        <f>Source!A386</f>
        <v>18</v>
      </c>
      <c r="C357">
        <v>3</v>
      </c>
      <c r="D357">
        <f>Source!BI386</f>
        <v>1</v>
      </c>
      <c r="E357">
        <f>Source!FS386</f>
        <v>0</v>
      </c>
      <c r="F357" t="str">
        <f>Source!F386</f>
        <v>201-0587</v>
      </c>
      <c r="G357" t="str">
        <f>Source!G386</f>
        <v>Каркасы подвесных потолков с подвесками и деталями крепления</v>
      </c>
      <c r="H357" t="str">
        <f>Source!H386</f>
        <v>т</v>
      </c>
      <c r="I357">
        <f>Source!I386</f>
        <v>0.64527500000000004</v>
      </c>
      <c r="J357">
        <v>1</v>
      </c>
      <c r="K357">
        <f>Source!AC386</f>
        <v>6747</v>
      </c>
      <c r="M357">
        <f>ROUND(K357*I357, 2)</f>
        <v>4353.67</v>
      </c>
      <c r="N357">
        <f>Source!AC386*IF(Source!BC386&lt;&gt; 0, Source!BC386, 1)</f>
        <v>66660.36</v>
      </c>
      <c r="O357">
        <f>ROUND(N357*I357, 2)</f>
        <v>43014.26</v>
      </c>
      <c r="P357">
        <f>Source!AE386</f>
        <v>0</v>
      </c>
      <c r="R357">
        <f>ROUND(P357*I357, 2)</f>
        <v>0</v>
      </c>
      <c r="S357">
        <f>Source!AE386*IF(Source!BS386&lt;&gt; 0, Source!BS386, 1)</f>
        <v>0</v>
      </c>
      <c r="T357">
        <f>ROUND(S357*I357, 2)</f>
        <v>0</v>
      </c>
      <c r="U357">
        <f>Source!GF386</f>
        <v>1199194378</v>
      </c>
      <c r="V357">
        <v>-2122744066</v>
      </c>
      <c r="W357">
        <v>1369620056</v>
      </c>
    </row>
    <row r="358" spans="1:23" x14ac:dyDescent="0.2">
      <c r="A358">
        <f>Source!A387</f>
        <v>17</v>
      </c>
      <c r="C358">
        <v>3</v>
      </c>
      <c r="D358">
        <v>0</v>
      </c>
      <c r="E358">
        <f>SmtRes!AV619</f>
        <v>0</v>
      </c>
      <c r="F358" t="str">
        <f>SmtRes!I619</f>
        <v>101-2414</v>
      </c>
      <c r="G358" t="str">
        <f>SmtRes!K619</f>
        <v>Панели потолочные с комплектующими «Армстронг»</v>
      </c>
      <c r="H358" t="str">
        <f>SmtRes!O619</f>
        <v>м2</v>
      </c>
      <c r="I358">
        <f>SmtRes!Y619*Source!I387</f>
        <v>265.85329999999999</v>
      </c>
      <c r="J358">
        <f>SmtRes!AO619</f>
        <v>1</v>
      </c>
      <c r="K358">
        <f>SmtRes!AE619</f>
        <v>51.95</v>
      </c>
      <c r="L358">
        <f>SmtRes!DB619</f>
        <v>5350.85</v>
      </c>
      <c r="M358">
        <f>ROUND(ROUND(L358*Source!I387, 6)*1, 2)</f>
        <v>13811.08</v>
      </c>
      <c r="N358">
        <f>SmtRes!AA619</f>
        <v>260.27</v>
      </c>
      <c r="O358">
        <f>ROUND(ROUND(L358*Source!I387, 6)*SmtRes!DA619, 2)</f>
        <v>69193.509999999995</v>
      </c>
      <c r="P358">
        <f>SmtRes!AG619</f>
        <v>0</v>
      </c>
      <c r="Q358">
        <f>SmtRes!DC619</f>
        <v>0</v>
      </c>
      <c r="R358">
        <f>ROUND(ROUND(Q358*Source!I387, 6)*1, 2)</f>
        <v>0</v>
      </c>
      <c r="S358">
        <f>SmtRes!AC619</f>
        <v>0</v>
      </c>
      <c r="T358">
        <f>ROUND(ROUND(Q358*Source!I387, 6)*SmtRes!AK619, 2)</f>
        <v>0</v>
      </c>
      <c r="U358">
        <f>SmtRes!X619</f>
        <v>1863815349</v>
      </c>
      <c r="V358">
        <v>946800303</v>
      </c>
      <c r="W358">
        <v>-861378514</v>
      </c>
    </row>
    <row r="359" spans="1:23" x14ac:dyDescent="0.2">
      <c r="A359">
        <f>Source!A390</f>
        <v>18</v>
      </c>
      <c r="C359">
        <v>3</v>
      </c>
      <c r="D359">
        <f>Source!BI390</f>
        <v>4</v>
      </c>
      <c r="E359">
        <f>Source!FS390</f>
        <v>0</v>
      </c>
      <c r="F359" t="str">
        <f>Source!F390</f>
        <v>Цена поставщика</v>
      </c>
      <c r="G359" t="str">
        <f>Source!G390</f>
        <v>Потолок Грильято</v>
      </c>
      <c r="H359" t="str">
        <f>Source!H390</f>
        <v>м2</v>
      </c>
      <c r="I359">
        <f>Source!I390</f>
        <v>530.71780000000001</v>
      </c>
      <c r="J359">
        <v>1</v>
      </c>
      <c r="K359">
        <f>Source!AC390</f>
        <v>408</v>
      </c>
      <c r="M359">
        <f>ROUND(K359*I359, 2)</f>
        <v>216532.86</v>
      </c>
      <c r="N359">
        <f>Source!AC390*IF(Source!BC390&lt;&gt; 0, Source!BC390, 1)</f>
        <v>408</v>
      </c>
      <c r="O359">
        <f>ROUND(N359*I359, 2)</f>
        <v>216532.86</v>
      </c>
      <c r="P359">
        <f>Source!AE390</f>
        <v>0</v>
      </c>
      <c r="R359">
        <f>ROUND(P359*I359, 2)</f>
        <v>0</v>
      </c>
      <c r="S359">
        <f>Source!AE390*IF(Source!BS390&lt;&gt; 0, Source!BS390, 1)</f>
        <v>0</v>
      </c>
      <c r="T359">
        <f>ROUND(S359*I359, 2)</f>
        <v>0</v>
      </c>
      <c r="U359">
        <f>Source!GF390</f>
        <v>345705841</v>
      </c>
      <c r="V359">
        <v>329218275</v>
      </c>
      <c r="W359">
        <v>329218275</v>
      </c>
    </row>
    <row r="360" spans="1:23" x14ac:dyDescent="0.2">
      <c r="A360">
        <f>Source!A421</f>
        <v>5</v>
      </c>
      <c r="B360">
        <v>421</v>
      </c>
      <c r="G360" t="str">
        <f>Source!G421</f>
        <v>Электромонтажные работы</v>
      </c>
    </row>
    <row r="361" spans="1:23" x14ac:dyDescent="0.2">
      <c r="A361">
        <f>Source!A427</f>
        <v>17</v>
      </c>
      <c r="C361">
        <v>3</v>
      </c>
      <c r="D361">
        <v>0</v>
      </c>
      <c r="E361">
        <f>SmtRes!AV638</f>
        <v>0</v>
      </c>
      <c r="F361" t="str">
        <f>SmtRes!I638</f>
        <v>999-9950</v>
      </c>
      <c r="G361" t="str">
        <f>SmtRes!K638</f>
        <v>Вспомогательные ненормируемые материалы (2% от ОЗП)</v>
      </c>
      <c r="H361" t="str">
        <f>SmtRes!O638</f>
        <v>РУБ</v>
      </c>
      <c r="I361">
        <f>SmtRes!Y638*Source!I427</f>
        <v>0.94500000000000006</v>
      </c>
      <c r="J361">
        <f>SmtRes!AO638</f>
        <v>1</v>
      </c>
      <c r="K361">
        <f>SmtRes!AE638</f>
        <v>1</v>
      </c>
      <c r="L361">
        <f>SmtRes!DB638</f>
        <v>3.5</v>
      </c>
      <c r="M361">
        <f>ROUND(ROUND(L361*Source!I427, 6)*1, 2)</f>
        <v>0.95</v>
      </c>
      <c r="N361">
        <f>SmtRes!AA638</f>
        <v>1</v>
      </c>
      <c r="O361">
        <f>ROUND(ROUND(L361*Source!I427, 6)*SmtRes!DA638, 2)</f>
        <v>0.95</v>
      </c>
      <c r="P361">
        <f>SmtRes!AG638</f>
        <v>0</v>
      </c>
      <c r="Q361">
        <f>SmtRes!DC638</f>
        <v>0</v>
      </c>
      <c r="R361">
        <f>ROUND(ROUND(Q361*Source!I427, 6)*1, 2)</f>
        <v>0</v>
      </c>
      <c r="S361">
        <f>SmtRes!AC638</f>
        <v>0</v>
      </c>
      <c r="T361">
        <f>ROUND(ROUND(Q361*Source!I427, 6)*SmtRes!AK638, 2)</f>
        <v>0</v>
      </c>
      <c r="U361">
        <f>SmtRes!X638</f>
        <v>-915781824</v>
      </c>
      <c r="V361">
        <v>655047484</v>
      </c>
      <c r="W361">
        <v>655047484</v>
      </c>
    </row>
    <row r="362" spans="1:23" x14ac:dyDescent="0.2">
      <c r="A362">
        <f>Source!A427</f>
        <v>17</v>
      </c>
      <c r="C362">
        <v>3</v>
      </c>
      <c r="D362">
        <v>0</v>
      </c>
      <c r="E362">
        <f>SmtRes!AV636</f>
        <v>0</v>
      </c>
      <c r="F362" t="str">
        <f>SmtRes!I636</f>
        <v>101-2202</v>
      </c>
      <c r="G362" t="str">
        <f>SmtRes!K636</f>
        <v>Дюбели распорные полиэтиленовые 6х40 мм</v>
      </c>
      <c r="H362" t="str">
        <f>SmtRes!O636</f>
        <v>1000 шт.</v>
      </c>
      <c r="I362">
        <f>SmtRes!Y636*Source!I427</f>
        <v>8.1000000000000003E-2</v>
      </c>
      <c r="J362">
        <f>SmtRes!AO636</f>
        <v>1</v>
      </c>
      <c r="K362">
        <f>SmtRes!AE636</f>
        <v>179</v>
      </c>
      <c r="L362">
        <f>SmtRes!DB636</f>
        <v>53.7</v>
      </c>
      <c r="M362">
        <f>ROUND(ROUND(L362*Source!I427, 6)*1, 2)</f>
        <v>14.5</v>
      </c>
      <c r="N362">
        <f>SmtRes!AA636</f>
        <v>179</v>
      </c>
      <c r="O362">
        <f>ROUND(ROUND(L362*Source!I427, 6)*SmtRes!DA636, 2)</f>
        <v>14.5</v>
      </c>
      <c r="P362">
        <f>SmtRes!AG636</f>
        <v>0</v>
      </c>
      <c r="Q362">
        <f>SmtRes!DC636</f>
        <v>0</v>
      </c>
      <c r="R362">
        <f>ROUND(ROUND(Q362*Source!I427, 6)*1, 2)</f>
        <v>0</v>
      </c>
      <c r="S362">
        <f>SmtRes!AC636</f>
        <v>0</v>
      </c>
      <c r="T362">
        <f>ROUND(ROUND(Q362*Source!I427, 6)*SmtRes!AK636, 2)</f>
        <v>0</v>
      </c>
      <c r="U362">
        <f>SmtRes!X636</f>
        <v>1703397329</v>
      </c>
      <c r="V362">
        <v>-1508220156</v>
      </c>
      <c r="W362">
        <v>-1508220156</v>
      </c>
    </row>
    <row r="363" spans="1:23" x14ac:dyDescent="0.2">
      <c r="A363">
        <f>Source!A427</f>
        <v>17</v>
      </c>
      <c r="C363">
        <v>3</v>
      </c>
      <c r="D363">
        <v>0</v>
      </c>
      <c r="E363">
        <f>SmtRes!AV635</f>
        <v>0</v>
      </c>
      <c r="F363" t="str">
        <f>SmtRes!I635</f>
        <v>101-1481</v>
      </c>
      <c r="G363" t="str">
        <f>SmtRes!K635</f>
        <v>Шурупы с полукруглой головкой 4x40 мм</v>
      </c>
      <c r="H363" t="str">
        <f>SmtRes!O635</f>
        <v>т</v>
      </c>
      <c r="I363">
        <f>SmtRes!Y635*Source!I427</f>
        <v>2.7E-4</v>
      </c>
      <c r="J363">
        <f>SmtRes!AO635</f>
        <v>1</v>
      </c>
      <c r="K363">
        <f>SmtRes!AE635</f>
        <v>12430</v>
      </c>
      <c r="L363">
        <f>SmtRes!DB635</f>
        <v>12.43</v>
      </c>
      <c r="M363">
        <f>ROUND(ROUND(L363*Source!I427, 6)*1, 2)</f>
        <v>3.36</v>
      </c>
      <c r="N363">
        <f>SmtRes!AA635</f>
        <v>94219.4</v>
      </c>
      <c r="O363">
        <f>ROUND(ROUND(L363*Source!I427, 6)*SmtRes!DA635, 2)</f>
        <v>25.44</v>
      </c>
      <c r="P363">
        <f>SmtRes!AG635</f>
        <v>0</v>
      </c>
      <c r="Q363">
        <f>SmtRes!DC635</f>
        <v>0</v>
      </c>
      <c r="R363">
        <f>ROUND(ROUND(Q363*Source!I427, 6)*1, 2)</f>
        <v>0</v>
      </c>
      <c r="S363">
        <f>SmtRes!AC635</f>
        <v>0</v>
      </c>
      <c r="T363">
        <f>ROUND(ROUND(Q363*Source!I427, 6)*SmtRes!AK635, 2)</f>
        <v>0</v>
      </c>
      <c r="U363">
        <f>SmtRes!X635</f>
        <v>546198954</v>
      </c>
      <c r="V363">
        <v>1228628375</v>
      </c>
      <c r="W363">
        <v>-1832443374</v>
      </c>
    </row>
    <row r="364" spans="1:23" x14ac:dyDescent="0.2">
      <c r="A364">
        <f>Source!A428</f>
        <v>18</v>
      </c>
      <c r="C364">
        <v>3</v>
      </c>
      <c r="D364">
        <f>Source!BI428</f>
        <v>2</v>
      </c>
      <c r="E364">
        <f>Source!FS428</f>
        <v>0</v>
      </c>
      <c r="F364" t="str">
        <f>Source!F428</f>
        <v>509-1845</v>
      </c>
      <c r="G364" t="str">
        <f>Source!G428</f>
        <v>Кабель-канал (короб) "Legrand" 50х100 мм</v>
      </c>
      <c r="H364" t="str">
        <f>Source!H428</f>
        <v>100 м</v>
      </c>
      <c r="I364">
        <f>Source!I428</f>
        <v>0.27</v>
      </c>
      <c r="J364">
        <v>1</v>
      </c>
      <c r="K364">
        <f>Source!AC428</f>
        <v>7275</v>
      </c>
      <c r="M364">
        <f>ROUND(K364*I364, 2)</f>
        <v>1964.25</v>
      </c>
      <c r="N364">
        <f>Source!AC428*IF(Source!BC428&lt;&gt; 0, Source!BC428, 1)</f>
        <v>23716.5</v>
      </c>
      <c r="O364">
        <f>ROUND(N364*I364, 2)</f>
        <v>6403.46</v>
      </c>
      <c r="P364">
        <f>Source!AE428</f>
        <v>0</v>
      </c>
      <c r="R364">
        <f>ROUND(P364*I364, 2)</f>
        <v>0</v>
      </c>
      <c r="S364">
        <f>Source!AE428*IF(Source!BS428&lt;&gt; 0, Source!BS428, 1)</f>
        <v>0</v>
      </c>
      <c r="T364">
        <f>ROUND(S364*I364, 2)</f>
        <v>0</v>
      </c>
      <c r="U364">
        <f>Source!GF428</f>
        <v>2025463815</v>
      </c>
      <c r="V364">
        <v>1899142433</v>
      </c>
      <c r="W364">
        <v>-1819013735</v>
      </c>
    </row>
    <row r="365" spans="1:23" x14ac:dyDescent="0.2">
      <c r="A365">
        <f>Source!A429</f>
        <v>17</v>
      </c>
      <c r="C365">
        <v>3</v>
      </c>
      <c r="D365">
        <f>Source!BI429</f>
        <v>2</v>
      </c>
      <c r="E365">
        <f>Source!FS429</f>
        <v>0</v>
      </c>
      <c r="F365" t="str">
        <f>Source!F429</f>
        <v>503-0606</v>
      </c>
      <c r="G365" t="str">
        <f>Source!G429</f>
        <v>Коробка для установки розеток и выключателей скрытой проводки</v>
      </c>
      <c r="H365" t="str">
        <f>Source!H429</f>
        <v>1000 шт.</v>
      </c>
      <c r="I365">
        <f>Source!I429</f>
        <v>6.8000000000000005E-2</v>
      </c>
      <c r="J365">
        <v>1</v>
      </c>
      <c r="K365">
        <f>Source!AC429</f>
        <v>1998.42</v>
      </c>
      <c r="M365">
        <f>ROUND(K365*I365, 2)</f>
        <v>135.88999999999999</v>
      </c>
      <c r="N365">
        <f>Source!AC429*IF(Source!BC429&lt;&gt; 0, Source!BC429, 1)</f>
        <v>4216.6661999999997</v>
      </c>
      <c r="O365">
        <f>ROUND(N365*I365, 2)</f>
        <v>286.73</v>
      </c>
      <c r="P365">
        <f>Source!AE429</f>
        <v>0</v>
      </c>
      <c r="R365">
        <f>ROUND(P365*I365, 2)</f>
        <v>0</v>
      </c>
      <c r="S365">
        <f>Source!AE429*IF(Source!BS429&lt;&gt; 0, Source!BS429, 1)</f>
        <v>0</v>
      </c>
      <c r="T365">
        <f>ROUND(S365*I365, 2)</f>
        <v>0</v>
      </c>
      <c r="U365">
        <f>Source!GF429</f>
        <v>1264355815</v>
      </c>
      <c r="V365">
        <v>467650066</v>
      </c>
      <c r="W365">
        <v>-1174812454</v>
      </c>
    </row>
    <row r="366" spans="1:23" x14ac:dyDescent="0.2">
      <c r="A366">
        <f>Source!A430</f>
        <v>17</v>
      </c>
      <c r="C366">
        <v>3</v>
      </c>
      <c r="D366">
        <v>0</v>
      </c>
      <c r="E366">
        <f>SmtRes!AV647</f>
        <v>0</v>
      </c>
      <c r="F366" t="str">
        <f>SmtRes!I647</f>
        <v>999-9950</v>
      </c>
      <c r="G366" t="str">
        <f>SmtRes!K647</f>
        <v>Вспомогательные ненормируемые материалы (2% от ОЗП)</v>
      </c>
      <c r="H366" t="str">
        <f>SmtRes!O647</f>
        <v>РУБ</v>
      </c>
      <c r="I366">
        <f>SmtRes!Y647*Source!I430</f>
        <v>0.43400000000000005</v>
      </c>
      <c r="J366">
        <f>SmtRes!AO647</f>
        <v>1</v>
      </c>
      <c r="K366">
        <f>SmtRes!AE647</f>
        <v>1</v>
      </c>
      <c r="L366">
        <f>SmtRes!DB647</f>
        <v>3.1</v>
      </c>
      <c r="M366">
        <f>ROUND(ROUND(L366*Source!I430, 6)*1, 2)</f>
        <v>0.43</v>
      </c>
      <c r="N366">
        <f>SmtRes!AA647</f>
        <v>1</v>
      </c>
      <c r="O366">
        <f>ROUND(ROUND(L366*Source!I430, 6)*SmtRes!DA647, 2)</f>
        <v>0.43</v>
      </c>
      <c r="P366">
        <f>SmtRes!AG647</f>
        <v>0</v>
      </c>
      <c r="Q366">
        <f>SmtRes!DC647</f>
        <v>0</v>
      </c>
      <c r="R366">
        <f>ROUND(ROUND(Q366*Source!I430, 6)*1, 2)</f>
        <v>0</v>
      </c>
      <c r="S366">
        <f>SmtRes!AC647</f>
        <v>0</v>
      </c>
      <c r="T366">
        <f>ROUND(ROUND(Q366*Source!I430, 6)*SmtRes!AK647, 2)</f>
        <v>0</v>
      </c>
      <c r="U366">
        <f>SmtRes!X647</f>
        <v>-915781824</v>
      </c>
      <c r="V366">
        <v>655047484</v>
      </c>
      <c r="W366">
        <v>655047484</v>
      </c>
    </row>
    <row r="367" spans="1:23" x14ac:dyDescent="0.2">
      <c r="A367">
        <f>Source!A430</f>
        <v>17</v>
      </c>
      <c r="C367">
        <v>3</v>
      </c>
      <c r="D367">
        <v>0</v>
      </c>
      <c r="E367">
        <f>SmtRes!AV645</f>
        <v>0</v>
      </c>
      <c r="F367" t="str">
        <f>SmtRes!I645</f>
        <v>101-2202</v>
      </c>
      <c r="G367" t="str">
        <f>SmtRes!K645</f>
        <v>Дюбели распорные полиэтиленовые 6х40 мм</v>
      </c>
      <c r="H367" t="str">
        <f>SmtRes!O645</f>
        <v>1000 шт.</v>
      </c>
      <c r="I367">
        <f>SmtRes!Y645*Source!I430</f>
        <v>2.8000000000000004E-2</v>
      </c>
      <c r="J367">
        <f>SmtRes!AO645</f>
        <v>1</v>
      </c>
      <c r="K367">
        <f>SmtRes!AE645</f>
        <v>179</v>
      </c>
      <c r="L367">
        <f>SmtRes!DB645</f>
        <v>35.799999999999997</v>
      </c>
      <c r="M367">
        <f>ROUND(ROUND(L367*Source!I430, 6)*1, 2)</f>
        <v>5.01</v>
      </c>
      <c r="N367">
        <f>SmtRes!AA645</f>
        <v>179</v>
      </c>
      <c r="O367">
        <f>ROUND(ROUND(L367*Source!I430, 6)*SmtRes!DA645, 2)</f>
        <v>5.01</v>
      </c>
      <c r="P367">
        <f>SmtRes!AG645</f>
        <v>0</v>
      </c>
      <c r="Q367">
        <f>SmtRes!DC645</f>
        <v>0</v>
      </c>
      <c r="R367">
        <f>ROUND(ROUND(Q367*Source!I430, 6)*1, 2)</f>
        <v>0</v>
      </c>
      <c r="S367">
        <f>SmtRes!AC645</f>
        <v>0</v>
      </c>
      <c r="T367">
        <f>ROUND(ROUND(Q367*Source!I430, 6)*SmtRes!AK645, 2)</f>
        <v>0</v>
      </c>
      <c r="U367">
        <f>SmtRes!X645</f>
        <v>1703397329</v>
      </c>
      <c r="V367">
        <v>-1508220156</v>
      </c>
      <c r="W367">
        <v>-1508220156</v>
      </c>
    </row>
    <row r="368" spans="1:23" x14ac:dyDescent="0.2">
      <c r="A368">
        <f>Source!A430</f>
        <v>17</v>
      </c>
      <c r="C368">
        <v>3</v>
      </c>
      <c r="D368">
        <v>0</v>
      </c>
      <c r="E368">
        <f>SmtRes!AV644</f>
        <v>0</v>
      </c>
      <c r="F368" t="str">
        <f>SmtRes!I644</f>
        <v>101-1481</v>
      </c>
      <c r="G368" t="str">
        <f>SmtRes!K644</f>
        <v>Шурупы с полукруглой головкой 4x40 мм</v>
      </c>
      <c r="H368" t="str">
        <f>SmtRes!O644</f>
        <v>т</v>
      </c>
      <c r="I368">
        <f>SmtRes!Y644*Source!I430</f>
        <v>1.4000000000000001E-4</v>
      </c>
      <c r="J368">
        <f>SmtRes!AO644</f>
        <v>1</v>
      </c>
      <c r="K368">
        <f>SmtRes!AE644</f>
        <v>12430</v>
      </c>
      <c r="L368">
        <f>SmtRes!DB644</f>
        <v>12.43</v>
      </c>
      <c r="M368">
        <f>ROUND(ROUND(L368*Source!I430, 6)*1, 2)</f>
        <v>1.74</v>
      </c>
      <c r="N368">
        <f>SmtRes!AA644</f>
        <v>94219.4</v>
      </c>
      <c r="O368">
        <f>ROUND(ROUND(L368*Source!I430, 6)*SmtRes!DA644, 2)</f>
        <v>13.19</v>
      </c>
      <c r="P368">
        <f>SmtRes!AG644</f>
        <v>0</v>
      </c>
      <c r="Q368">
        <f>SmtRes!DC644</f>
        <v>0</v>
      </c>
      <c r="R368">
        <f>ROUND(ROUND(Q368*Source!I430, 6)*1, 2)</f>
        <v>0</v>
      </c>
      <c r="S368">
        <f>SmtRes!AC644</f>
        <v>0</v>
      </c>
      <c r="T368">
        <f>ROUND(ROUND(Q368*Source!I430, 6)*SmtRes!AK644, 2)</f>
        <v>0</v>
      </c>
      <c r="U368">
        <f>SmtRes!X644</f>
        <v>546198954</v>
      </c>
      <c r="V368">
        <v>1228628375</v>
      </c>
      <c r="W368">
        <v>-1832443374</v>
      </c>
    </row>
    <row r="369" spans="1:23" x14ac:dyDescent="0.2">
      <c r="A369">
        <f>Source!A431</f>
        <v>18</v>
      </c>
      <c r="C369">
        <v>3</v>
      </c>
      <c r="D369">
        <f>Source!BI431</f>
        <v>2</v>
      </c>
      <c r="E369">
        <f>Source!FS431</f>
        <v>0</v>
      </c>
      <c r="F369" t="str">
        <f>Source!F431</f>
        <v>509-1841</v>
      </c>
      <c r="G369" t="str">
        <f>Source!G431</f>
        <v>Кабель-канал (короб) "Legrand" 20х12,5 мм</v>
      </c>
      <c r="H369" t="str">
        <f>Source!H431</f>
        <v>100 м</v>
      </c>
      <c r="I369">
        <f>Source!I431</f>
        <v>0.14000000000000001</v>
      </c>
      <c r="J369">
        <v>1</v>
      </c>
      <c r="K369">
        <f>Source!AC431</f>
        <v>727.01</v>
      </c>
      <c r="M369">
        <f>ROUND(K369*I369, 2)</f>
        <v>101.78</v>
      </c>
      <c r="N369">
        <f>Source!AC431*IF(Source!BC431&lt;&gt; 0, Source!BC431, 1)</f>
        <v>5772.4594000000006</v>
      </c>
      <c r="O369">
        <f>ROUND(N369*I369, 2)</f>
        <v>808.14</v>
      </c>
      <c r="P369">
        <f>Source!AE431</f>
        <v>0</v>
      </c>
      <c r="R369">
        <f>ROUND(P369*I369, 2)</f>
        <v>0</v>
      </c>
      <c r="S369">
        <f>Source!AE431*IF(Source!BS431&lt;&gt; 0, Source!BS431, 1)</f>
        <v>0</v>
      </c>
      <c r="T369">
        <f>ROUND(S369*I369, 2)</f>
        <v>0</v>
      </c>
      <c r="U369">
        <f>Source!GF431</f>
        <v>-343119207</v>
      </c>
      <c r="V369">
        <v>-1992631341</v>
      </c>
      <c r="W369">
        <v>349832792</v>
      </c>
    </row>
    <row r="370" spans="1:23" x14ac:dyDescent="0.2">
      <c r="A370">
        <f>Source!A432</f>
        <v>17</v>
      </c>
      <c r="C370">
        <v>3</v>
      </c>
      <c r="D370">
        <v>0</v>
      </c>
      <c r="E370">
        <f>SmtRes!AV658</f>
        <v>0</v>
      </c>
      <c r="F370" t="str">
        <f>SmtRes!I658</f>
        <v>999-9950</v>
      </c>
      <c r="G370" t="str">
        <f>SmtRes!K658</f>
        <v>Вспомогательные ненормируемые материалы (2% от ОЗП)</v>
      </c>
      <c r="H370" t="str">
        <f>SmtRes!O658</f>
        <v>РУБ</v>
      </c>
      <c r="I370">
        <f>SmtRes!Y658*Source!I432</f>
        <v>7.7686000000000002</v>
      </c>
      <c r="J370">
        <f>SmtRes!AO658</f>
        <v>1</v>
      </c>
      <c r="K370">
        <f>SmtRes!AE658</f>
        <v>1</v>
      </c>
      <c r="L370">
        <f>SmtRes!DB658</f>
        <v>3.58</v>
      </c>
      <c r="M370">
        <f>ROUND(ROUND(L370*Source!I432, 6)*1, 2)</f>
        <v>7.77</v>
      </c>
      <c r="N370">
        <f>SmtRes!AA658</f>
        <v>1</v>
      </c>
      <c r="O370">
        <f>ROUND(ROUND(L370*Source!I432, 6)*SmtRes!DA658, 2)</f>
        <v>7.77</v>
      </c>
      <c r="P370">
        <f>SmtRes!AG658</f>
        <v>0</v>
      </c>
      <c r="Q370">
        <f>SmtRes!DC658</f>
        <v>0</v>
      </c>
      <c r="R370">
        <f>ROUND(ROUND(Q370*Source!I432, 6)*1, 2)</f>
        <v>0</v>
      </c>
      <c r="S370">
        <f>SmtRes!AC658</f>
        <v>0</v>
      </c>
      <c r="T370">
        <f>ROUND(ROUND(Q370*Source!I432, 6)*SmtRes!AK658, 2)</f>
        <v>0</v>
      </c>
      <c r="U370">
        <f>SmtRes!X658</f>
        <v>-915781824</v>
      </c>
      <c r="V370">
        <v>655047484</v>
      </c>
      <c r="W370">
        <v>655047484</v>
      </c>
    </row>
    <row r="371" spans="1:23" x14ac:dyDescent="0.2">
      <c r="A371">
        <f>Source!A432</f>
        <v>17</v>
      </c>
      <c r="C371">
        <v>3</v>
      </c>
      <c r="D371">
        <v>0</v>
      </c>
      <c r="E371">
        <f>SmtRes!AV657</f>
        <v>0</v>
      </c>
      <c r="F371" t="str">
        <f>SmtRes!I657</f>
        <v>113-8040</v>
      </c>
      <c r="G371" t="str">
        <f>SmtRes!K657</f>
        <v>Клей БМК-5к</v>
      </c>
      <c r="H371" t="str">
        <f>SmtRes!O657</f>
        <v>кг</v>
      </c>
      <c r="I371">
        <f>SmtRes!Y657*Source!I432</f>
        <v>0.434</v>
      </c>
      <c r="J371">
        <f>SmtRes!AO657</f>
        <v>1</v>
      </c>
      <c r="K371">
        <f>SmtRes!AE657</f>
        <v>34.020000000000003</v>
      </c>
      <c r="L371">
        <f>SmtRes!DB657</f>
        <v>6.8</v>
      </c>
      <c r="M371">
        <f>ROUND(ROUND(L371*Source!I432, 6)*1, 2)</f>
        <v>14.76</v>
      </c>
      <c r="N371">
        <f>SmtRes!AA657</f>
        <v>66.680000000000007</v>
      </c>
      <c r="O371">
        <f>ROUND(ROUND(L371*Source!I432, 6)*SmtRes!DA657, 2)</f>
        <v>28.92</v>
      </c>
      <c r="P371">
        <f>SmtRes!AG657</f>
        <v>0</v>
      </c>
      <c r="Q371">
        <f>SmtRes!DC657</f>
        <v>0</v>
      </c>
      <c r="R371">
        <f>ROUND(ROUND(Q371*Source!I432, 6)*1, 2)</f>
        <v>0</v>
      </c>
      <c r="S371">
        <f>SmtRes!AC657</f>
        <v>0</v>
      </c>
      <c r="T371">
        <f>ROUND(ROUND(Q371*Source!I432, 6)*SmtRes!AK657, 2)</f>
        <v>0</v>
      </c>
      <c r="U371">
        <f>SmtRes!X657</f>
        <v>235445729</v>
      </c>
      <c r="V371">
        <v>-1432000230</v>
      </c>
      <c r="W371">
        <v>2126733433</v>
      </c>
    </row>
    <row r="372" spans="1:23" x14ac:dyDescent="0.2">
      <c r="A372">
        <f>Source!A432</f>
        <v>17</v>
      </c>
      <c r="C372">
        <v>3</v>
      </c>
      <c r="D372">
        <v>0</v>
      </c>
      <c r="E372">
        <f>SmtRes!AV654</f>
        <v>0</v>
      </c>
      <c r="F372" t="str">
        <f>SmtRes!I654</f>
        <v>101-1924</v>
      </c>
      <c r="G372" t="str">
        <f>SmtRes!K654</f>
        <v>Электроды диаметром 4 мм Э42А</v>
      </c>
      <c r="H372" t="str">
        <f>SmtRes!O654</f>
        <v>кг</v>
      </c>
      <c r="I372">
        <f>SmtRes!Y654*Source!I432</f>
        <v>2.0831999999999997</v>
      </c>
      <c r="J372">
        <f>SmtRes!AO654</f>
        <v>1</v>
      </c>
      <c r="K372">
        <f>SmtRes!AE654</f>
        <v>14.31</v>
      </c>
      <c r="L372">
        <f>SmtRes!DB654</f>
        <v>13.74</v>
      </c>
      <c r="M372">
        <f>ROUND(ROUND(L372*Source!I432, 6)*1, 2)</f>
        <v>29.82</v>
      </c>
      <c r="N372">
        <f>SmtRes!AA654</f>
        <v>93.59</v>
      </c>
      <c r="O372">
        <f>ROUND(ROUND(L372*Source!I432, 6)*SmtRes!DA654, 2)</f>
        <v>195</v>
      </c>
      <c r="P372">
        <f>SmtRes!AG654</f>
        <v>0</v>
      </c>
      <c r="Q372">
        <f>SmtRes!DC654</f>
        <v>0</v>
      </c>
      <c r="R372">
        <f>ROUND(ROUND(Q372*Source!I432, 6)*1, 2)</f>
        <v>0</v>
      </c>
      <c r="S372">
        <f>SmtRes!AC654</f>
        <v>0</v>
      </c>
      <c r="T372">
        <f>ROUND(ROUND(Q372*Source!I432, 6)*SmtRes!AK654, 2)</f>
        <v>0</v>
      </c>
      <c r="U372">
        <f>SmtRes!X654</f>
        <v>-1805966371</v>
      </c>
      <c r="V372">
        <v>-1022420247</v>
      </c>
      <c r="W372">
        <v>908674597</v>
      </c>
    </row>
    <row r="373" spans="1:23" x14ac:dyDescent="0.2">
      <c r="A373">
        <f>Source!A433</f>
        <v>18</v>
      </c>
      <c r="C373">
        <v>3</v>
      </c>
      <c r="D373">
        <f>Source!BI433</f>
        <v>1</v>
      </c>
      <c r="E373">
        <f>Source!FS433</f>
        <v>0</v>
      </c>
      <c r="F373" t="str">
        <f>Source!F433</f>
        <v>103-2412</v>
      </c>
      <c r="G373" t="str">
        <f>Source!G433</f>
        <v>Трубы гибкие гофрированные легкие из самозатухающего ПВХ (IP55) серии FL, с зондом, диаметром 16 мм</v>
      </c>
      <c r="H373" t="str">
        <f>Source!H433</f>
        <v>10 м</v>
      </c>
      <c r="I373">
        <f>Source!I433</f>
        <v>22.134</v>
      </c>
      <c r="J373">
        <v>1</v>
      </c>
      <c r="K373">
        <f>Source!AC433</f>
        <v>16.82</v>
      </c>
      <c r="M373">
        <f>ROUND(K373*I373, 2)</f>
        <v>372.29</v>
      </c>
      <c r="N373">
        <f>Source!AC433*IF(Source!BC433&lt;&gt; 0, Source!BC433, 1)</f>
        <v>55.842399999999998</v>
      </c>
      <c r="O373">
        <f>ROUND(N373*I373, 2)</f>
        <v>1236.02</v>
      </c>
      <c r="P373">
        <f>Source!AE433</f>
        <v>0</v>
      </c>
      <c r="R373">
        <f>ROUND(P373*I373, 2)</f>
        <v>0</v>
      </c>
      <c r="S373">
        <f>Source!AE433*IF(Source!BS433&lt;&gt; 0, Source!BS433, 1)</f>
        <v>0</v>
      </c>
      <c r="T373">
        <f>ROUND(S373*I373, 2)</f>
        <v>0</v>
      </c>
      <c r="U373">
        <f>Source!GF433</f>
        <v>-382256448</v>
      </c>
      <c r="V373">
        <v>-59449919</v>
      </c>
      <c r="W373">
        <v>-775410650</v>
      </c>
    </row>
    <row r="374" spans="1:23" x14ac:dyDescent="0.2">
      <c r="A374">
        <f>Source!A434</f>
        <v>18</v>
      </c>
      <c r="C374">
        <v>3</v>
      </c>
      <c r="D374">
        <f>Source!BI434</f>
        <v>1</v>
      </c>
      <c r="E374">
        <f>Source!FS434</f>
        <v>0</v>
      </c>
      <c r="F374" t="str">
        <f>Source!F434</f>
        <v>103-1177</v>
      </c>
      <c r="G374" t="str">
        <f>Source!G434</f>
        <v>Клипса для крепежа гофротрубы, диаметром 16 мм</v>
      </c>
      <c r="H374" t="str">
        <f>Source!H434</f>
        <v>10 шт.</v>
      </c>
      <c r="I374">
        <f>Source!I434</f>
        <v>21.7</v>
      </c>
      <c r="J374">
        <v>1</v>
      </c>
      <c r="K374">
        <f>Source!AC434</f>
        <v>1.9</v>
      </c>
      <c r="M374">
        <f>ROUND(K374*I374, 2)</f>
        <v>41.23</v>
      </c>
      <c r="N374">
        <f>Source!AC434*IF(Source!BC434&lt;&gt; 0, Source!BC434, 1)</f>
        <v>26.524000000000001</v>
      </c>
      <c r="O374">
        <f>ROUND(N374*I374, 2)</f>
        <v>575.57000000000005</v>
      </c>
      <c r="P374">
        <f>Source!AE434</f>
        <v>0</v>
      </c>
      <c r="R374">
        <f>ROUND(P374*I374, 2)</f>
        <v>0</v>
      </c>
      <c r="S374">
        <f>Source!AE434*IF(Source!BS434&lt;&gt; 0, Source!BS434, 1)</f>
        <v>0</v>
      </c>
      <c r="T374">
        <f>ROUND(S374*I374, 2)</f>
        <v>0</v>
      </c>
      <c r="U374">
        <f>Source!GF434</f>
        <v>-1586291866</v>
      </c>
      <c r="V374">
        <v>1365543370</v>
      </c>
      <c r="W374">
        <v>-427781879</v>
      </c>
    </row>
    <row r="375" spans="1:23" x14ac:dyDescent="0.2">
      <c r="A375">
        <f>Source!A435</f>
        <v>17</v>
      </c>
      <c r="C375">
        <v>3</v>
      </c>
      <c r="D375">
        <v>0</v>
      </c>
      <c r="E375">
        <f>SmtRes!AV668</f>
        <v>0</v>
      </c>
      <c r="F375" t="str">
        <f>SmtRes!I668</f>
        <v>999-9950</v>
      </c>
      <c r="G375" t="str">
        <f>SmtRes!K668</f>
        <v>Вспомогательные ненормируемые материалы (2% от ОЗП)</v>
      </c>
      <c r="H375" t="str">
        <f>SmtRes!O668</f>
        <v>РУБ</v>
      </c>
      <c r="I375">
        <f>SmtRes!Y668*Source!I435</f>
        <v>2.1917</v>
      </c>
      <c r="J375">
        <f>SmtRes!AO668</f>
        <v>1</v>
      </c>
      <c r="K375">
        <f>SmtRes!AE668</f>
        <v>1</v>
      </c>
      <c r="L375">
        <f>SmtRes!DB668</f>
        <v>1.01</v>
      </c>
      <c r="M375">
        <f>ROUND(ROUND(L375*Source!I435, 6)*1, 2)</f>
        <v>2.19</v>
      </c>
      <c r="N375">
        <f>SmtRes!AA668</f>
        <v>1</v>
      </c>
      <c r="O375">
        <f>ROUND(ROUND(L375*Source!I435, 6)*SmtRes!DA668, 2)</f>
        <v>2.19</v>
      </c>
      <c r="P375">
        <f>SmtRes!AG668</f>
        <v>0</v>
      </c>
      <c r="Q375">
        <f>SmtRes!DC668</f>
        <v>0</v>
      </c>
      <c r="R375">
        <f>ROUND(ROUND(Q375*Source!I435, 6)*1, 2)</f>
        <v>0</v>
      </c>
      <c r="S375">
        <f>SmtRes!AC668</f>
        <v>0</v>
      </c>
      <c r="T375">
        <f>ROUND(ROUND(Q375*Source!I435, 6)*SmtRes!AK668, 2)</f>
        <v>0</v>
      </c>
      <c r="U375">
        <f>SmtRes!X668</f>
        <v>-915781824</v>
      </c>
      <c r="V375">
        <v>655047484</v>
      </c>
      <c r="W375">
        <v>655047484</v>
      </c>
    </row>
    <row r="376" spans="1:23" x14ac:dyDescent="0.2">
      <c r="A376">
        <f>Source!A435</f>
        <v>17</v>
      </c>
      <c r="C376">
        <v>3</v>
      </c>
      <c r="D376">
        <v>0</v>
      </c>
      <c r="E376">
        <f>SmtRes!AV667</f>
        <v>0</v>
      </c>
      <c r="F376" t="str">
        <f>SmtRes!I667</f>
        <v>509-1652</v>
      </c>
      <c r="G376" t="str">
        <f>SmtRes!K667</f>
        <v>Гильза кабельная медная ГМ 6</v>
      </c>
      <c r="H376" t="str">
        <f>SmtRes!O667</f>
        <v>100 шт.</v>
      </c>
      <c r="I376">
        <f>SmtRes!Y667*Source!I435</f>
        <v>0.1085</v>
      </c>
      <c r="J376">
        <f>SmtRes!AO667</f>
        <v>1</v>
      </c>
      <c r="K376">
        <f>SmtRes!AE667</f>
        <v>112</v>
      </c>
      <c r="L376">
        <f>SmtRes!DB667</f>
        <v>5.6</v>
      </c>
      <c r="M376">
        <f>ROUND(ROUND(L376*Source!I435, 6)*1, 2)</f>
        <v>12.15</v>
      </c>
      <c r="N376">
        <f>SmtRes!AA667</f>
        <v>406.56</v>
      </c>
      <c r="O376">
        <f>ROUND(ROUND(L376*Source!I435, 6)*SmtRes!DA667, 2)</f>
        <v>44.11</v>
      </c>
      <c r="P376">
        <f>SmtRes!AG667</f>
        <v>0</v>
      </c>
      <c r="Q376">
        <f>SmtRes!DC667</f>
        <v>0</v>
      </c>
      <c r="R376">
        <f>ROUND(ROUND(Q376*Source!I435, 6)*1, 2)</f>
        <v>0</v>
      </c>
      <c r="S376">
        <f>SmtRes!AC667</f>
        <v>0</v>
      </c>
      <c r="T376">
        <f>ROUND(ROUND(Q376*Source!I435, 6)*SmtRes!AK667, 2)</f>
        <v>0</v>
      </c>
      <c r="U376">
        <f>SmtRes!X667</f>
        <v>-1963595095</v>
      </c>
      <c r="V376">
        <v>490679262</v>
      </c>
      <c r="W376">
        <v>106157726</v>
      </c>
    </row>
    <row r="377" spans="1:23" x14ac:dyDescent="0.2">
      <c r="A377">
        <f>Source!A435</f>
        <v>17</v>
      </c>
      <c r="C377">
        <v>3</v>
      </c>
      <c r="D377">
        <v>0</v>
      </c>
      <c r="E377">
        <f>SmtRes!AV666</f>
        <v>0</v>
      </c>
      <c r="F377" t="str">
        <f>SmtRes!I666</f>
        <v>509-0778</v>
      </c>
      <c r="G377" t="str">
        <f>SmtRes!K666</f>
        <v>Втулки В22</v>
      </c>
      <c r="H377" t="str">
        <f>SmtRes!O666</f>
        <v>1000 шт.</v>
      </c>
      <c r="I377">
        <f>SmtRes!Y666*Source!I435</f>
        <v>2.6474000000000001E-2</v>
      </c>
      <c r="J377">
        <f>SmtRes!AO666</f>
        <v>1</v>
      </c>
      <c r="K377">
        <f>SmtRes!AE666</f>
        <v>78.8</v>
      </c>
      <c r="L377">
        <f>SmtRes!DB666</f>
        <v>0.96</v>
      </c>
      <c r="M377">
        <f>ROUND(ROUND(L377*Source!I435, 6)*1, 2)</f>
        <v>2.08</v>
      </c>
      <c r="N377">
        <f>SmtRes!AA666</f>
        <v>1007.06</v>
      </c>
      <c r="O377">
        <f>ROUND(ROUND(L377*Source!I435, 6)*SmtRes!DA666, 2)</f>
        <v>26.62</v>
      </c>
      <c r="P377">
        <f>SmtRes!AG666</f>
        <v>0</v>
      </c>
      <c r="Q377">
        <f>SmtRes!DC666</f>
        <v>0</v>
      </c>
      <c r="R377">
        <f>ROUND(ROUND(Q377*Source!I435, 6)*1, 2)</f>
        <v>0</v>
      </c>
      <c r="S377">
        <f>SmtRes!AC666</f>
        <v>0</v>
      </c>
      <c r="T377">
        <f>ROUND(ROUND(Q377*Source!I435, 6)*SmtRes!AK666, 2)</f>
        <v>0</v>
      </c>
      <c r="U377">
        <f>SmtRes!X666</f>
        <v>2016061969</v>
      </c>
      <c r="V377">
        <v>-684893304</v>
      </c>
      <c r="W377">
        <v>1605143163</v>
      </c>
    </row>
    <row r="378" spans="1:23" x14ac:dyDescent="0.2">
      <c r="A378">
        <f>Source!A435</f>
        <v>17</v>
      </c>
      <c r="C378">
        <v>3</v>
      </c>
      <c r="D378">
        <v>0</v>
      </c>
      <c r="E378">
        <f>SmtRes!AV665</f>
        <v>0</v>
      </c>
      <c r="F378" t="str">
        <f>SmtRes!I665</f>
        <v>101-2499</v>
      </c>
      <c r="G378" t="str">
        <f>SmtRes!K665</f>
        <v>Лента изоляционная прорезиненная односторонняя ширина 20 мм, толщина 0,25-0,35 мм</v>
      </c>
      <c r="H378" t="str">
        <f>SmtRes!O665</f>
        <v>кг</v>
      </c>
      <c r="I378">
        <f>SmtRes!Y665*Source!I435</f>
        <v>0.34720000000000001</v>
      </c>
      <c r="J378">
        <f>SmtRes!AO665</f>
        <v>1</v>
      </c>
      <c r="K378">
        <f>SmtRes!AE665</f>
        <v>30.5</v>
      </c>
      <c r="L378">
        <f>SmtRes!DB665</f>
        <v>4.88</v>
      </c>
      <c r="M378">
        <f>ROUND(ROUND(L378*Source!I435, 6)*1, 2)</f>
        <v>10.59</v>
      </c>
      <c r="N378">
        <f>SmtRes!AA665</f>
        <v>99.74</v>
      </c>
      <c r="O378">
        <f>ROUND(ROUND(L378*Source!I435, 6)*SmtRes!DA665, 2)</f>
        <v>34.630000000000003</v>
      </c>
      <c r="P378">
        <f>SmtRes!AG665</f>
        <v>0</v>
      </c>
      <c r="Q378">
        <f>SmtRes!DC665</f>
        <v>0</v>
      </c>
      <c r="R378">
        <f>ROUND(ROUND(Q378*Source!I435, 6)*1, 2)</f>
        <v>0</v>
      </c>
      <c r="S378">
        <f>SmtRes!AC665</f>
        <v>0</v>
      </c>
      <c r="T378">
        <f>ROUND(ROUND(Q378*Source!I435, 6)*SmtRes!AK665, 2)</f>
        <v>0</v>
      </c>
      <c r="U378">
        <f>SmtRes!X665</f>
        <v>-1294780295</v>
      </c>
      <c r="V378">
        <v>665352987</v>
      </c>
      <c r="W378">
        <v>2088390406</v>
      </c>
    </row>
    <row r="379" spans="1:23" x14ac:dyDescent="0.2">
      <c r="A379">
        <f>Source!A435</f>
        <v>17</v>
      </c>
      <c r="C379">
        <v>3</v>
      </c>
      <c r="D379">
        <v>0</v>
      </c>
      <c r="E379">
        <f>SmtRes!AV664</f>
        <v>0</v>
      </c>
      <c r="F379" t="str">
        <f>SmtRes!I664</f>
        <v>101-2143</v>
      </c>
      <c r="G379" t="str">
        <f>SmtRes!K664</f>
        <v>Краска</v>
      </c>
      <c r="H379" t="str">
        <f>SmtRes!O664</f>
        <v>кг</v>
      </c>
      <c r="I379">
        <f>SmtRes!Y664*Source!I435</f>
        <v>4.3400000000000001E-2</v>
      </c>
      <c r="J379">
        <f>SmtRes!AO664</f>
        <v>1</v>
      </c>
      <c r="K379">
        <f>SmtRes!AE664</f>
        <v>28.67</v>
      </c>
      <c r="L379">
        <f>SmtRes!DB664</f>
        <v>0.56999999999999995</v>
      </c>
      <c r="M379">
        <f>ROUND(ROUND(L379*Source!I435, 6)*1, 2)</f>
        <v>1.24</v>
      </c>
      <c r="N379">
        <f>SmtRes!AA664</f>
        <v>63.36</v>
      </c>
      <c r="O379">
        <f>ROUND(ROUND(L379*Source!I435, 6)*SmtRes!DA664, 2)</f>
        <v>2.73</v>
      </c>
      <c r="P379">
        <f>SmtRes!AG664</f>
        <v>0</v>
      </c>
      <c r="Q379">
        <f>SmtRes!DC664</f>
        <v>0</v>
      </c>
      <c r="R379">
        <f>ROUND(ROUND(Q379*Source!I435, 6)*1, 2)</f>
        <v>0</v>
      </c>
      <c r="S379">
        <f>SmtRes!AC664</f>
        <v>0</v>
      </c>
      <c r="T379">
        <f>ROUND(ROUND(Q379*Source!I435, 6)*SmtRes!AK664, 2)</f>
        <v>0</v>
      </c>
      <c r="U379">
        <f>SmtRes!X664</f>
        <v>-1768004575</v>
      </c>
      <c r="V379">
        <v>1217422333</v>
      </c>
      <c r="W379">
        <v>1617004271</v>
      </c>
    </row>
    <row r="380" spans="1:23" x14ac:dyDescent="0.2">
      <c r="A380">
        <f>Source!A435</f>
        <v>17</v>
      </c>
      <c r="C380">
        <v>3</v>
      </c>
      <c r="D380">
        <v>0</v>
      </c>
      <c r="E380">
        <f>SmtRes!AV663</f>
        <v>0</v>
      </c>
      <c r="F380" t="str">
        <f>SmtRes!I663</f>
        <v>101-1764</v>
      </c>
      <c r="G380" t="str">
        <f>SmtRes!K663</f>
        <v>Тальк молотый, сорт I</v>
      </c>
      <c r="H380" t="str">
        <f>SmtRes!O663</f>
        <v>т</v>
      </c>
      <c r="I380">
        <f>SmtRes!Y663*Source!I435</f>
        <v>1.3019999999999998E-3</v>
      </c>
      <c r="J380">
        <f>SmtRes!AO663</f>
        <v>1</v>
      </c>
      <c r="K380">
        <f>SmtRes!AE663</f>
        <v>1820.01</v>
      </c>
      <c r="L380">
        <f>SmtRes!DB663</f>
        <v>1.0900000000000001</v>
      </c>
      <c r="M380">
        <f>ROUND(ROUND(L380*Source!I435, 6)*1, 2)</f>
        <v>2.37</v>
      </c>
      <c r="N380">
        <f>SmtRes!AA663</f>
        <v>17217.29</v>
      </c>
      <c r="O380">
        <f>ROUND(ROUND(L380*Source!I435, 6)*SmtRes!DA663, 2)</f>
        <v>22.38</v>
      </c>
      <c r="P380">
        <f>SmtRes!AG663</f>
        <v>0</v>
      </c>
      <c r="Q380">
        <f>SmtRes!DC663</f>
        <v>0</v>
      </c>
      <c r="R380">
        <f>ROUND(ROUND(Q380*Source!I435, 6)*1, 2)</f>
        <v>0</v>
      </c>
      <c r="S380">
        <f>SmtRes!AC663</f>
        <v>0</v>
      </c>
      <c r="T380">
        <f>ROUND(ROUND(Q380*Source!I435, 6)*SmtRes!AK663, 2)</f>
        <v>0</v>
      </c>
      <c r="U380">
        <f>SmtRes!X663</f>
        <v>-834843177</v>
      </c>
      <c r="V380">
        <v>-2092651348</v>
      </c>
      <c r="W380">
        <v>549801210</v>
      </c>
    </row>
    <row r="381" spans="1:23" x14ac:dyDescent="0.2">
      <c r="A381">
        <f>Source!A436</f>
        <v>17</v>
      </c>
      <c r="C381">
        <v>3</v>
      </c>
      <c r="D381">
        <v>0</v>
      </c>
      <c r="E381">
        <f>SmtRes!AV676</f>
        <v>0</v>
      </c>
      <c r="F381" t="str">
        <f>SmtRes!I676</f>
        <v>999-9950</v>
      </c>
      <c r="G381" t="str">
        <f>SmtRes!K676</f>
        <v>Вспомогательные ненормируемые материалы (2% от ОЗП)</v>
      </c>
      <c r="H381" t="str">
        <f>SmtRes!O676</f>
        <v>РУБ</v>
      </c>
      <c r="I381">
        <f>SmtRes!Y676*Source!I436</f>
        <v>1.3144</v>
      </c>
      <c r="J381">
        <f>SmtRes!AO676</f>
        <v>1</v>
      </c>
      <c r="K381">
        <f>SmtRes!AE676</f>
        <v>1</v>
      </c>
      <c r="L381">
        <f>SmtRes!DB676</f>
        <v>0.53</v>
      </c>
      <c r="M381">
        <f>ROUND(ROUND(L381*Source!I436, 6)*1, 2)</f>
        <v>1.31</v>
      </c>
      <c r="N381">
        <f>SmtRes!AA676</f>
        <v>1</v>
      </c>
      <c r="O381">
        <f>ROUND(ROUND(L381*Source!I436, 6)*SmtRes!DA676, 2)</f>
        <v>1.31</v>
      </c>
      <c r="P381">
        <f>SmtRes!AG676</f>
        <v>0</v>
      </c>
      <c r="Q381">
        <f>SmtRes!DC676</f>
        <v>0</v>
      </c>
      <c r="R381">
        <f>ROUND(ROUND(Q381*Source!I436, 6)*1, 2)</f>
        <v>0</v>
      </c>
      <c r="S381">
        <f>SmtRes!AC676</f>
        <v>0</v>
      </c>
      <c r="T381">
        <f>ROUND(ROUND(Q381*Source!I436, 6)*SmtRes!AK676, 2)</f>
        <v>0</v>
      </c>
      <c r="U381">
        <f>SmtRes!X676</f>
        <v>-915781824</v>
      </c>
      <c r="V381">
        <v>655047484</v>
      </c>
      <c r="W381">
        <v>655047484</v>
      </c>
    </row>
    <row r="382" spans="1:23" x14ac:dyDescent="0.2">
      <c r="A382">
        <f>Source!A436</f>
        <v>17</v>
      </c>
      <c r="C382">
        <v>3</v>
      </c>
      <c r="D382">
        <v>0</v>
      </c>
      <c r="E382">
        <f>SmtRes!AV675</f>
        <v>0</v>
      </c>
      <c r="F382" t="str">
        <f>SmtRes!I675</f>
        <v>101-2499</v>
      </c>
      <c r="G382" t="str">
        <f>SmtRes!K675</f>
        <v>Лента изоляционная прорезиненная односторонняя ширина 20 мм, толщина 0,25-0,35 мм</v>
      </c>
      <c r="H382" t="str">
        <f>SmtRes!O675</f>
        <v>кг</v>
      </c>
      <c r="I382">
        <f>SmtRes!Y675*Source!I436</f>
        <v>0.39679999999999999</v>
      </c>
      <c r="J382">
        <f>SmtRes!AO675</f>
        <v>1</v>
      </c>
      <c r="K382">
        <f>SmtRes!AE675</f>
        <v>30.5</v>
      </c>
      <c r="L382">
        <f>SmtRes!DB675</f>
        <v>4.88</v>
      </c>
      <c r="M382">
        <f>ROUND(ROUND(L382*Source!I436, 6)*1, 2)</f>
        <v>12.1</v>
      </c>
      <c r="N382">
        <f>SmtRes!AA675</f>
        <v>99.74</v>
      </c>
      <c r="O382">
        <f>ROUND(ROUND(L382*Source!I436, 6)*SmtRes!DA675, 2)</f>
        <v>39.57</v>
      </c>
      <c r="P382">
        <f>SmtRes!AG675</f>
        <v>0</v>
      </c>
      <c r="Q382">
        <f>SmtRes!DC675</f>
        <v>0</v>
      </c>
      <c r="R382">
        <f>ROUND(ROUND(Q382*Source!I436, 6)*1, 2)</f>
        <v>0</v>
      </c>
      <c r="S382">
        <f>SmtRes!AC675</f>
        <v>0</v>
      </c>
      <c r="T382">
        <f>ROUND(ROUND(Q382*Source!I436, 6)*SmtRes!AK675, 2)</f>
        <v>0</v>
      </c>
      <c r="U382">
        <f>SmtRes!X675</f>
        <v>-1294780295</v>
      </c>
      <c r="V382">
        <v>665352987</v>
      </c>
      <c r="W382">
        <v>2088390406</v>
      </c>
    </row>
    <row r="383" spans="1:23" x14ac:dyDescent="0.2">
      <c r="A383">
        <f>Source!A436</f>
        <v>17</v>
      </c>
      <c r="C383">
        <v>3</v>
      </c>
      <c r="D383">
        <v>0</v>
      </c>
      <c r="E383">
        <f>SmtRes!AV674</f>
        <v>0</v>
      </c>
      <c r="F383" t="str">
        <f>SmtRes!I674</f>
        <v>101-2478</v>
      </c>
      <c r="G383" t="str">
        <f>SmtRes!K674</f>
        <v>Лента К226</v>
      </c>
      <c r="H383" t="str">
        <f>SmtRes!O674</f>
        <v>100 м</v>
      </c>
      <c r="I383">
        <f>SmtRes!Y674*Source!I436</f>
        <v>0.124</v>
      </c>
      <c r="J383">
        <f>SmtRes!AO674</f>
        <v>1</v>
      </c>
      <c r="K383">
        <f>SmtRes!AE674</f>
        <v>120.36</v>
      </c>
      <c r="L383">
        <f>SmtRes!DB674</f>
        <v>6.02</v>
      </c>
      <c r="M383">
        <f>ROUND(ROUND(L383*Source!I436, 6)*1, 2)</f>
        <v>14.93</v>
      </c>
      <c r="N383">
        <f>SmtRes!AA674</f>
        <v>539.21</v>
      </c>
      <c r="O383">
        <f>ROUND(ROUND(L383*Source!I436, 6)*SmtRes!DA674, 2)</f>
        <v>66.88</v>
      </c>
      <c r="P383">
        <f>SmtRes!AG674</f>
        <v>0</v>
      </c>
      <c r="Q383">
        <f>SmtRes!DC674</f>
        <v>0</v>
      </c>
      <c r="R383">
        <f>ROUND(ROUND(Q383*Source!I436, 6)*1, 2)</f>
        <v>0</v>
      </c>
      <c r="S383">
        <f>SmtRes!AC674</f>
        <v>0</v>
      </c>
      <c r="T383">
        <f>ROUND(ROUND(Q383*Source!I436, 6)*SmtRes!AK674, 2)</f>
        <v>0</v>
      </c>
      <c r="U383">
        <f>SmtRes!X674</f>
        <v>611857035</v>
      </c>
      <c r="V383">
        <v>-1221827425</v>
      </c>
      <c r="W383">
        <v>-341121967</v>
      </c>
    </row>
    <row r="384" spans="1:23" x14ac:dyDescent="0.2">
      <c r="A384">
        <f>Source!A436</f>
        <v>17</v>
      </c>
      <c r="C384">
        <v>3</v>
      </c>
      <c r="D384">
        <v>0</v>
      </c>
      <c r="E384">
        <f>SmtRes!AV673</f>
        <v>0</v>
      </c>
      <c r="F384" t="str">
        <f>SmtRes!I673</f>
        <v>101-2143</v>
      </c>
      <c r="G384" t="str">
        <f>SmtRes!K673</f>
        <v>Краска</v>
      </c>
      <c r="H384" t="str">
        <f>SmtRes!O673</f>
        <v>кг</v>
      </c>
      <c r="I384">
        <f>SmtRes!Y673*Source!I436</f>
        <v>0.124</v>
      </c>
      <c r="J384">
        <f>SmtRes!AO673</f>
        <v>1</v>
      </c>
      <c r="K384">
        <f>SmtRes!AE673</f>
        <v>28.67</v>
      </c>
      <c r="L384">
        <f>SmtRes!DB673</f>
        <v>1.43</v>
      </c>
      <c r="M384">
        <f>ROUND(ROUND(L384*Source!I436, 6)*1, 2)</f>
        <v>3.55</v>
      </c>
      <c r="N384">
        <f>SmtRes!AA673</f>
        <v>63.36</v>
      </c>
      <c r="O384">
        <f>ROUND(ROUND(L384*Source!I436, 6)*SmtRes!DA673, 2)</f>
        <v>7.84</v>
      </c>
      <c r="P384">
        <f>SmtRes!AG673</f>
        <v>0</v>
      </c>
      <c r="Q384">
        <f>SmtRes!DC673</f>
        <v>0</v>
      </c>
      <c r="R384">
        <f>ROUND(ROUND(Q384*Source!I436, 6)*1, 2)</f>
        <v>0</v>
      </c>
      <c r="S384">
        <f>SmtRes!AC673</f>
        <v>0</v>
      </c>
      <c r="T384">
        <f>ROUND(ROUND(Q384*Source!I436, 6)*SmtRes!AK673, 2)</f>
        <v>0</v>
      </c>
      <c r="U384">
        <f>SmtRes!X673</f>
        <v>-1768004575</v>
      </c>
      <c r="V384">
        <v>1217422333</v>
      </c>
      <c r="W384">
        <v>1617004271</v>
      </c>
    </row>
    <row r="385" spans="1:23" x14ac:dyDescent="0.2">
      <c r="A385">
        <f>Source!A437</f>
        <v>17</v>
      </c>
      <c r="C385">
        <v>3</v>
      </c>
      <c r="D385">
        <f>Source!BI437</f>
        <v>2</v>
      </c>
      <c r="E385">
        <f>Source!FS437</f>
        <v>0</v>
      </c>
      <c r="F385" t="str">
        <f>Source!F437</f>
        <v>502-0516</v>
      </c>
      <c r="G385" t="str">
        <f>Source!G437</f>
        <v>Провода силовые для электрических установок на напряжение до 450 В с медной жилой марки ПВ3, сечением 2,5 мм2</v>
      </c>
      <c r="H385" t="str">
        <f>Source!H437</f>
        <v>1000 м</v>
      </c>
      <c r="I385">
        <f>Source!I437</f>
        <v>0.4743</v>
      </c>
      <c r="J385">
        <v>1</v>
      </c>
      <c r="K385">
        <f>Source!AC437</f>
        <v>1639.99</v>
      </c>
      <c r="M385">
        <f>ROUND(K385*I385, 2)</f>
        <v>777.85</v>
      </c>
      <c r="N385">
        <f>Source!AC437*IF(Source!BC437&lt;&gt; 0, Source!BC437, 1)</f>
        <v>12759.1222</v>
      </c>
      <c r="O385">
        <f>ROUND(N385*I385, 2)</f>
        <v>6051.65</v>
      </c>
      <c r="P385">
        <f>Source!AE437</f>
        <v>0</v>
      </c>
      <c r="R385">
        <f>ROUND(P385*I385, 2)</f>
        <v>0</v>
      </c>
      <c r="S385">
        <f>Source!AE437*IF(Source!BS437&lt;&gt; 0, Source!BS437, 1)</f>
        <v>0</v>
      </c>
      <c r="T385">
        <f>ROUND(S385*I385, 2)</f>
        <v>0</v>
      </c>
      <c r="U385">
        <f>Source!GF437</f>
        <v>-1255677092</v>
      </c>
      <c r="V385">
        <v>512819562</v>
      </c>
      <c r="W385">
        <v>116631505</v>
      </c>
    </row>
    <row r="386" spans="1:23" x14ac:dyDescent="0.2">
      <c r="A386">
        <f>Source!A438</f>
        <v>17</v>
      </c>
      <c r="C386">
        <v>3</v>
      </c>
      <c r="D386">
        <v>0</v>
      </c>
      <c r="E386">
        <f>SmtRes!AV686</f>
        <v>0</v>
      </c>
      <c r="F386" t="str">
        <f>SmtRes!I686</f>
        <v>999-9950</v>
      </c>
      <c r="G386" t="str">
        <f>SmtRes!K686</f>
        <v>Вспомогательные ненормируемые материалы (2% от ОЗП)</v>
      </c>
      <c r="H386" t="str">
        <f>SmtRes!O686</f>
        <v>РУБ</v>
      </c>
      <c r="I386">
        <f>SmtRes!Y686*Source!I438</f>
        <v>4.1139999999999999</v>
      </c>
      <c r="J386">
        <f>SmtRes!AO686</f>
        <v>1</v>
      </c>
      <c r="K386">
        <f>SmtRes!AE686</f>
        <v>1</v>
      </c>
      <c r="L386">
        <f>SmtRes!DB686</f>
        <v>6.05</v>
      </c>
      <c r="M386">
        <f>ROUND(ROUND(L386*Source!I438, 6)*1, 2)</f>
        <v>4.1100000000000003</v>
      </c>
      <c r="N386">
        <f>SmtRes!AA686</f>
        <v>1</v>
      </c>
      <c r="O386">
        <f>ROUND(ROUND(L386*Source!I438, 6)*SmtRes!DA686, 2)</f>
        <v>4.1100000000000003</v>
      </c>
      <c r="P386">
        <f>SmtRes!AG686</f>
        <v>0</v>
      </c>
      <c r="Q386">
        <f>SmtRes!DC686</f>
        <v>0</v>
      </c>
      <c r="R386">
        <f>ROUND(ROUND(Q386*Source!I438, 6)*1, 2)</f>
        <v>0</v>
      </c>
      <c r="S386">
        <f>SmtRes!AC686</f>
        <v>0</v>
      </c>
      <c r="T386">
        <f>ROUND(ROUND(Q386*Source!I438, 6)*SmtRes!AK686, 2)</f>
        <v>0</v>
      </c>
      <c r="U386">
        <f>SmtRes!X686</f>
        <v>-915781824</v>
      </c>
      <c r="V386">
        <v>655047484</v>
      </c>
      <c r="W386">
        <v>655047484</v>
      </c>
    </row>
    <row r="387" spans="1:23" x14ac:dyDescent="0.2">
      <c r="A387">
        <f>Source!A438</f>
        <v>17</v>
      </c>
      <c r="C387">
        <v>3</v>
      </c>
      <c r="D387">
        <v>0</v>
      </c>
      <c r="E387">
        <f>SmtRes!AV685</f>
        <v>0</v>
      </c>
      <c r="F387" t="str">
        <f>SmtRes!I685</f>
        <v>509-0783</v>
      </c>
      <c r="G387" t="str">
        <f>SmtRes!K685</f>
        <v>Втулки изолирующие</v>
      </c>
      <c r="H387" t="str">
        <f>SmtRes!O685</f>
        <v>1000 шт.</v>
      </c>
      <c r="I387">
        <f>SmtRes!Y685*Source!I438</f>
        <v>6.9360000000000005E-2</v>
      </c>
      <c r="J387">
        <f>SmtRes!AO685</f>
        <v>1</v>
      </c>
      <c r="K387">
        <f>SmtRes!AE685</f>
        <v>280</v>
      </c>
      <c r="L387">
        <f>SmtRes!DB685</f>
        <v>28.56</v>
      </c>
      <c r="M387">
        <f>ROUND(ROUND(L387*Source!I438, 6)*1, 2)</f>
        <v>19.420000000000002</v>
      </c>
      <c r="N387">
        <f>SmtRes!AA685</f>
        <v>688.8</v>
      </c>
      <c r="O387">
        <f>ROUND(ROUND(L387*Source!I438, 6)*SmtRes!DA685, 2)</f>
        <v>47.78</v>
      </c>
      <c r="P387">
        <f>SmtRes!AG685</f>
        <v>0</v>
      </c>
      <c r="Q387">
        <f>SmtRes!DC685</f>
        <v>0</v>
      </c>
      <c r="R387">
        <f>ROUND(ROUND(Q387*Source!I438, 6)*1, 2)</f>
        <v>0</v>
      </c>
      <c r="S387">
        <f>SmtRes!AC685</f>
        <v>0</v>
      </c>
      <c r="T387">
        <f>ROUND(ROUND(Q387*Source!I438, 6)*SmtRes!AK685, 2)</f>
        <v>0</v>
      </c>
      <c r="U387">
        <f>SmtRes!X685</f>
        <v>895142179</v>
      </c>
      <c r="V387">
        <v>-2060089798</v>
      </c>
      <c r="W387">
        <v>-1978971154</v>
      </c>
    </row>
    <row r="388" spans="1:23" x14ac:dyDescent="0.2">
      <c r="A388">
        <f>Source!A438</f>
        <v>17</v>
      </c>
      <c r="C388">
        <v>3</v>
      </c>
      <c r="D388">
        <v>0</v>
      </c>
      <c r="E388">
        <f>SmtRes!AV683</f>
        <v>0</v>
      </c>
      <c r="F388" t="str">
        <f>SmtRes!I683</f>
        <v>405-0219</v>
      </c>
      <c r="G388" t="str">
        <f>SmtRes!K683</f>
        <v>Гипсовые вяжущие, марка Г3</v>
      </c>
      <c r="H388" t="str">
        <f>SmtRes!O683</f>
        <v>т</v>
      </c>
      <c r="I388">
        <f>SmtRes!Y683*Source!I438</f>
        <v>2.1420000000000002E-3</v>
      </c>
      <c r="J388">
        <f>SmtRes!AO683</f>
        <v>1</v>
      </c>
      <c r="K388">
        <f>SmtRes!AE683</f>
        <v>729.98</v>
      </c>
      <c r="L388">
        <f>SmtRes!DB683</f>
        <v>2.2999999999999998</v>
      </c>
      <c r="M388">
        <f>ROUND(ROUND(L388*Source!I438, 6)*1, 2)</f>
        <v>1.56</v>
      </c>
      <c r="N388">
        <f>SmtRes!AA683</f>
        <v>4956.5600000000004</v>
      </c>
      <c r="O388">
        <f>ROUND(ROUND(L388*Source!I438, 6)*SmtRes!DA683, 2)</f>
        <v>10.62</v>
      </c>
      <c r="P388">
        <f>SmtRes!AG683</f>
        <v>0</v>
      </c>
      <c r="Q388">
        <f>SmtRes!DC683</f>
        <v>0</v>
      </c>
      <c r="R388">
        <f>ROUND(ROUND(Q388*Source!I438, 6)*1, 2)</f>
        <v>0</v>
      </c>
      <c r="S388">
        <f>SmtRes!AC683</f>
        <v>0</v>
      </c>
      <c r="T388">
        <f>ROUND(ROUND(Q388*Source!I438, 6)*SmtRes!AK683, 2)</f>
        <v>0</v>
      </c>
      <c r="U388">
        <f>SmtRes!X683</f>
        <v>-601557392</v>
      </c>
      <c r="V388">
        <v>102984346</v>
      </c>
      <c r="W388">
        <v>56396886</v>
      </c>
    </row>
    <row r="389" spans="1:23" x14ac:dyDescent="0.2">
      <c r="A389">
        <f>Source!A438</f>
        <v>17</v>
      </c>
      <c r="C389">
        <v>3</v>
      </c>
      <c r="D389">
        <v>0</v>
      </c>
      <c r="E389">
        <f>SmtRes!AV682</f>
        <v>0</v>
      </c>
      <c r="F389" t="str">
        <f>SmtRes!I682</f>
        <v>101-2499</v>
      </c>
      <c r="G389" t="str">
        <f>SmtRes!K682</f>
        <v>Лента изоляционная прорезиненная односторонняя ширина 20 мм, толщина 0,25-0,35 мм</v>
      </c>
      <c r="H389" t="str">
        <f>SmtRes!O682</f>
        <v>кг</v>
      </c>
      <c r="I389">
        <f>SmtRes!Y682*Source!I438</f>
        <v>0.28560000000000002</v>
      </c>
      <c r="J389">
        <f>SmtRes!AO682</f>
        <v>1</v>
      </c>
      <c r="K389">
        <f>SmtRes!AE682</f>
        <v>30.5</v>
      </c>
      <c r="L389">
        <f>SmtRes!DB682</f>
        <v>12.81</v>
      </c>
      <c r="M389">
        <f>ROUND(ROUND(L389*Source!I438, 6)*1, 2)</f>
        <v>8.7100000000000009</v>
      </c>
      <c r="N389">
        <f>SmtRes!AA682</f>
        <v>99.74</v>
      </c>
      <c r="O389">
        <f>ROUND(ROUND(L389*Source!I438, 6)*SmtRes!DA682, 2)</f>
        <v>28.48</v>
      </c>
      <c r="P389">
        <f>SmtRes!AG682</f>
        <v>0</v>
      </c>
      <c r="Q389">
        <f>SmtRes!DC682</f>
        <v>0</v>
      </c>
      <c r="R389">
        <f>ROUND(ROUND(Q389*Source!I438, 6)*1, 2)</f>
        <v>0</v>
      </c>
      <c r="S389">
        <f>SmtRes!AC682</f>
        <v>0</v>
      </c>
      <c r="T389">
        <f>ROUND(ROUND(Q389*Source!I438, 6)*SmtRes!AK682, 2)</f>
        <v>0</v>
      </c>
      <c r="U389">
        <f>SmtRes!X682</f>
        <v>-1294780295</v>
      </c>
      <c r="V389">
        <v>665352987</v>
      </c>
      <c r="W389">
        <v>2088390406</v>
      </c>
    </row>
    <row r="390" spans="1:23" x14ac:dyDescent="0.2">
      <c r="A390">
        <f>Source!A438</f>
        <v>17</v>
      </c>
      <c r="C390">
        <v>3</v>
      </c>
      <c r="D390">
        <v>0</v>
      </c>
      <c r="E390">
        <f>SmtRes!AV681</f>
        <v>0</v>
      </c>
      <c r="F390" t="str">
        <f>SmtRes!I681</f>
        <v>101-1977</v>
      </c>
      <c r="G390" t="str">
        <f>SmtRes!K681</f>
        <v>Болты с гайками и шайбами строительные</v>
      </c>
      <c r="H390" t="str">
        <f>SmtRes!O681</f>
        <v>кг</v>
      </c>
      <c r="I390">
        <f>SmtRes!Y681*Source!I438</f>
        <v>1.02</v>
      </c>
      <c r="J390">
        <f>SmtRes!AO681</f>
        <v>1</v>
      </c>
      <c r="K390">
        <f>SmtRes!AE681</f>
        <v>9.0399999999999991</v>
      </c>
      <c r="L390">
        <f>SmtRes!DB681</f>
        <v>13.56</v>
      </c>
      <c r="M390">
        <f>ROUND(ROUND(L390*Source!I438, 6)*1, 2)</f>
        <v>9.2200000000000006</v>
      </c>
      <c r="N390">
        <f>SmtRes!AA681</f>
        <v>78.290000000000006</v>
      </c>
      <c r="O390">
        <f>ROUND(ROUND(L390*Source!I438, 6)*SmtRes!DA681, 2)</f>
        <v>79.849999999999994</v>
      </c>
      <c r="P390">
        <f>SmtRes!AG681</f>
        <v>0</v>
      </c>
      <c r="Q390">
        <f>SmtRes!DC681</f>
        <v>0</v>
      </c>
      <c r="R390">
        <f>ROUND(ROUND(Q390*Source!I438, 6)*1, 2)</f>
        <v>0</v>
      </c>
      <c r="S390">
        <f>SmtRes!AC681</f>
        <v>0</v>
      </c>
      <c r="T390">
        <f>ROUND(ROUND(Q390*Source!I438, 6)*SmtRes!AK681, 2)</f>
        <v>0</v>
      </c>
      <c r="U390">
        <f>SmtRes!X681</f>
        <v>30920770</v>
      </c>
      <c r="V390">
        <v>-2016438031</v>
      </c>
      <c r="W390">
        <v>1679288748</v>
      </c>
    </row>
    <row r="391" spans="1:23" x14ac:dyDescent="0.2">
      <c r="A391">
        <f>Source!A439</f>
        <v>18</v>
      </c>
      <c r="C391">
        <v>3</v>
      </c>
      <c r="D391">
        <f>Source!BI439</f>
        <v>2</v>
      </c>
      <c r="E391">
        <f>Source!FS439</f>
        <v>0</v>
      </c>
      <c r="F391" t="str">
        <f>Source!F439</f>
        <v>503-0695</v>
      </c>
      <c r="G391" t="str">
        <f>Source!G439</f>
        <v>Розетка штепсельная Mosaic с заземляющим контактом</v>
      </c>
      <c r="H391" t="str">
        <f>Source!H439</f>
        <v>100 шт.</v>
      </c>
      <c r="I391">
        <f>Source!I439</f>
        <v>0.68</v>
      </c>
      <c r="J391">
        <v>1</v>
      </c>
      <c r="K391">
        <f>Source!AC439</f>
        <v>9355</v>
      </c>
      <c r="M391">
        <f>ROUND(K391*I391, 2)</f>
        <v>6361.4</v>
      </c>
      <c r="N391">
        <f>Source!AC439*IF(Source!BC439&lt;&gt; 0, Source!BC439, 1)</f>
        <v>20206.800000000003</v>
      </c>
      <c r="O391">
        <f>ROUND(N391*I391, 2)</f>
        <v>13740.62</v>
      </c>
      <c r="P391">
        <f>Source!AE439</f>
        <v>0</v>
      </c>
      <c r="R391">
        <f>ROUND(P391*I391, 2)</f>
        <v>0</v>
      </c>
      <c r="S391">
        <f>Source!AE439*IF(Source!BS439&lt;&gt; 0, Source!BS439, 1)</f>
        <v>0</v>
      </c>
      <c r="T391">
        <f>ROUND(S391*I391, 2)</f>
        <v>0</v>
      </c>
      <c r="U391">
        <f>Source!GF439</f>
        <v>-1922508324</v>
      </c>
      <c r="V391">
        <v>603251398</v>
      </c>
      <c r="W391">
        <v>-1941711668</v>
      </c>
    </row>
    <row r="392" spans="1:23" x14ac:dyDescent="0.2">
      <c r="A392">
        <f>Source!A440</f>
        <v>17</v>
      </c>
      <c r="C392">
        <v>3</v>
      </c>
      <c r="D392">
        <v>0</v>
      </c>
      <c r="E392">
        <f>SmtRes!AV694</f>
        <v>0</v>
      </c>
      <c r="F392" t="str">
        <f>SmtRes!I694</f>
        <v>999-9950</v>
      </c>
      <c r="G392" t="str">
        <f>SmtRes!K694</f>
        <v>Вспомогательные ненормируемые материалы (2% от ОЗП)</v>
      </c>
      <c r="H392" t="str">
        <f>SmtRes!O694</f>
        <v>РУБ</v>
      </c>
      <c r="I392">
        <f>SmtRes!Y694*Source!I440</f>
        <v>0.45990000000000003</v>
      </c>
      <c r="J392">
        <f>SmtRes!AO694</f>
        <v>1</v>
      </c>
      <c r="K392">
        <f>SmtRes!AE694</f>
        <v>1</v>
      </c>
      <c r="L392">
        <f>SmtRes!DB694</f>
        <v>5.1100000000000003</v>
      </c>
      <c r="M392">
        <f>ROUND(ROUND(L392*Source!I440, 6)*1, 2)</f>
        <v>0.46</v>
      </c>
      <c r="N392">
        <f>SmtRes!AA694</f>
        <v>1</v>
      </c>
      <c r="O392">
        <f>ROUND(ROUND(L392*Source!I440, 6)*SmtRes!DA694, 2)</f>
        <v>0.46</v>
      </c>
      <c r="P392">
        <f>SmtRes!AG694</f>
        <v>0</v>
      </c>
      <c r="Q392">
        <f>SmtRes!DC694</f>
        <v>0</v>
      </c>
      <c r="R392">
        <f>ROUND(ROUND(Q392*Source!I440, 6)*1, 2)</f>
        <v>0</v>
      </c>
      <c r="S392">
        <f>SmtRes!AC694</f>
        <v>0</v>
      </c>
      <c r="T392">
        <f>ROUND(ROUND(Q392*Source!I440, 6)*SmtRes!AK694, 2)</f>
        <v>0</v>
      </c>
      <c r="U392">
        <f>SmtRes!X694</f>
        <v>-915781824</v>
      </c>
      <c r="V392">
        <v>655047484</v>
      </c>
      <c r="W392">
        <v>655047484</v>
      </c>
    </row>
    <row r="393" spans="1:23" x14ac:dyDescent="0.2">
      <c r="A393">
        <f>Source!A440</f>
        <v>17</v>
      </c>
      <c r="C393">
        <v>3</v>
      </c>
      <c r="D393">
        <v>0</v>
      </c>
      <c r="E393">
        <f>SmtRes!AV692</f>
        <v>0</v>
      </c>
      <c r="F393" t="str">
        <f>SmtRes!I692</f>
        <v>509-0783</v>
      </c>
      <c r="G393" t="str">
        <f>SmtRes!K692</f>
        <v>Втулки изолирующие</v>
      </c>
      <c r="H393" t="str">
        <f>SmtRes!O692</f>
        <v>1000 шт.</v>
      </c>
      <c r="I393">
        <f>SmtRes!Y692*Source!I440</f>
        <v>9.1799999999999989E-3</v>
      </c>
      <c r="J393">
        <f>SmtRes!AO692</f>
        <v>1</v>
      </c>
      <c r="K393">
        <f>SmtRes!AE692</f>
        <v>280</v>
      </c>
      <c r="L393">
        <f>SmtRes!DB692</f>
        <v>28.56</v>
      </c>
      <c r="M393">
        <f>ROUND(ROUND(L393*Source!I440, 6)*1, 2)</f>
        <v>2.57</v>
      </c>
      <c r="N393">
        <f>SmtRes!AA692</f>
        <v>688.8</v>
      </c>
      <c r="O393">
        <f>ROUND(ROUND(L393*Source!I440, 6)*SmtRes!DA692, 2)</f>
        <v>6.32</v>
      </c>
      <c r="P393">
        <f>SmtRes!AG692</f>
        <v>0</v>
      </c>
      <c r="Q393">
        <f>SmtRes!DC692</f>
        <v>0</v>
      </c>
      <c r="R393">
        <f>ROUND(ROUND(Q393*Source!I440, 6)*1, 2)</f>
        <v>0</v>
      </c>
      <c r="S393">
        <f>SmtRes!AC692</f>
        <v>0</v>
      </c>
      <c r="T393">
        <f>ROUND(ROUND(Q393*Source!I440, 6)*SmtRes!AK692, 2)</f>
        <v>0</v>
      </c>
      <c r="U393">
        <f>SmtRes!X692</f>
        <v>895142179</v>
      </c>
      <c r="V393">
        <v>-2060089798</v>
      </c>
      <c r="W393">
        <v>-1978971154</v>
      </c>
    </row>
    <row r="394" spans="1:23" x14ac:dyDescent="0.2">
      <c r="A394">
        <f>Source!A440</f>
        <v>17</v>
      </c>
      <c r="C394">
        <v>3</v>
      </c>
      <c r="D394">
        <v>0</v>
      </c>
      <c r="E394">
        <f>SmtRes!AV691</f>
        <v>0</v>
      </c>
      <c r="F394" t="str">
        <f>SmtRes!I691</f>
        <v>405-0219</v>
      </c>
      <c r="G394" t="str">
        <f>SmtRes!K691</f>
        <v>Гипсовые вяжущие, марка Г3</v>
      </c>
      <c r="H394" t="str">
        <f>SmtRes!O691</f>
        <v>т</v>
      </c>
      <c r="I394">
        <f>SmtRes!Y691*Source!I440</f>
        <v>2.8350000000000001E-4</v>
      </c>
      <c r="J394">
        <f>SmtRes!AO691</f>
        <v>1</v>
      </c>
      <c r="K394">
        <f>SmtRes!AE691</f>
        <v>729.98</v>
      </c>
      <c r="L394">
        <f>SmtRes!DB691</f>
        <v>2.2999999999999998</v>
      </c>
      <c r="M394">
        <f>ROUND(ROUND(L394*Source!I440, 6)*1, 2)</f>
        <v>0.21</v>
      </c>
      <c r="N394">
        <f>SmtRes!AA691</f>
        <v>4956.5600000000004</v>
      </c>
      <c r="O394">
        <f>ROUND(ROUND(L394*Source!I440, 6)*SmtRes!DA691, 2)</f>
        <v>1.41</v>
      </c>
      <c r="P394">
        <f>SmtRes!AG691</f>
        <v>0</v>
      </c>
      <c r="Q394">
        <f>SmtRes!DC691</f>
        <v>0</v>
      </c>
      <c r="R394">
        <f>ROUND(ROUND(Q394*Source!I440, 6)*1, 2)</f>
        <v>0</v>
      </c>
      <c r="S394">
        <f>SmtRes!AC691</f>
        <v>0</v>
      </c>
      <c r="T394">
        <f>ROUND(ROUND(Q394*Source!I440, 6)*SmtRes!AK691, 2)</f>
        <v>0</v>
      </c>
      <c r="U394">
        <f>SmtRes!X691</f>
        <v>-601557392</v>
      </c>
      <c r="V394">
        <v>102984346</v>
      </c>
      <c r="W394">
        <v>56396886</v>
      </c>
    </row>
    <row r="395" spans="1:23" x14ac:dyDescent="0.2">
      <c r="A395">
        <f>Source!A441</f>
        <v>18</v>
      </c>
      <c r="C395">
        <v>3</v>
      </c>
      <c r="D395">
        <f>Source!BI441</f>
        <v>2</v>
      </c>
      <c r="E395">
        <f>Source!FS441</f>
        <v>0</v>
      </c>
      <c r="F395" t="str">
        <f>Source!F441</f>
        <v>509-4583</v>
      </c>
      <c r="G395" t="str">
        <f>Source!G441</f>
        <v>Выключатель одноклавишный для скрытой проводки серии "Прима", марка С16-053 с подсветкой, цвет белый</v>
      </c>
      <c r="H395" t="str">
        <f>Source!H441</f>
        <v>10 шт.</v>
      </c>
      <c r="I395">
        <f>Source!I441</f>
        <v>0.89999999999999991</v>
      </c>
      <c r="J395">
        <v>1</v>
      </c>
      <c r="K395">
        <f>Source!AC441</f>
        <v>80</v>
      </c>
      <c r="M395">
        <f>ROUND(K395*I395, 2)</f>
        <v>72</v>
      </c>
      <c r="N395">
        <f>Source!AC441*IF(Source!BC441&lt;&gt; 0, Source!BC441, 1)</f>
        <v>657.6</v>
      </c>
      <c r="O395">
        <f>ROUND(N395*I395, 2)</f>
        <v>591.84</v>
      </c>
      <c r="P395">
        <f>Source!AE441</f>
        <v>0</v>
      </c>
      <c r="R395">
        <f>ROUND(P395*I395, 2)</f>
        <v>0</v>
      </c>
      <c r="S395">
        <f>Source!AE441*IF(Source!BS441&lt;&gt; 0, Source!BS441, 1)</f>
        <v>0</v>
      </c>
      <c r="T395">
        <f>ROUND(S395*I395, 2)</f>
        <v>0</v>
      </c>
      <c r="U395">
        <f>Source!GF441</f>
        <v>-1612967865</v>
      </c>
      <c r="V395">
        <v>438306906</v>
      </c>
      <c r="W395">
        <v>849124319</v>
      </c>
    </row>
    <row r="396" spans="1:23" x14ac:dyDescent="0.2">
      <c r="A396">
        <f>Source!A442</f>
        <v>17</v>
      </c>
      <c r="C396">
        <v>3</v>
      </c>
      <c r="D396">
        <v>0</v>
      </c>
      <c r="E396">
        <f>SmtRes!AV702</f>
        <v>0</v>
      </c>
      <c r="F396" t="str">
        <f>SmtRes!I702</f>
        <v>999-9950</v>
      </c>
      <c r="G396" t="str">
        <f>SmtRes!K702</f>
        <v>Вспомогательные ненормируемые материалы (2% от ОЗП)</v>
      </c>
      <c r="H396" t="str">
        <f>SmtRes!O702</f>
        <v>РУБ</v>
      </c>
      <c r="I396">
        <f>SmtRes!Y702*Source!I442</f>
        <v>0.4168</v>
      </c>
      <c r="J396">
        <f>SmtRes!AO702</f>
        <v>1</v>
      </c>
      <c r="K396">
        <f>SmtRes!AE702</f>
        <v>1</v>
      </c>
      <c r="L396">
        <f>SmtRes!DB702</f>
        <v>5.21</v>
      </c>
      <c r="M396">
        <f>ROUND(ROUND(L396*Source!I442, 6)*1, 2)</f>
        <v>0.42</v>
      </c>
      <c r="N396">
        <f>SmtRes!AA702</f>
        <v>1</v>
      </c>
      <c r="O396">
        <f>ROUND(ROUND(L396*Source!I442, 6)*SmtRes!DA702, 2)</f>
        <v>0.42</v>
      </c>
      <c r="P396">
        <f>SmtRes!AG702</f>
        <v>0</v>
      </c>
      <c r="Q396">
        <f>SmtRes!DC702</f>
        <v>0</v>
      </c>
      <c r="R396">
        <f>ROUND(ROUND(Q396*Source!I442, 6)*1, 2)</f>
        <v>0</v>
      </c>
      <c r="S396">
        <f>SmtRes!AC702</f>
        <v>0</v>
      </c>
      <c r="T396">
        <f>ROUND(ROUND(Q396*Source!I442, 6)*SmtRes!AK702, 2)</f>
        <v>0</v>
      </c>
      <c r="U396">
        <f>SmtRes!X702</f>
        <v>-915781824</v>
      </c>
      <c r="V396">
        <v>655047484</v>
      </c>
      <c r="W396">
        <v>655047484</v>
      </c>
    </row>
    <row r="397" spans="1:23" x14ac:dyDescent="0.2">
      <c r="A397">
        <f>Source!A442</f>
        <v>17</v>
      </c>
      <c r="C397">
        <v>3</v>
      </c>
      <c r="D397">
        <v>0</v>
      </c>
      <c r="E397">
        <f>SmtRes!AV700</f>
        <v>0</v>
      </c>
      <c r="F397" t="str">
        <f>SmtRes!I700</f>
        <v>509-0783</v>
      </c>
      <c r="G397" t="str">
        <f>SmtRes!K700</f>
        <v>Втулки изолирующие</v>
      </c>
      <c r="H397" t="str">
        <f>SmtRes!O700</f>
        <v>1000 шт.</v>
      </c>
      <c r="I397">
        <f>SmtRes!Y700*Source!I442</f>
        <v>8.1599999999999989E-3</v>
      </c>
      <c r="J397">
        <f>SmtRes!AO700</f>
        <v>1</v>
      </c>
      <c r="K397">
        <f>SmtRes!AE700</f>
        <v>280</v>
      </c>
      <c r="L397">
        <f>SmtRes!DB700</f>
        <v>28.56</v>
      </c>
      <c r="M397">
        <f>ROUND(ROUND(L397*Source!I442, 6)*1, 2)</f>
        <v>2.2799999999999998</v>
      </c>
      <c r="N397">
        <f>SmtRes!AA700</f>
        <v>688.8</v>
      </c>
      <c r="O397">
        <f>ROUND(ROUND(L397*Source!I442, 6)*SmtRes!DA700, 2)</f>
        <v>5.62</v>
      </c>
      <c r="P397">
        <f>SmtRes!AG700</f>
        <v>0</v>
      </c>
      <c r="Q397">
        <f>SmtRes!DC700</f>
        <v>0</v>
      </c>
      <c r="R397">
        <f>ROUND(ROUND(Q397*Source!I442, 6)*1, 2)</f>
        <v>0</v>
      </c>
      <c r="S397">
        <f>SmtRes!AC700</f>
        <v>0</v>
      </c>
      <c r="T397">
        <f>ROUND(ROUND(Q397*Source!I442, 6)*SmtRes!AK700, 2)</f>
        <v>0</v>
      </c>
      <c r="U397">
        <f>SmtRes!X700</f>
        <v>895142179</v>
      </c>
      <c r="V397">
        <v>-2060089798</v>
      </c>
      <c r="W397">
        <v>-1978971154</v>
      </c>
    </row>
    <row r="398" spans="1:23" x14ac:dyDescent="0.2">
      <c r="A398">
        <f>Source!A442</f>
        <v>17</v>
      </c>
      <c r="C398">
        <v>3</v>
      </c>
      <c r="D398">
        <v>0</v>
      </c>
      <c r="E398">
        <f>SmtRes!AV699</f>
        <v>0</v>
      </c>
      <c r="F398" t="str">
        <f>SmtRes!I699</f>
        <v>405-0219</v>
      </c>
      <c r="G398" t="str">
        <f>SmtRes!K699</f>
        <v>Гипсовые вяжущие, марка Г3</v>
      </c>
      <c r="H398" t="str">
        <f>SmtRes!O699</f>
        <v>т</v>
      </c>
      <c r="I398">
        <f>SmtRes!Y699*Source!I442</f>
        <v>2.52E-4</v>
      </c>
      <c r="J398">
        <f>SmtRes!AO699</f>
        <v>1</v>
      </c>
      <c r="K398">
        <f>SmtRes!AE699</f>
        <v>729.98</v>
      </c>
      <c r="L398">
        <f>SmtRes!DB699</f>
        <v>2.2999999999999998</v>
      </c>
      <c r="M398">
        <f>ROUND(ROUND(L398*Source!I442, 6)*1, 2)</f>
        <v>0.18</v>
      </c>
      <c r="N398">
        <f>SmtRes!AA699</f>
        <v>4956.5600000000004</v>
      </c>
      <c r="O398">
        <f>ROUND(ROUND(L398*Source!I442, 6)*SmtRes!DA699, 2)</f>
        <v>1.25</v>
      </c>
      <c r="P398">
        <f>SmtRes!AG699</f>
        <v>0</v>
      </c>
      <c r="Q398">
        <f>SmtRes!DC699</f>
        <v>0</v>
      </c>
      <c r="R398">
        <f>ROUND(ROUND(Q398*Source!I442, 6)*1, 2)</f>
        <v>0</v>
      </c>
      <c r="S398">
        <f>SmtRes!AC699</f>
        <v>0</v>
      </c>
      <c r="T398">
        <f>ROUND(ROUND(Q398*Source!I442, 6)*SmtRes!AK699, 2)</f>
        <v>0</v>
      </c>
      <c r="U398">
        <f>SmtRes!X699</f>
        <v>-601557392</v>
      </c>
      <c r="V398">
        <v>102984346</v>
      </c>
      <c r="W398">
        <v>56396886</v>
      </c>
    </row>
    <row r="399" spans="1:23" x14ac:dyDescent="0.2">
      <c r="A399">
        <f>Source!A443</f>
        <v>18</v>
      </c>
      <c r="C399">
        <v>3</v>
      </c>
      <c r="D399">
        <f>Source!BI443</f>
        <v>2</v>
      </c>
      <c r="E399">
        <f>Source!FS443</f>
        <v>0</v>
      </c>
      <c r="F399" t="str">
        <f>Source!F443</f>
        <v>509-4601</v>
      </c>
      <c r="G399" t="str">
        <f>Source!G443</f>
        <v>Выключатель двухклавишный для скрытой проводки серии "Прима", марка С56-039-с с подсветкой, цвет белый</v>
      </c>
      <c r="H399" t="str">
        <f>Source!H443</f>
        <v>10 шт.</v>
      </c>
      <c r="I399">
        <f>Source!I443</f>
        <v>0.8</v>
      </c>
      <c r="J399">
        <v>1</v>
      </c>
      <c r="K399">
        <f>Source!AC443</f>
        <v>88.1</v>
      </c>
      <c r="M399">
        <f>ROUND(K399*I399, 2)</f>
        <v>70.48</v>
      </c>
      <c r="N399">
        <f>Source!AC443*IF(Source!BC443&lt;&gt; 0, Source!BC443, 1)</f>
        <v>764.70799999999997</v>
      </c>
      <c r="O399">
        <f>ROUND(N399*I399, 2)</f>
        <v>611.77</v>
      </c>
      <c r="P399">
        <f>Source!AE443</f>
        <v>0</v>
      </c>
      <c r="R399">
        <f>ROUND(P399*I399, 2)</f>
        <v>0</v>
      </c>
      <c r="S399">
        <f>Source!AE443*IF(Source!BS443&lt;&gt; 0, Source!BS443, 1)</f>
        <v>0</v>
      </c>
      <c r="T399">
        <f>ROUND(S399*I399, 2)</f>
        <v>0</v>
      </c>
      <c r="U399">
        <f>Source!GF443</f>
        <v>1414105987</v>
      </c>
      <c r="V399">
        <v>111542465</v>
      </c>
      <c r="W399">
        <v>-1202185122</v>
      </c>
    </row>
    <row r="400" spans="1:23" x14ac:dyDescent="0.2">
      <c r="A400">
        <f>Source!A444</f>
        <v>17</v>
      </c>
      <c r="C400">
        <v>3</v>
      </c>
      <c r="D400">
        <v>0</v>
      </c>
      <c r="E400">
        <f>SmtRes!AV715</f>
        <v>0</v>
      </c>
      <c r="F400" t="str">
        <f>SmtRes!I715</f>
        <v>999-9950</v>
      </c>
      <c r="G400" t="str">
        <f>SmtRes!K715</f>
        <v>Вспомогательные ненормируемые материалы (2% от ОЗП)</v>
      </c>
      <c r="H400" t="str">
        <f>SmtRes!O715</f>
        <v>РУБ</v>
      </c>
      <c r="I400">
        <f>SmtRes!Y715*Source!I444</f>
        <v>43.651400000000002</v>
      </c>
      <c r="J400">
        <f>SmtRes!AO715</f>
        <v>1</v>
      </c>
      <c r="K400">
        <f>SmtRes!AE715</f>
        <v>1</v>
      </c>
      <c r="L400">
        <f>SmtRes!DB715</f>
        <v>42.38</v>
      </c>
      <c r="M400">
        <f>ROUND(ROUND(L400*Source!I444, 6)*1, 2)</f>
        <v>43.65</v>
      </c>
      <c r="N400">
        <f>SmtRes!AA715</f>
        <v>1</v>
      </c>
      <c r="O400">
        <f>ROUND(ROUND(L400*Source!I444, 6)*SmtRes!DA715, 2)</f>
        <v>43.65</v>
      </c>
      <c r="P400">
        <f>SmtRes!AG715</f>
        <v>0</v>
      </c>
      <c r="Q400">
        <f>SmtRes!DC715</f>
        <v>0</v>
      </c>
      <c r="R400">
        <f>ROUND(ROUND(Q400*Source!I444, 6)*1, 2)</f>
        <v>0</v>
      </c>
      <c r="S400">
        <f>SmtRes!AC715</f>
        <v>0</v>
      </c>
      <c r="T400">
        <f>ROUND(ROUND(Q400*Source!I444, 6)*SmtRes!AK715, 2)</f>
        <v>0</v>
      </c>
      <c r="U400">
        <f>SmtRes!X715</f>
        <v>-915781824</v>
      </c>
      <c r="V400">
        <v>655047484</v>
      </c>
      <c r="W400">
        <v>655047484</v>
      </c>
    </row>
    <row r="401" spans="1:23" x14ac:dyDescent="0.2">
      <c r="A401">
        <f>Source!A444</f>
        <v>17</v>
      </c>
      <c r="C401">
        <v>3</v>
      </c>
      <c r="D401">
        <v>0</v>
      </c>
      <c r="E401">
        <f>SmtRes!AV713</f>
        <v>0</v>
      </c>
      <c r="F401" t="str">
        <f>SmtRes!I713</f>
        <v>101-2499</v>
      </c>
      <c r="G401" t="str">
        <f>SmtRes!K713</f>
        <v>Лента изоляционная прорезиненная односторонняя ширина 20 мм, толщина 0,25-0,35 мм</v>
      </c>
      <c r="H401" t="str">
        <f>SmtRes!O713</f>
        <v>кг</v>
      </c>
      <c r="I401">
        <f>SmtRes!Y713*Source!I444</f>
        <v>0.43259999999999998</v>
      </c>
      <c r="J401">
        <f>SmtRes!AO713</f>
        <v>1</v>
      </c>
      <c r="K401">
        <f>SmtRes!AE713</f>
        <v>30.5</v>
      </c>
      <c r="L401">
        <f>SmtRes!DB713</f>
        <v>12.81</v>
      </c>
      <c r="M401">
        <f>ROUND(ROUND(L401*Source!I444, 6)*1, 2)</f>
        <v>13.19</v>
      </c>
      <c r="N401">
        <f>SmtRes!AA713</f>
        <v>99.74</v>
      </c>
      <c r="O401">
        <f>ROUND(ROUND(L401*Source!I444, 6)*SmtRes!DA713, 2)</f>
        <v>43.15</v>
      </c>
      <c r="P401">
        <f>SmtRes!AG713</f>
        <v>0</v>
      </c>
      <c r="Q401">
        <f>SmtRes!DC713</f>
        <v>0</v>
      </c>
      <c r="R401">
        <f>ROUND(ROUND(Q401*Source!I444, 6)*1, 2)</f>
        <v>0</v>
      </c>
      <c r="S401">
        <f>SmtRes!AC713</f>
        <v>0</v>
      </c>
      <c r="T401">
        <f>ROUND(ROUND(Q401*Source!I444, 6)*SmtRes!AK713, 2)</f>
        <v>0</v>
      </c>
      <c r="U401">
        <f>SmtRes!X713</f>
        <v>-1294780295</v>
      </c>
      <c r="V401">
        <v>665352987</v>
      </c>
      <c r="W401">
        <v>2088390406</v>
      </c>
    </row>
    <row r="402" spans="1:23" x14ac:dyDescent="0.2">
      <c r="A402">
        <f>Source!A444</f>
        <v>17</v>
      </c>
      <c r="C402">
        <v>3</v>
      </c>
      <c r="D402">
        <v>0</v>
      </c>
      <c r="E402">
        <f>SmtRes!AV712</f>
        <v>0</v>
      </c>
      <c r="F402" t="str">
        <f>SmtRes!I712</f>
        <v>101-2478</v>
      </c>
      <c r="G402" t="str">
        <f>SmtRes!K712</f>
        <v>Лента К226</v>
      </c>
      <c r="H402" t="str">
        <f>SmtRes!O712</f>
        <v>100 м</v>
      </c>
      <c r="I402">
        <f>SmtRes!Y712*Source!I444</f>
        <v>0.10300000000000001</v>
      </c>
      <c r="J402">
        <f>SmtRes!AO712</f>
        <v>1</v>
      </c>
      <c r="K402">
        <f>SmtRes!AE712</f>
        <v>120.36</v>
      </c>
      <c r="L402">
        <f>SmtRes!DB712</f>
        <v>12.04</v>
      </c>
      <c r="M402">
        <f>ROUND(ROUND(L402*Source!I444, 6)*1, 2)</f>
        <v>12.4</v>
      </c>
      <c r="N402">
        <f>SmtRes!AA712</f>
        <v>539.21</v>
      </c>
      <c r="O402">
        <f>ROUND(ROUND(L402*Source!I444, 6)*SmtRes!DA712, 2)</f>
        <v>55.56</v>
      </c>
      <c r="P402">
        <f>SmtRes!AG712</f>
        <v>0</v>
      </c>
      <c r="Q402">
        <f>SmtRes!DC712</f>
        <v>0</v>
      </c>
      <c r="R402">
        <f>ROUND(ROUND(Q402*Source!I444, 6)*1, 2)</f>
        <v>0</v>
      </c>
      <c r="S402">
        <f>SmtRes!AC712</f>
        <v>0</v>
      </c>
      <c r="T402">
        <f>ROUND(ROUND(Q402*Source!I444, 6)*SmtRes!AK712, 2)</f>
        <v>0</v>
      </c>
      <c r="U402">
        <f>SmtRes!X712</f>
        <v>611857035</v>
      </c>
      <c r="V402">
        <v>-1221827425</v>
      </c>
      <c r="W402">
        <v>-341121967</v>
      </c>
    </row>
    <row r="403" spans="1:23" x14ac:dyDescent="0.2">
      <c r="A403">
        <f>Source!A444</f>
        <v>17</v>
      </c>
      <c r="C403">
        <v>3</v>
      </c>
      <c r="D403">
        <v>0</v>
      </c>
      <c r="E403">
        <f>SmtRes!AV711</f>
        <v>0</v>
      </c>
      <c r="F403" t="str">
        <f>SmtRes!I711</f>
        <v>101-2143</v>
      </c>
      <c r="G403" t="str">
        <f>SmtRes!K711</f>
        <v>Краска</v>
      </c>
      <c r="H403" t="str">
        <f>SmtRes!O711</f>
        <v>кг</v>
      </c>
      <c r="I403">
        <f>SmtRes!Y711*Source!I444</f>
        <v>3.09</v>
      </c>
      <c r="J403">
        <f>SmtRes!AO711</f>
        <v>1</v>
      </c>
      <c r="K403">
        <f>SmtRes!AE711</f>
        <v>28.67</v>
      </c>
      <c r="L403">
        <f>SmtRes!DB711</f>
        <v>86.01</v>
      </c>
      <c r="M403">
        <f>ROUND(ROUND(L403*Source!I444, 6)*1, 2)</f>
        <v>88.59</v>
      </c>
      <c r="N403">
        <f>SmtRes!AA711</f>
        <v>63.36</v>
      </c>
      <c r="O403">
        <f>ROUND(ROUND(L403*Source!I444, 6)*SmtRes!DA711, 2)</f>
        <v>195.78</v>
      </c>
      <c r="P403">
        <f>SmtRes!AG711</f>
        <v>0</v>
      </c>
      <c r="Q403">
        <f>SmtRes!DC711</f>
        <v>0</v>
      </c>
      <c r="R403">
        <f>ROUND(ROUND(Q403*Source!I444, 6)*1, 2)</f>
        <v>0</v>
      </c>
      <c r="S403">
        <f>SmtRes!AC711</f>
        <v>0</v>
      </c>
      <c r="T403">
        <f>ROUND(ROUND(Q403*Source!I444, 6)*SmtRes!AK711, 2)</f>
        <v>0</v>
      </c>
      <c r="U403">
        <f>SmtRes!X711</f>
        <v>-1768004575</v>
      </c>
      <c r="V403">
        <v>1217422333</v>
      </c>
      <c r="W403">
        <v>1617004271</v>
      </c>
    </row>
    <row r="404" spans="1:23" x14ac:dyDescent="0.2">
      <c r="A404">
        <f>Source!A444</f>
        <v>17</v>
      </c>
      <c r="C404">
        <v>3</v>
      </c>
      <c r="D404">
        <v>0</v>
      </c>
      <c r="E404">
        <f>SmtRes!AV710</f>
        <v>0</v>
      </c>
      <c r="F404" t="str">
        <f>SmtRes!I710</f>
        <v>101-1977</v>
      </c>
      <c r="G404" t="str">
        <f>SmtRes!K710</f>
        <v>Болты с гайками и шайбами строительные</v>
      </c>
      <c r="H404" t="str">
        <f>SmtRes!O710</f>
        <v>кг</v>
      </c>
      <c r="I404">
        <f>SmtRes!Y710*Source!I444</f>
        <v>10.712000000000002</v>
      </c>
      <c r="J404">
        <f>SmtRes!AO710</f>
        <v>1</v>
      </c>
      <c r="K404">
        <f>SmtRes!AE710</f>
        <v>9.0399999999999991</v>
      </c>
      <c r="L404">
        <f>SmtRes!DB710</f>
        <v>94.02</v>
      </c>
      <c r="M404">
        <f>ROUND(ROUND(L404*Source!I444, 6)*1, 2)</f>
        <v>96.84</v>
      </c>
      <c r="N404">
        <f>SmtRes!AA710</f>
        <v>78.290000000000006</v>
      </c>
      <c r="O404">
        <f>ROUND(ROUND(L404*Source!I444, 6)*SmtRes!DA710, 2)</f>
        <v>838.64</v>
      </c>
      <c r="P404">
        <f>SmtRes!AG710</f>
        <v>0</v>
      </c>
      <c r="Q404">
        <f>SmtRes!DC710</f>
        <v>0</v>
      </c>
      <c r="R404">
        <f>ROUND(ROUND(Q404*Source!I444, 6)*1, 2)</f>
        <v>0</v>
      </c>
      <c r="S404">
        <f>SmtRes!AC710</f>
        <v>0</v>
      </c>
      <c r="T404">
        <f>ROUND(ROUND(Q404*Source!I444, 6)*SmtRes!AK710, 2)</f>
        <v>0</v>
      </c>
      <c r="U404">
        <f>SmtRes!X710</f>
        <v>30920770</v>
      </c>
      <c r="V404">
        <v>-2016438031</v>
      </c>
      <c r="W404">
        <v>1679288748</v>
      </c>
    </row>
    <row r="405" spans="1:23" x14ac:dyDescent="0.2">
      <c r="A405">
        <f>Source!A444</f>
        <v>17</v>
      </c>
      <c r="C405">
        <v>3</v>
      </c>
      <c r="D405">
        <v>0</v>
      </c>
      <c r="E405">
        <f>SmtRes!AV709</f>
        <v>0</v>
      </c>
      <c r="F405" t="str">
        <f>SmtRes!I709</f>
        <v>101-1924</v>
      </c>
      <c r="G405" t="str">
        <f>SmtRes!K709</f>
        <v>Электроды диаметром 4 мм Э42А</v>
      </c>
      <c r="H405" t="str">
        <f>SmtRes!O709</f>
        <v>кг</v>
      </c>
      <c r="I405">
        <f>SmtRes!Y709*Source!I444</f>
        <v>2.1630000000000003</v>
      </c>
      <c r="J405">
        <f>SmtRes!AO709</f>
        <v>1</v>
      </c>
      <c r="K405">
        <f>SmtRes!AE709</f>
        <v>14.31</v>
      </c>
      <c r="L405">
        <f>SmtRes!DB709</f>
        <v>30.05</v>
      </c>
      <c r="M405">
        <f>ROUND(ROUND(L405*Source!I444, 6)*1, 2)</f>
        <v>30.95</v>
      </c>
      <c r="N405">
        <f>SmtRes!AA709</f>
        <v>93.59</v>
      </c>
      <c r="O405">
        <f>ROUND(ROUND(L405*Source!I444, 6)*SmtRes!DA709, 2)</f>
        <v>202.42</v>
      </c>
      <c r="P405">
        <f>SmtRes!AG709</f>
        <v>0</v>
      </c>
      <c r="Q405">
        <f>SmtRes!DC709</f>
        <v>0</v>
      </c>
      <c r="R405">
        <f>ROUND(ROUND(Q405*Source!I444, 6)*1, 2)</f>
        <v>0</v>
      </c>
      <c r="S405">
        <f>SmtRes!AC709</f>
        <v>0</v>
      </c>
      <c r="T405">
        <f>ROUND(ROUND(Q405*Source!I444, 6)*SmtRes!AK709, 2)</f>
        <v>0</v>
      </c>
      <c r="U405">
        <f>SmtRes!X709</f>
        <v>-1805966371</v>
      </c>
      <c r="V405">
        <v>-1022420247</v>
      </c>
      <c r="W405">
        <v>908674597</v>
      </c>
    </row>
    <row r="406" spans="1:23" x14ac:dyDescent="0.2">
      <c r="A406">
        <f>Source!A444</f>
        <v>17</v>
      </c>
      <c r="C406">
        <v>3</v>
      </c>
      <c r="D406">
        <v>0</v>
      </c>
      <c r="E406">
        <f>SmtRes!AV708</f>
        <v>0</v>
      </c>
      <c r="F406" t="str">
        <f>SmtRes!I708</f>
        <v>101-1755</v>
      </c>
      <c r="G406" t="str">
        <f>SmtRes!K708</f>
        <v>Сталь полосовая, марка стали Ст3сп шириной 50-200 мм толщиной 4-5 мм</v>
      </c>
      <c r="H406" t="str">
        <f>SmtRes!O708</f>
        <v>т</v>
      </c>
      <c r="I406">
        <f>SmtRes!Y708*Source!I444</f>
        <v>0.1545</v>
      </c>
      <c r="J406">
        <f>SmtRes!AO708</f>
        <v>1</v>
      </c>
      <c r="K406">
        <f>SmtRes!AE708</f>
        <v>5000.01</v>
      </c>
      <c r="L406">
        <f>SmtRes!DB708</f>
        <v>750</v>
      </c>
      <c r="M406">
        <f>ROUND(ROUND(L406*Source!I444, 6)*1, 2)</f>
        <v>772.5</v>
      </c>
      <c r="N406">
        <f>SmtRes!AA708</f>
        <v>42000.08</v>
      </c>
      <c r="O406">
        <f>ROUND(ROUND(L406*Source!I444, 6)*SmtRes!DA708, 2)</f>
        <v>6489</v>
      </c>
      <c r="P406">
        <f>SmtRes!AG708</f>
        <v>0</v>
      </c>
      <c r="Q406">
        <f>SmtRes!DC708</f>
        <v>0</v>
      </c>
      <c r="R406">
        <f>ROUND(ROUND(Q406*Source!I444, 6)*1, 2)</f>
        <v>0</v>
      </c>
      <c r="S406">
        <f>SmtRes!AC708</f>
        <v>0</v>
      </c>
      <c r="T406">
        <f>ROUND(ROUND(Q406*Source!I444, 6)*SmtRes!AK708, 2)</f>
        <v>0</v>
      </c>
      <c r="U406">
        <f>SmtRes!X708</f>
        <v>-1452013394</v>
      </c>
      <c r="V406">
        <v>947646181</v>
      </c>
      <c r="W406">
        <v>1736812751</v>
      </c>
    </row>
    <row r="407" spans="1:23" x14ac:dyDescent="0.2">
      <c r="A407">
        <f>Source!A445</f>
        <v>18</v>
      </c>
      <c r="C407">
        <v>3</v>
      </c>
      <c r="D407">
        <f>Source!BI445</f>
        <v>2</v>
      </c>
      <c r="E407">
        <f>Source!FS445</f>
        <v>0</v>
      </c>
      <c r="F407" t="str">
        <f>Source!F445</f>
        <v>509-2370</v>
      </c>
      <c r="G407" t="str">
        <f>Source!G445</f>
        <v>Светильники люминесцентные с зеркальной экранирующей решеткой потолочные типа ARS/S 436 с ЭПРА // светодиодные</v>
      </c>
      <c r="H407" t="str">
        <f>Source!H445</f>
        <v>шт.</v>
      </c>
      <c r="I407">
        <f>Source!I445</f>
        <v>103</v>
      </c>
      <c r="J407">
        <v>1</v>
      </c>
      <c r="K407">
        <f>Source!AC445</f>
        <v>962.36</v>
      </c>
      <c r="M407">
        <f>ROUND(K407*I407, 2)</f>
        <v>99123.08</v>
      </c>
      <c r="N407">
        <f>Source!AC445*IF(Source!BC445&lt;&gt; 0, Source!BC445, 1)</f>
        <v>5735.6656000000003</v>
      </c>
      <c r="O407">
        <f>ROUND(N407*I407, 2)</f>
        <v>590773.56000000006</v>
      </c>
      <c r="P407">
        <f>Source!AE445</f>
        <v>0</v>
      </c>
      <c r="R407">
        <f>ROUND(P407*I407, 2)</f>
        <v>0</v>
      </c>
      <c r="S407">
        <f>Source!AE445*IF(Source!BS445&lt;&gt; 0, Source!BS445, 1)</f>
        <v>0</v>
      </c>
      <c r="T407">
        <f>ROUND(S407*I407, 2)</f>
        <v>0</v>
      </c>
      <c r="U407">
        <f>Source!GF445</f>
        <v>1091340643</v>
      </c>
      <c r="V407">
        <v>-1257148083</v>
      </c>
      <c r="W407">
        <v>-595932606</v>
      </c>
    </row>
    <row r="408" spans="1:23" x14ac:dyDescent="0.2">
      <c r="A408">
        <f>Source!A446</f>
        <v>17</v>
      </c>
      <c r="C408">
        <v>3</v>
      </c>
      <c r="D408">
        <v>0</v>
      </c>
      <c r="E408">
        <f>SmtRes!AV728</f>
        <v>0</v>
      </c>
      <c r="F408" t="str">
        <f>SmtRes!I728</f>
        <v>999-9950</v>
      </c>
      <c r="G408" t="str">
        <f>SmtRes!K728</f>
        <v>Вспомогательные ненормируемые материалы (2% от ОЗП)</v>
      </c>
      <c r="H408" t="str">
        <f>SmtRes!O728</f>
        <v>РУБ</v>
      </c>
      <c r="I408">
        <f>SmtRes!Y728*Source!I446</f>
        <v>20.479500000000002</v>
      </c>
      <c r="J408">
        <f>SmtRes!AO728</f>
        <v>1</v>
      </c>
      <c r="K408">
        <f>SmtRes!AE728</f>
        <v>1</v>
      </c>
      <c r="L408">
        <f>SmtRes!DB728</f>
        <v>3.33</v>
      </c>
      <c r="M408">
        <f>ROUND(ROUND(L408*Source!I446, 6)*1, 2)</f>
        <v>20.48</v>
      </c>
      <c r="N408">
        <f>SmtRes!AA728</f>
        <v>1</v>
      </c>
      <c r="O408">
        <f>ROUND(ROUND(L408*Source!I446, 6)*SmtRes!DA728, 2)</f>
        <v>20.48</v>
      </c>
      <c r="P408">
        <f>SmtRes!AG728</f>
        <v>0</v>
      </c>
      <c r="Q408">
        <f>SmtRes!DC728</f>
        <v>0</v>
      </c>
      <c r="R408">
        <f>ROUND(ROUND(Q408*Source!I446, 6)*1, 2)</f>
        <v>0</v>
      </c>
      <c r="S408">
        <f>SmtRes!AC728</f>
        <v>0</v>
      </c>
      <c r="T408">
        <f>ROUND(ROUND(Q408*Source!I446, 6)*SmtRes!AK728, 2)</f>
        <v>0</v>
      </c>
      <c r="U408">
        <f>SmtRes!X728</f>
        <v>-915781824</v>
      </c>
      <c r="V408">
        <v>655047484</v>
      </c>
      <c r="W408">
        <v>655047484</v>
      </c>
    </row>
    <row r="409" spans="1:23" x14ac:dyDescent="0.2">
      <c r="A409">
        <f>Source!A446</f>
        <v>17</v>
      </c>
      <c r="C409">
        <v>3</v>
      </c>
      <c r="D409">
        <v>0</v>
      </c>
      <c r="E409">
        <f>SmtRes!AV727</f>
        <v>0</v>
      </c>
      <c r="F409" t="str">
        <f>SmtRes!I727</f>
        <v>509-1210</v>
      </c>
      <c r="G409" t="str">
        <f>SmtRes!K727</f>
        <v>Вазелин технический</v>
      </c>
      <c r="H409" t="str">
        <f>SmtRes!O727</f>
        <v>кг</v>
      </c>
      <c r="I409">
        <f>SmtRes!Y727*Source!I446</f>
        <v>0.6150000000000001</v>
      </c>
      <c r="J409">
        <f>SmtRes!AO727</f>
        <v>1</v>
      </c>
      <c r="K409">
        <f>SmtRes!AE727</f>
        <v>30.6</v>
      </c>
      <c r="L409">
        <f>SmtRes!DB727</f>
        <v>3.06</v>
      </c>
      <c r="M409">
        <f>ROUND(ROUND(L409*Source!I446, 6)*1, 2)</f>
        <v>18.82</v>
      </c>
      <c r="N409">
        <f>SmtRes!AA727</f>
        <v>73.75</v>
      </c>
      <c r="O409">
        <f>ROUND(ROUND(L409*Source!I446, 6)*SmtRes!DA727, 2)</f>
        <v>45.35</v>
      </c>
      <c r="P409">
        <f>SmtRes!AG727</f>
        <v>0</v>
      </c>
      <c r="Q409">
        <f>SmtRes!DC727</f>
        <v>0</v>
      </c>
      <c r="R409">
        <f>ROUND(ROUND(Q409*Source!I446, 6)*1, 2)</f>
        <v>0</v>
      </c>
      <c r="S409">
        <f>SmtRes!AC727</f>
        <v>0</v>
      </c>
      <c r="T409">
        <f>ROUND(ROUND(Q409*Source!I446, 6)*SmtRes!AK727, 2)</f>
        <v>0</v>
      </c>
      <c r="U409">
        <f>SmtRes!X727</f>
        <v>1015963907</v>
      </c>
      <c r="V409">
        <v>451358974</v>
      </c>
      <c r="W409">
        <v>545270762</v>
      </c>
    </row>
    <row r="410" spans="1:23" x14ac:dyDescent="0.2">
      <c r="A410">
        <f>Source!A446</f>
        <v>17</v>
      </c>
      <c r="C410">
        <v>3</v>
      </c>
      <c r="D410">
        <v>0</v>
      </c>
      <c r="E410">
        <f>SmtRes!AV726</f>
        <v>0</v>
      </c>
      <c r="F410" t="str">
        <f>SmtRes!I726</f>
        <v>506-1362</v>
      </c>
      <c r="G410" t="str">
        <f>SmtRes!K726</f>
        <v>Припои оловянно-свинцовые бессурьмянистые марки ПОС30</v>
      </c>
      <c r="H410" t="str">
        <f>SmtRes!O726</f>
        <v>кг</v>
      </c>
      <c r="I410">
        <f>SmtRes!Y726*Source!I446</f>
        <v>0.49200000000000005</v>
      </c>
      <c r="J410">
        <f>SmtRes!AO726</f>
        <v>1</v>
      </c>
      <c r="K410">
        <f>SmtRes!AE726</f>
        <v>68.27</v>
      </c>
      <c r="L410">
        <f>SmtRes!DB726</f>
        <v>5.46</v>
      </c>
      <c r="M410">
        <f>ROUND(ROUND(L410*Source!I446, 6)*1, 2)</f>
        <v>33.58</v>
      </c>
      <c r="N410">
        <f>SmtRes!AA726</f>
        <v>518.85</v>
      </c>
      <c r="O410">
        <f>ROUND(ROUND(L410*Source!I446, 6)*SmtRes!DA726, 2)</f>
        <v>255.2</v>
      </c>
      <c r="P410">
        <f>SmtRes!AG726</f>
        <v>0</v>
      </c>
      <c r="Q410">
        <f>SmtRes!DC726</f>
        <v>0</v>
      </c>
      <c r="R410">
        <f>ROUND(ROUND(Q410*Source!I446, 6)*1, 2)</f>
        <v>0</v>
      </c>
      <c r="S410">
        <f>SmtRes!AC726</f>
        <v>0</v>
      </c>
      <c r="T410">
        <f>ROUND(ROUND(Q410*Source!I446, 6)*SmtRes!AK726, 2)</f>
        <v>0</v>
      </c>
      <c r="U410">
        <f>SmtRes!X726</f>
        <v>-993947972</v>
      </c>
      <c r="V410">
        <v>466183088</v>
      </c>
      <c r="W410">
        <v>-1978395677</v>
      </c>
    </row>
    <row r="411" spans="1:23" x14ac:dyDescent="0.2">
      <c r="A411">
        <f>Source!A446</f>
        <v>17</v>
      </c>
      <c r="C411">
        <v>3</v>
      </c>
      <c r="D411">
        <v>0</v>
      </c>
      <c r="E411">
        <f>SmtRes!AV725</f>
        <v>0</v>
      </c>
      <c r="F411" t="str">
        <f>SmtRes!I725</f>
        <v>111-0087</v>
      </c>
      <c r="G411" t="str">
        <f>SmtRes!K725</f>
        <v>Бирки-оконцеватели</v>
      </c>
      <c r="H411" t="str">
        <f>SmtRes!O725</f>
        <v>100 шт.</v>
      </c>
      <c r="I411">
        <f>SmtRes!Y725*Source!I446</f>
        <v>6.2730000000000006</v>
      </c>
      <c r="J411">
        <f>SmtRes!AO725</f>
        <v>1</v>
      </c>
      <c r="K411">
        <f>SmtRes!AE725</f>
        <v>65.819999999999993</v>
      </c>
      <c r="L411">
        <f>SmtRes!DB725</f>
        <v>67.14</v>
      </c>
      <c r="M411">
        <f>ROUND(ROUND(L411*Source!I446, 6)*1, 2)</f>
        <v>412.91</v>
      </c>
      <c r="N411">
        <f>SmtRes!AA725</f>
        <v>612.13</v>
      </c>
      <c r="O411">
        <f>ROUND(ROUND(L411*Source!I446, 6)*SmtRes!DA725, 2)</f>
        <v>3840.07</v>
      </c>
      <c r="P411">
        <f>SmtRes!AG725</f>
        <v>0</v>
      </c>
      <c r="Q411">
        <f>SmtRes!DC725</f>
        <v>0</v>
      </c>
      <c r="R411">
        <f>ROUND(ROUND(Q411*Source!I446, 6)*1, 2)</f>
        <v>0</v>
      </c>
      <c r="S411">
        <f>SmtRes!AC725</f>
        <v>0</v>
      </c>
      <c r="T411">
        <f>ROUND(ROUND(Q411*Source!I446, 6)*SmtRes!AK725, 2)</f>
        <v>0</v>
      </c>
      <c r="U411">
        <f>SmtRes!X725</f>
        <v>-161981681</v>
      </c>
      <c r="V411">
        <v>-1083627433</v>
      </c>
      <c r="W411">
        <v>-316211737</v>
      </c>
    </row>
    <row r="412" spans="1:23" x14ac:dyDescent="0.2">
      <c r="A412">
        <f>Source!A446</f>
        <v>17</v>
      </c>
      <c r="C412">
        <v>3</v>
      </c>
      <c r="D412">
        <v>0</v>
      </c>
      <c r="E412">
        <f>SmtRes!AV724</f>
        <v>0</v>
      </c>
      <c r="F412" t="str">
        <f>SmtRes!I724</f>
        <v>101-2499</v>
      </c>
      <c r="G412" t="str">
        <f>SmtRes!K724</f>
        <v>Лента изоляционная прорезиненная односторонняя ширина 20 мм, толщина 0,25-0,35 мм</v>
      </c>
      <c r="H412" t="str">
        <f>SmtRes!O724</f>
        <v>кг</v>
      </c>
      <c r="I412">
        <f>SmtRes!Y724*Source!I446</f>
        <v>1.2300000000000002</v>
      </c>
      <c r="J412">
        <f>SmtRes!AO724</f>
        <v>1</v>
      </c>
      <c r="K412">
        <f>SmtRes!AE724</f>
        <v>30.5</v>
      </c>
      <c r="L412">
        <f>SmtRes!DB724</f>
        <v>6.1</v>
      </c>
      <c r="M412">
        <f>ROUND(ROUND(L412*Source!I446, 6)*1, 2)</f>
        <v>37.520000000000003</v>
      </c>
      <c r="N412">
        <f>SmtRes!AA724</f>
        <v>99.74</v>
      </c>
      <c r="O412">
        <f>ROUND(ROUND(L412*Source!I446, 6)*SmtRes!DA724, 2)</f>
        <v>122.67</v>
      </c>
      <c r="P412">
        <f>SmtRes!AG724</f>
        <v>0</v>
      </c>
      <c r="Q412">
        <f>SmtRes!DC724</f>
        <v>0</v>
      </c>
      <c r="R412">
        <f>ROUND(ROUND(Q412*Source!I446, 6)*1, 2)</f>
        <v>0</v>
      </c>
      <c r="S412">
        <f>SmtRes!AC724</f>
        <v>0</v>
      </c>
      <c r="T412">
        <f>ROUND(ROUND(Q412*Source!I446, 6)*SmtRes!AK724, 2)</f>
        <v>0</v>
      </c>
      <c r="U412">
        <f>SmtRes!X724</f>
        <v>-1294780295</v>
      </c>
      <c r="V412">
        <v>665352987</v>
      </c>
      <c r="W412">
        <v>2088390406</v>
      </c>
    </row>
    <row r="413" spans="1:23" x14ac:dyDescent="0.2">
      <c r="A413">
        <f>Source!A446</f>
        <v>17</v>
      </c>
      <c r="C413">
        <v>3</v>
      </c>
      <c r="D413">
        <v>0</v>
      </c>
      <c r="E413">
        <f>SmtRes!AV723</f>
        <v>0</v>
      </c>
      <c r="F413" t="str">
        <f>SmtRes!I723</f>
        <v>101-2478</v>
      </c>
      <c r="G413" t="str">
        <f>SmtRes!K723</f>
        <v>Лента К226</v>
      </c>
      <c r="H413" t="str">
        <f>SmtRes!O723</f>
        <v>100 м</v>
      </c>
      <c r="I413">
        <f>SmtRes!Y723*Source!I446</f>
        <v>0.6150000000000001</v>
      </c>
      <c r="J413">
        <f>SmtRes!AO723</f>
        <v>1</v>
      </c>
      <c r="K413">
        <f>SmtRes!AE723</f>
        <v>120.36</v>
      </c>
      <c r="L413">
        <f>SmtRes!DB723</f>
        <v>12.04</v>
      </c>
      <c r="M413">
        <f>ROUND(ROUND(L413*Source!I446, 6)*1, 2)</f>
        <v>74.05</v>
      </c>
      <c r="N413">
        <f>SmtRes!AA723</f>
        <v>539.21</v>
      </c>
      <c r="O413">
        <f>ROUND(ROUND(L413*Source!I446, 6)*SmtRes!DA723, 2)</f>
        <v>331.73</v>
      </c>
      <c r="P413">
        <f>SmtRes!AG723</f>
        <v>0</v>
      </c>
      <c r="Q413">
        <f>SmtRes!DC723</f>
        <v>0</v>
      </c>
      <c r="R413">
        <f>ROUND(ROUND(Q413*Source!I446, 6)*1, 2)</f>
        <v>0</v>
      </c>
      <c r="S413">
        <f>SmtRes!AC723</f>
        <v>0</v>
      </c>
      <c r="T413">
        <f>ROUND(ROUND(Q413*Source!I446, 6)*SmtRes!AK723, 2)</f>
        <v>0</v>
      </c>
      <c r="U413">
        <f>SmtRes!X723</f>
        <v>611857035</v>
      </c>
      <c r="V413">
        <v>-1221827425</v>
      </c>
      <c r="W413">
        <v>-341121967</v>
      </c>
    </row>
    <row r="414" spans="1:23" x14ac:dyDescent="0.2">
      <c r="A414">
        <f>Source!A446</f>
        <v>17</v>
      </c>
      <c r="C414">
        <v>3</v>
      </c>
      <c r="D414">
        <v>0</v>
      </c>
      <c r="E414">
        <f>SmtRes!AV722</f>
        <v>0</v>
      </c>
      <c r="F414" t="str">
        <f>SmtRes!I722</f>
        <v>101-2365</v>
      </c>
      <c r="G414" t="str">
        <f>SmtRes!K722</f>
        <v>Нитки швейные</v>
      </c>
      <c r="H414" t="str">
        <f>SmtRes!O722</f>
        <v>кг</v>
      </c>
      <c r="I414">
        <f>SmtRes!Y722*Source!I446</f>
        <v>6.1500000000000006E-2</v>
      </c>
      <c r="J414">
        <f>SmtRes!AO722</f>
        <v>1</v>
      </c>
      <c r="K414">
        <f>SmtRes!AE722</f>
        <v>133.05000000000001</v>
      </c>
      <c r="L414">
        <f>SmtRes!DB722</f>
        <v>1.33</v>
      </c>
      <c r="M414">
        <f>ROUND(ROUND(L414*Source!I446, 6)*1, 2)</f>
        <v>8.18</v>
      </c>
      <c r="N414">
        <f>SmtRes!AA722</f>
        <v>310.01</v>
      </c>
      <c r="O414">
        <f>ROUND(ROUND(L414*Source!I446, 6)*SmtRes!DA722, 2)</f>
        <v>19.059999999999999</v>
      </c>
      <c r="P414">
        <f>SmtRes!AG722</f>
        <v>0</v>
      </c>
      <c r="Q414">
        <f>SmtRes!DC722</f>
        <v>0</v>
      </c>
      <c r="R414">
        <f>ROUND(ROUND(Q414*Source!I446, 6)*1, 2)</f>
        <v>0</v>
      </c>
      <c r="S414">
        <f>SmtRes!AC722</f>
        <v>0</v>
      </c>
      <c r="T414">
        <f>ROUND(ROUND(Q414*Source!I446, 6)*SmtRes!AK722, 2)</f>
        <v>0</v>
      </c>
      <c r="U414">
        <f>SmtRes!X722</f>
        <v>-1088339451</v>
      </c>
      <c r="V414">
        <v>-1451396567</v>
      </c>
      <c r="W414">
        <v>-1951536203</v>
      </c>
    </row>
    <row r="415" spans="1:23" x14ac:dyDescent="0.2">
      <c r="A415">
        <f>Source!A446</f>
        <v>17</v>
      </c>
      <c r="C415">
        <v>3</v>
      </c>
      <c r="D415">
        <v>0</v>
      </c>
      <c r="E415">
        <f>SmtRes!AV721</f>
        <v>0</v>
      </c>
      <c r="F415" t="str">
        <f>SmtRes!I721</f>
        <v>101-1964</v>
      </c>
      <c r="G415" t="str">
        <f>SmtRes!K721</f>
        <v>Шпагат бумажный</v>
      </c>
      <c r="H415" t="str">
        <f>SmtRes!O721</f>
        <v>кг</v>
      </c>
      <c r="I415">
        <f>SmtRes!Y721*Source!I446</f>
        <v>0.12300000000000001</v>
      </c>
      <c r="J415">
        <f>SmtRes!AO721</f>
        <v>1</v>
      </c>
      <c r="K415">
        <f>SmtRes!AE721</f>
        <v>18.899999999999999</v>
      </c>
      <c r="L415">
        <f>SmtRes!DB721</f>
        <v>0.38</v>
      </c>
      <c r="M415">
        <f>ROUND(ROUND(L415*Source!I446, 6)*1, 2)</f>
        <v>2.34</v>
      </c>
      <c r="N415">
        <f>SmtRes!AA721</f>
        <v>207.9</v>
      </c>
      <c r="O415">
        <f>ROUND(ROUND(L415*Source!I446, 6)*SmtRes!DA721, 2)</f>
        <v>25.71</v>
      </c>
      <c r="P415">
        <f>SmtRes!AG721</f>
        <v>0</v>
      </c>
      <c r="Q415">
        <f>SmtRes!DC721</f>
        <v>0</v>
      </c>
      <c r="R415">
        <f>ROUND(ROUND(Q415*Source!I446, 6)*1, 2)</f>
        <v>0</v>
      </c>
      <c r="S415">
        <f>SmtRes!AC721</f>
        <v>0</v>
      </c>
      <c r="T415">
        <f>ROUND(ROUND(Q415*Source!I446, 6)*SmtRes!AK721, 2)</f>
        <v>0</v>
      </c>
      <c r="U415">
        <f>SmtRes!X721</f>
        <v>326902400</v>
      </c>
      <c r="V415">
        <v>998199289</v>
      </c>
      <c r="W415">
        <v>-326128952</v>
      </c>
    </row>
    <row r="416" spans="1:23" x14ac:dyDescent="0.2">
      <c r="A416">
        <f>Source!A446</f>
        <v>17</v>
      </c>
      <c r="C416">
        <v>3</v>
      </c>
      <c r="D416">
        <v>0</v>
      </c>
      <c r="E416">
        <f>SmtRes!AV720</f>
        <v>0</v>
      </c>
      <c r="F416" t="str">
        <f>SmtRes!I720</f>
        <v>101-0501</v>
      </c>
      <c r="G416" t="str">
        <f>SmtRes!K720</f>
        <v>Лаки канифольные, марки КФ-965</v>
      </c>
      <c r="H416" t="str">
        <f>SmtRes!O720</f>
        <v>т</v>
      </c>
      <c r="I416">
        <f>SmtRes!Y720*Source!I446</f>
        <v>6.150000000000001E-4</v>
      </c>
      <c r="J416">
        <f>SmtRes!AO720</f>
        <v>1</v>
      </c>
      <c r="K416">
        <f>SmtRes!AE720</f>
        <v>70200</v>
      </c>
      <c r="L416">
        <f>SmtRes!DB720</f>
        <v>7.02</v>
      </c>
      <c r="M416">
        <f>ROUND(ROUND(L416*Source!I446, 6)*1, 2)</f>
        <v>43.17</v>
      </c>
      <c r="N416">
        <f>SmtRes!AA720</f>
        <v>277290</v>
      </c>
      <c r="O416">
        <f>ROUND(ROUND(L416*Source!I446, 6)*SmtRes!DA720, 2)</f>
        <v>170.53</v>
      </c>
      <c r="P416">
        <f>SmtRes!AG720</f>
        <v>0</v>
      </c>
      <c r="Q416">
        <f>SmtRes!DC720</f>
        <v>0</v>
      </c>
      <c r="R416">
        <f>ROUND(ROUND(Q416*Source!I446, 6)*1, 2)</f>
        <v>0</v>
      </c>
      <c r="S416">
        <f>SmtRes!AC720</f>
        <v>0</v>
      </c>
      <c r="T416">
        <f>ROUND(ROUND(Q416*Source!I446, 6)*SmtRes!AK720, 2)</f>
        <v>0</v>
      </c>
      <c r="U416">
        <f>SmtRes!X720</f>
        <v>-427086077</v>
      </c>
      <c r="V416">
        <v>-1403659044</v>
      </c>
      <c r="W416">
        <v>2087175860</v>
      </c>
    </row>
    <row r="417" spans="1:23" x14ac:dyDescent="0.2">
      <c r="A417">
        <f>Source!A477</f>
        <v>5</v>
      </c>
      <c r="B417">
        <v>477</v>
      </c>
      <c r="G417" t="str">
        <f>Source!G477</f>
        <v>Сантехнические работы</v>
      </c>
    </row>
    <row r="418" spans="1:23" x14ac:dyDescent="0.2">
      <c r="A418">
        <f>Source!A483</f>
        <v>17</v>
      </c>
      <c r="C418">
        <v>3</v>
      </c>
      <c r="D418">
        <v>0</v>
      </c>
      <c r="E418">
        <f>SmtRes!AV747</f>
        <v>0</v>
      </c>
      <c r="F418" t="str">
        <f>SmtRes!I747</f>
        <v>411-0001</v>
      </c>
      <c r="G418" t="str">
        <f>SmtRes!K747</f>
        <v>Вода</v>
      </c>
      <c r="H418" t="str">
        <f>SmtRes!O747</f>
        <v>м3</v>
      </c>
      <c r="I418">
        <f>SmtRes!Y747*Source!I483</f>
        <v>0.17</v>
      </c>
      <c r="J418">
        <f>SmtRes!AO747</f>
        <v>1</v>
      </c>
      <c r="K418">
        <f>SmtRes!AE747</f>
        <v>2.44</v>
      </c>
      <c r="L418">
        <f>SmtRes!DB747</f>
        <v>0.61</v>
      </c>
      <c r="M418">
        <f>ROUND(ROUND(L418*Source!I483, 6)*1, 2)</f>
        <v>0.41</v>
      </c>
      <c r="N418">
        <f>SmtRes!AA747</f>
        <v>19.57</v>
      </c>
      <c r="O418">
        <f>ROUND(ROUND(L418*Source!I483, 6)*SmtRes!DA747, 2)</f>
        <v>3.33</v>
      </c>
      <c r="P418">
        <f>SmtRes!AG747</f>
        <v>0</v>
      </c>
      <c r="Q418">
        <f>SmtRes!DC747</f>
        <v>0</v>
      </c>
      <c r="R418">
        <f>ROUND(ROUND(Q418*Source!I483, 6)*1, 2)</f>
        <v>0</v>
      </c>
      <c r="S418">
        <f>SmtRes!AC747</f>
        <v>0</v>
      </c>
      <c r="T418">
        <f>ROUND(ROUND(Q418*Source!I483, 6)*SmtRes!AK747, 2)</f>
        <v>0</v>
      </c>
      <c r="U418">
        <f>SmtRes!X747</f>
        <v>619799737</v>
      </c>
      <c r="V418">
        <v>1962984545</v>
      </c>
      <c r="W418">
        <v>2067137916</v>
      </c>
    </row>
    <row r="419" spans="1:23" x14ac:dyDescent="0.2">
      <c r="A419">
        <f>Source!A483</f>
        <v>17</v>
      </c>
      <c r="C419">
        <v>3</v>
      </c>
      <c r="D419">
        <v>0</v>
      </c>
      <c r="E419">
        <f>SmtRes!AV746</f>
        <v>0</v>
      </c>
      <c r="F419" t="str">
        <f>SmtRes!I746</f>
        <v>405-1601</v>
      </c>
      <c r="G419" t="str">
        <f>SmtRes!K746</f>
        <v>Известь строительная негашеная хлорная, марки А</v>
      </c>
      <c r="H419" t="str">
        <f>SmtRes!O746</f>
        <v>кг</v>
      </c>
      <c r="I419">
        <f>SmtRes!Y746*Source!I483</f>
        <v>6.1200000000000002E-4</v>
      </c>
      <c r="J419">
        <f>SmtRes!AO746</f>
        <v>1</v>
      </c>
      <c r="K419">
        <f>SmtRes!AE746</f>
        <v>2.15</v>
      </c>
      <c r="L419">
        <f>SmtRes!DB746</f>
        <v>0</v>
      </c>
      <c r="M419">
        <f>ROUND(ROUND(L419*Source!I483, 6)*1, 2)</f>
        <v>0</v>
      </c>
      <c r="N419">
        <f>SmtRes!AA746</f>
        <v>7.61</v>
      </c>
      <c r="O419">
        <f>ROUND(ROUND(L419*Source!I483, 6)*SmtRes!DA746, 2)</f>
        <v>0</v>
      </c>
      <c r="P419">
        <f>SmtRes!AG746</f>
        <v>0</v>
      </c>
      <c r="Q419">
        <f>SmtRes!DC746</f>
        <v>0</v>
      </c>
      <c r="R419">
        <f>ROUND(ROUND(Q419*Source!I483, 6)*1, 2)</f>
        <v>0</v>
      </c>
      <c r="S419">
        <f>SmtRes!AC746</f>
        <v>0</v>
      </c>
      <c r="T419">
        <f>ROUND(ROUND(Q419*Source!I483, 6)*SmtRes!AK746, 2)</f>
        <v>0</v>
      </c>
      <c r="U419">
        <f>SmtRes!X746</f>
        <v>-823040862</v>
      </c>
      <c r="V419">
        <v>-1993902608</v>
      </c>
      <c r="W419">
        <v>-153757924</v>
      </c>
    </row>
    <row r="420" spans="1:23" x14ac:dyDescent="0.2">
      <c r="A420">
        <f>Source!A483</f>
        <v>17</v>
      </c>
      <c r="C420">
        <v>3</v>
      </c>
      <c r="D420">
        <v>0</v>
      </c>
      <c r="E420">
        <f>SmtRes!AV745</f>
        <v>0</v>
      </c>
      <c r="F420" t="str">
        <f>SmtRes!I745</f>
        <v>302-0887</v>
      </c>
      <c r="G420" t="str">
        <f>SmtRes!K745</f>
        <v>Узлы укрупненные монтажные (трубопроводы) из стальных водогазопроводных оцинкованных труб с гильзами для водоснабжения диаметром 15 мм</v>
      </c>
      <c r="H420" t="str">
        <f>SmtRes!O745</f>
        <v>м</v>
      </c>
      <c r="I420">
        <f>SmtRes!Y745*Source!I483</f>
        <v>68</v>
      </c>
      <c r="J420">
        <f>SmtRes!AO745</f>
        <v>1</v>
      </c>
      <c r="K420">
        <f>SmtRes!AE745</f>
        <v>28.25</v>
      </c>
      <c r="L420">
        <f>SmtRes!DB745</f>
        <v>2825</v>
      </c>
      <c r="M420">
        <f>ROUND(ROUND(L420*Source!I483, 6)*1, 2)</f>
        <v>1921</v>
      </c>
      <c r="N420">
        <f>SmtRes!AA745</f>
        <v>167.81</v>
      </c>
      <c r="O420">
        <f>ROUND(ROUND(L420*Source!I483, 6)*SmtRes!DA745, 2)</f>
        <v>11410.74</v>
      </c>
      <c r="P420">
        <f>SmtRes!AG745</f>
        <v>0</v>
      </c>
      <c r="Q420">
        <f>SmtRes!DC745</f>
        <v>0</v>
      </c>
      <c r="R420">
        <f>ROUND(ROUND(Q420*Source!I483, 6)*1, 2)</f>
        <v>0</v>
      </c>
      <c r="S420">
        <f>SmtRes!AC745</f>
        <v>0</v>
      </c>
      <c r="T420">
        <f>ROUND(ROUND(Q420*Source!I483, 6)*SmtRes!AK745, 2)</f>
        <v>0</v>
      </c>
      <c r="U420">
        <f>SmtRes!X745</f>
        <v>613901377</v>
      </c>
      <c r="V420">
        <v>1521147895</v>
      </c>
      <c r="W420">
        <v>-1107964239</v>
      </c>
    </row>
    <row r="421" spans="1:23" x14ac:dyDescent="0.2">
      <c r="A421">
        <f>Source!A483</f>
        <v>17</v>
      </c>
      <c r="C421">
        <v>3</v>
      </c>
      <c r="D421">
        <v>0</v>
      </c>
      <c r="E421">
        <f>SmtRes!AV743</f>
        <v>0</v>
      </c>
      <c r="F421" t="str">
        <f>SmtRes!I743</f>
        <v>101-1669</v>
      </c>
      <c r="G421" t="str">
        <f>SmtRes!K743</f>
        <v>Очес льняной</v>
      </c>
      <c r="H421" t="str">
        <f>SmtRes!O743</f>
        <v>кг</v>
      </c>
      <c r="I421">
        <f>SmtRes!Y743*Source!I483</f>
        <v>3.4000000000000002E-2</v>
      </c>
      <c r="J421">
        <f>SmtRes!AO743</f>
        <v>1</v>
      </c>
      <c r="K421">
        <f>SmtRes!AE743</f>
        <v>37.29</v>
      </c>
      <c r="L421">
        <f>SmtRes!DB743</f>
        <v>1.86</v>
      </c>
      <c r="M421">
        <f>ROUND(ROUND(L421*Source!I483, 6)*1, 2)</f>
        <v>1.26</v>
      </c>
      <c r="N421">
        <f>SmtRes!AA743</f>
        <v>75.33</v>
      </c>
      <c r="O421">
        <f>ROUND(ROUND(L421*Source!I483, 6)*SmtRes!DA743, 2)</f>
        <v>2.5499999999999998</v>
      </c>
      <c r="P421">
        <f>SmtRes!AG743</f>
        <v>0</v>
      </c>
      <c r="Q421">
        <f>SmtRes!DC743</f>
        <v>0</v>
      </c>
      <c r="R421">
        <f>ROUND(ROUND(Q421*Source!I483, 6)*1, 2)</f>
        <v>0</v>
      </c>
      <c r="S421">
        <f>SmtRes!AC743</f>
        <v>0</v>
      </c>
      <c r="T421">
        <f>ROUND(ROUND(Q421*Source!I483, 6)*SmtRes!AK743, 2)</f>
        <v>0</v>
      </c>
      <c r="U421">
        <f>SmtRes!X743</f>
        <v>-2113933962</v>
      </c>
      <c r="V421">
        <v>-1437110030</v>
      </c>
      <c r="W421">
        <v>202426086</v>
      </c>
    </row>
    <row r="422" spans="1:23" x14ac:dyDescent="0.2">
      <c r="A422">
        <f>Source!A483</f>
        <v>17</v>
      </c>
      <c r="C422">
        <v>3</v>
      </c>
      <c r="D422">
        <v>0</v>
      </c>
      <c r="E422">
        <f>SmtRes!AV742</f>
        <v>0</v>
      </c>
      <c r="F422" t="str">
        <f>SmtRes!I742</f>
        <v>101-0807</v>
      </c>
      <c r="G422" t="str">
        <f>SmtRes!K742</f>
        <v>Проволока сварочная легированная диаметром 4 мм</v>
      </c>
      <c r="H422" t="str">
        <f>SmtRes!O742</f>
        <v>т</v>
      </c>
      <c r="I422">
        <f>SmtRes!Y742*Source!I483</f>
        <v>2.7200000000000005E-4</v>
      </c>
      <c r="J422">
        <f>SmtRes!AO742</f>
        <v>1</v>
      </c>
      <c r="K422">
        <f>SmtRes!AE742</f>
        <v>13559.99</v>
      </c>
      <c r="L422">
        <f>SmtRes!DB742</f>
        <v>5.42</v>
      </c>
      <c r="M422">
        <f>ROUND(ROUND(L422*Source!I483, 6)*1, 2)</f>
        <v>3.69</v>
      </c>
      <c r="N422">
        <f>SmtRes!AA742</f>
        <v>70918.75</v>
      </c>
      <c r="O422">
        <f>ROUND(ROUND(L422*Source!I483, 6)*SmtRes!DA742, 2)</f>
        <v>19.28</v>
      </c>
      <c r="P422">
        <f>SmtRes!AG742</f>
        <v>0</v>
      </c>
      <c r="Q422">
        <f>SmtRes!DC742</f>
        <v>0</v>
      </c>
      <c r="R422">
        <f>ROUND(ROUND(Q422*Source!I483, 6)*1, 2)</f>
        <v>0</v>
      </c>
      <c r="S422">
        <f>SmtRes!AC742</f>
        <v>0</v>
      </c>
      <c r="T422">
        <f>ROUND(ROUND(Q422*Source!I483, 6)*SmtRes!AK742, 2)</f>
        <v>0</v>
      </c>
      <c r="U422">
        <f>SmtRes!X742</f>
        <v>1756124173</v>
      </c>
      <c r="V422">
        <v>1168505383</v>
      </c>
      <c r="W422">
        <v>535398726</v>
      </c>
    </row>
    <row r="423" spans="1:23" x14ac:dyDescent="0.2">
      <c r="A423">
        <f>Source!A483</f>
        <v>17</v>
      </c>
      <c r="C423">
        <v>3</v>
      </c>
      <c r="D423">
        <v>0</v>
      </c>
      <c r="E423">
        <f>SmtRes!AV741</f>
        <v>0</v>
      </c>
      <c r="F423" t="str">
        <f>SmtRes!I741</f>
        <v>101-0628</v>
      </c>
      <c r="G423" t="str">
        <f>SmtRes!K741</f>
        <v>Олифа комбинированная, марки К-3</v>
      </c>
      <c r="H423" t="str">
        <f>SmtRes!O741</f>
        <v>т</v>
      </c>
      <c r="I423">
        <f>SmtRes!Y741*Source!I483</f>
        <v>3.6040000000000003E-4</v>
      </c>
      <c r="J423">
        <f>SmtRes!AO741</f>
        <v>1</v>
      </c>
      <c r="K423">
        <f>SmtRes!AE741</f>
        <v>16950</v>
      </c>
      <c r="L423">
        <f>SmtRes!DB741</f>
        <v>8.98</v>
      </c>
      <c r="M423">
        <f>ROUND(ROUND(L423*Source!I483, 6)*1, 2)</f>
        <v>6.11</v>
      </c>
      <c r="N423">
        <f>SmtRes!AA741</f>
        <v>55765.5</v>
      </c>
      <c r="O423">
        <f>ROUND(ROUND(L423*Source!I483, 6)*SmtRes!DA741, 2)</f>
        <v>20.09</v>
      </c>
      <c r="P423">
        <f>SmtRes!AG741</f>
        <v>0</v>
      </c>
      <c r="Q423">
        <f>SmtRes!DC741</f>
        <v>0</v>
      </c>
      <c r="R423">
        <f>ROUND(ROUND(Q423*Source!I483, 6)*1, 2)</f>
        <v>0</v>
      </c>
      <c r="S423">
        <f>SmtRes!AC741</f>
        <v>0</v>
      </c>
      <c r="T423">
        <f>ROUND(ROUND(Q423*Source!I483, 6)*SmtRes!AK741, 2)</f>
        <v>0</v>
      </c>
      <c r="U423">
        <f>SmtRes!X741</f>
        <v>24062879</v>
      </c>
      <c r="V423">
        <v>1155205961</v>
      </c>
      <c r="W423">
        <v>1101484468</v>
      </c>
    </row>
    <row r="424" spans="1:23" x14ac:dyDescent="0.2">
      <c r="A424">
        <f>Source!A483</f>
        <v>17</v>
      </c>
      <c r="C424">
        <v>3</v>
      </c>
      <c r="D424">
        <v>0</v>
      </c>
      <c r="E424">
        <f>SmtRes!AV740</f>
        <v>0</v>
      </c>
      <c r="F424" t="str">
        <f>SmtRes!I740</f>
        <v>101-0388</v>
      </c>
      <c r="G424" t="str">
        <f>SmtRes!K740</f>
        <v>Краски масляные земляные марки МА-0115 мумия, сурик железный</v>
      </c>
      <c r="H424" t="str">
        <f>SmtRes!O740</f>
        <v>т</v>
      </c>
      <c r="I424">
        <f>SmtRes!Y740*Source!I483</f>
        <v>2.9920000000000001E-4</v>
      </c>
      <c r="J424">
        <f>SmtRes!AO740</f>
        <v>1</v>
      </c>
      <c r="K424">
        <f>SmtRes!AE740</f>
        <v>15118.99</v>
      </c>
      <c r="L424">
        <f>SmtRes!DB740</f>
        <v>6.65</v>
      </c>
      <c r="M424">
        <f>ROUND(ROUND(L424*Source!I483, 6)*1, 2)</f>
        <v>4.5199999999999996</v>
      </c>
      <c r="N424">
        <f>SmtRes!AA740</f>
        <v>48531.96</v>
      </c>
      <c r="O424">
        <f>ROUND(ROUND(L424*Source!I483, 6)*SmtRes!DA740, 2)</f>
        <v>14.52</v>
      </c>
      <c r="P424">
        <f>SmtRes!AG740</f>
        <v>0</v>
      </c>
      <c r="Q424">
        <f>SmtRes!DC740</f>
        <v>0</v>
      </c>
      <c r="R424">
        <f>ROUND(ROUND(Q424*Source!I483, 6)*1, 2)</f>
        <v>0</v>
      </c>
      <c r="S424">
        <f>SmtRes!AC740</f>
        <v>0</v>
      </c>
      <c r="T424">
        <f>ROUND(ROUND(Q424*Source!I483, 6)*SmtRes!AK740, 2)</f>
        <v>0</v>
      </c>
      <c r="U424">
        <f>SmtRes!X740</f>
        <v>1625292450</v>
      </c>
      <c r="V424">
        <v>12582592</v>
      </c>
      <c r="W424">
        <v>628019721</v>
      </c>
    </row>
    <row r="425" spans="1:23" x14ac:dyDescent="0.2">
      <c r="A425">
        <f>Source!A483</f>
        <v>17</v>
      </c>
      <c r="C425">
        <v>3</v>
      </c>
      <c r="D425">
        <v>0</v>
      </c>
      <c r="E425">
        <f>SmtRes!AV739</f>
        <v>0</v>
      </c>
      <c r="F425" t="str">
        <f>SmtRes!I739</f>
        <v>101-0324</v>
      </c>
      <c r="G425" t="str">
        <f>SmtRes!K739</f>
        <v>Кислород технический газообразный</v>
      </c>
      <c r="H425" t="str">
        <f>SmtRes!O739</f>
        <v>м3</v>
      </c>
      <c r="I425">
        <f>SmtRes!Y739*Source!I483</f>
        <v>0.23256000000000004</v>
      </c>
      <c r="J425">
        <f>SmtRes!AO739</f>
        <v>1</v>
      </c>
      <c r="K425">
        <f>SmtRes!AE739</f>
        <v>6.23</v>
      </c>
      <c r="L425">
        <f>SmtRes!DB739</f>
        <v>2.13</v>
      </c>
      <c r="M425">
        <f>ROUND(ROUND(L425*Source!I483, 6)*1, 2)</f>
        <v>1.45</v>
      </c>
      <c r="N425">
        <f>SmtRes!AA739</f>
        <v>52.89</v>
      </c>
      <c r="O425">
        <f>ROUND(ROUND(L425*Source!I483, 6)*SmtRes!DA739, 2)</f>
        <v>12.3</v>
      </c>
      <c r="P425">
        <f>SmtRes!AG739</f>
        <v>0</v>
      </c>
      <c r="Q425">
        <f>SmtRes!DC739</f>
        <v>0</v>
      </c>
      <c r="R425">
        <f>ROUND(ROUND(Q425*Source!I483, 6)*1, 2)</f>
        <v>0</v>
      </c>
      <c r="S425">
        <f>SmtRes!AC739</f>
        <v>0</v>
      </c>
      <c r="T425">
        <f>ROUND(ROUND(Q425*Source!I483, 6)*SmtRes!AK739, 2)</f>
        <v>0</v>
      </c>
      <c r="U425">
        <f>SmtRes!X739</f>
        <v>-756465305</v>
      </c>
      <c r="V425">
        <v>-540365543</v>
      </c>
      <c r="W425">
        <v>-342292443</v>
      </c>
    </row>
    <row r="426" spans="1:23" x14ac:dyDescent="0.2">
      <c r="A426">
        <f>Source!A483</f>
        <v>17</v>
      </c>
      <c r="C426">
        <v>3</v>
      </c>
      <c r="D426">
        <v>0</v>
      </c>
      <c r="E426">
        <f>SmtRes!AV738</f>
        <v>0</v>
      </c>
      <c r="F426" t="str">
        <f>SmtRes!I738</f>
        <v>101-0063</v>
      </c>
      <c r="G426" t="str">
        <f>SmtRes!K738</f>
        <v>Ацетилен растворенный технический марки А</v>
      </c>
      <c r="H426" t="str">
        <f>SmtRes!O738</f>
        <v>т</v>
      </c>
      <c r="I426">
        <f>SmtRes!Y738*Source!I483</f>
        <v>1.2920000000000002E-4</v>
      </c>
      <c r="J426">
        <f>SmtRes!AO738</f>
        <v>1</v>
      </c>
      <c r="K426">
        <f>SmtRes!AE738</f>
        <v>32830.01</v>
      </c>
      <c r="L426">
        <f>SmtRes!DB738</f>
        <v>6.24</v>
      </c>
      <c r="M426">
        <f>ROUND(ROUND(L426*Source!I483, 6)*1, 2)</f>
        <v>4.24</v>
      </c>
      <c r="N426">
        <f>SmtRes!AA738</f>
        <v>323375.59999999998</v>
      </c>
      <c r="O426">
        <f>ROUND(ROUND(L426*Source!I483, 6)*SmtRes!DA738, 2)</f>
        <v>41.8</v>
      </c>
      <c r="P426">
        <f>SmtRes!AG738</f>
        <v>0</v>
      </c>
      <c r="Q426">
        <f>SmtRes!DC738</f>
        <v>0</v>
      </c>
      <c r="R426">
        <f>ROUND(ROUND(Q426*Source!I483, 6)*1, 2)</f>
        <v>0</v>
      </c>
      <c r="S426">
        <f>SmtRes!AC738</f>
        <v>0</v>
      </c>
      <c r="T426">
        <f>ROUND(ROUND(Q426*Source!I483, 6)*SmtRes!AK738, 2)</f>
        <v>0</v>
      </c>
      <c r="U426">
        <f>SmtRes!X738</f>
        <v>1987285981</v>
      </c>
      <c r="V426">
        <v>1473041922</v>
      </c>
      <c r="W426">
        <v>-885502343</v>
      </c>
    </row>
    <row r="427" spans="1:23" x14ac:dyDescent="0.2">
      <c r="A427">
        <f>Source!A484</f>
        <v>18</v>
      </c>
      <c r="C427">
        <v>3</v>
      </c>
      <c r="D427">
        <f>Source!BI484</f>
        <v>1</v>
      </c>
      <c r="E427">
        <f>Source!FS484</f>
        <v>0</v>
      </c>
      <c r="F427" t="str">
        <f>Source!F484</f>
        <v>302-0062</v>
      </c>
      <c r="G427" t="str">
        <f>Source!G484</f>
        <v>Кран шаровый муфтовый Valtec для воды диаметром 15 мм, тип в/в</v>
      </c>
      <c r="H427" t="str">
        <f>Source!H484</f>
        <v>шт.</v>
      </c>
      <c r="I427">
        <f>Source!I484</f>
        <v>6</v>
      </c>
      <c r="J427">
        <v>1</v>
      </c>
      <c r="K427">
        <f>Source!AC484</f>
        <v>28.53</v>
      </c>
      <c r="M427">
        <f>ROUND(K427*I427, 2)</f>
        <v>171.18</v>
      </c>
      <c r="N427">
        <f>Source!AC484*IF(Source!BC484&lt;&gt; 0, Source!BC484, 1)</f>
        <v>228.24</v>
      </c>
      <c r="O427">
        <f>ROUND(N427*I427, 2)</f>
        <v>1369.44</v>
      </c>
      <c r="P427">
        <f>Source!AE484</f>
        <v>0</v>
      </c>
      <c r="R427">
        <f>ROUND(P427*I427, 2)</f>
        <v>0</v>
      </c>
      <c r="S427">
        <f>Source!AE484*IF(Source!BS484&lt;&gt; 0, Source!BS484, 1)</f>
        <v>0</v>
      </c>
      <c r="T427">
        <f>ROUND(S427*I427, 2)</f>
        <v>0</v>
      </c>
      <c r="U427">
        <f>Source!GF484</f>
        <v>-639359295</v>
      </c>
      <c r="V427">
        <v>-2043997237</v>
      </c>
      <c r="W427">
        <v>1621187268</v>
      </c>
    </row>
    <row r="428" spans="1:23" x14ac:dyDescent="0.2">
      <c r="A428">
        <f>Source!A485</f>
        <v>17</v>
      </c>
      <c r="C428">
        <v>3</v>
      </c>
      <c r="D428">
        <v>0</v>
      </c>
      <c r="E428">
        <f>SmtRes!AV756</f>
        <v>0</v>
      </c>
      <c r="F428" t="str">
        <f>SmtRes!I756</f>
        <v>411-0001</v>
      </c>
      <c r="G428" t="str">
        <f>SmtRes!K756</f>
        <v>Вода</v>
      </c>
      <c r="H428" t="str">
        <f>SmtRes!O756</f>
        <v>м3</v>
      </c>
      <c r="I428">
        <f>SmtRes!Y756*Source!I485</f>
        <v>0.18840000000000001</v>
      </c>
      <c r="J428">
        <f>SmtRes!AO756</f>
        <v>1</v>
      </c>
      <c r="K428">
        <f>SmtRes!AE756</f>
        <v>2.44</v>
      </c>
      <c r="L428">
        <f>SmtRes!DB756</f>
        <v>3.83</v>
      </c>
      <c r="M428">
        <f>ROUND(ROUND(L428*Source!I485, 6)*1, 2)</f>
        <v>0.46</v>
      </c>
      <c r="N428">
        <f>SmtRes!AA756</f>
        <v>19.57</v>
      </c>
      <c r="O428">
        <f>ROUND(ROUND(L428*Source!I485, 6)*SmtRes!DA756, 2)</f>
        <v>3.69</v>
      </c>
      <c r="P428">
        <f>SmtRes!AG756</f>
        <v>0</v>
      </c>
      <c r="Q428">
        <f>SmtRes!DC756</f>
        <v>0</v>
      </c>
      <c r="R428">
        <f>ROUND(ROUND(Q428*Source!I485, 6)*1, 2)</f>
        <v>0</v>
      </c>
      <c r="S428">
        <f>SmtRes!AC756</f>
        <v>0</v>
      </c>
      <c r="T428">
        <f>ROUND(ROUND(Q428*Source!I485, 6)*SmtRes!AK756, 2)</f>
        <v>0</v>
      </c>
      <c r="U428">
        <f>SmtRes!X756</f>
        <v>619799737</v>
      </c>
      <c r="V428">
        <v>1962984545</v>
      </c>
      <c r="W428">
        <v>2067137916</v>
      </c>
    </row>
    <row r="429" spans="1:23" x14ac:dyDescent="0.2">
      <c r="A429">
        <f>Source!A485</f>
        <v>17</v>
      </c>
      <c r="C429">
        <v>3</v>
      </c>
      <c r="D429">
        <v>0</v>
      </c>
      <c r="E429">
        <f>SmtRes!AV755</f>
        <v>0</v>
      </c>
      <c r="F429" t="str">
        <f>SmtRes!I755</f>
        <v>302-3340</v>
      </c>
      <c r="G429" t="str">
        <f>SmtRes!K755</f>
        <v>Трубопроводы канализации из полиэтиленовых труб высокой плотности с гильзами, диаметром 110 мм</v>
      </c>
      <c r="H429" t="str">
        <f>SmtRes!O755</f>
        <v>м</v>
      </c>
      <c r="I429">
        <f>SmtRes!Y755*Source!I485</f>
        <v>11.975999999999999</v>
      </c>
      <c r="J429">
        <f>SmtRes!AO755</f>
        <v>1</v>
      </c>
      <c r="K429">
        <f>SmtRes!AE755</f>
        <v>70.400000000000006</v>
      </c>
      <c r="L429">
        <f>SmtRes!DB755</f>
        <v>7025.92</v>
      </c>
      <c r="M429">
        <f>ROUND(ROUND(L429*Source!I485, 6)*1, 2)</f>
        <v>843.11</v>
      </c>
      <c r="N429">
        <f>SmtRes!AA755</f>
        <v>266.82</v>
      </c>
      <c r="O429">
        <f>ROUND(ROUND(L429*Source!I485, 6)*SmtRes!DA755, 2)</f>
        <v>3195.39</v>
      </c>
      <c r="P429">
        <f>SmtRes!AG755</f>
        <v>0</v>
      </c>
      <c r="Q429">
        <f>SmtRes!DC755</f>
        <v>0</v>
      </c>
      <c r="R429">
        <f>ROUND(ROUND(Q429*Source!I485, 6)*1, 2)</f>
        <v>0</v>
      </c>
      <c r="S429">
        <f>SmtRes!AC755</f>
        <v>0</v>
      </c>
      <c r="T429">
        <f>ROUND(ROUND(Q429*Source!I485, 6)*SmtRes!AK755, 2)</f>
        <v>0</v>
      </c>
      <c r="U429">
        <f>SmtRes!X755</f>
        <v>360401423</v>
      </c>
      <c r="V429">
        <v>1852251332</v>
      </c>
      <c r="W429">
        <v>-686096698</v>
      </c>
    </row>
    <row r="430" spans="1:23" x14ac:dyDescent="0.2">
      <c r="A430">
        <f>Source!A485</f>
        <v>17</v>
      </c>
      <c r="C430">
        <v>3</v>
      </c>
      <c r="D430">
        <v>0</v>
      </c>
      <c r="E430">
        <f>SmtRes!AV754</f>
        <v>0</v>
      </c>
      <c r="F430" t="str">
        <f>SmtRes!I754</f>
        <v>101-2576</v>
      </c>
      <c r="G430" t="str">
        <f>SmtRes!K754</f>
        <v>Болты с гайками и шайбами для санитарно-технических работ диаметром 16 мм</v>
      </c>
      <c r="H430" t="str">
        <f>SmtRes!O754</f>
        <v>т</v>
      </c>
      <c r="I430">
        <f>SmtRes!Y754*Source!I485</f>
        <v>3.1920000000000001E-4</v>
      </c>
      <c r="J430">
        <f>SmtRes!AO754</f>
        <v>1</v>
      </c>
      <c r="K430">
        <f>SmtRes!AE754</f>
        <v>14830</v>
      </c>
      <c r="L430">
        <f>SmtRes!DB754</f>
        <v>39.450000000000003</v>
      </c>
      <c r="M430">
        <f>ROUND(ROUND(L430*Source!I485, 6)*1, 2)</f>
        <v>4.7300000000000004</v>
      </c>
      <c r="N430">
        <f>SmtRes!AA754</f>
        <v>66586.7</v>
      </c>
      <c r="O430">
        <f>ROUND(ROUND(L430*Source!I485, 6)*SmtRes!DA754, 2)</f>
        <v>21.26</v>
      </c>
      <c r="P430">
        <f>SmtRes!AG754</f>
        <v>0</v>
      </c>
      <c r="Q430">
        <f>SmtRes!DC754</f>
        <v>0</v>
      </c>
      <c r="R430">
        <f>ROUND(ROUND(Q430*Source!I485, 6)*1, 2)</f>
        <v>0</v>
      </c>
      <c r="S430">
        <f>SmtRes!AC754</f>
        <v>0</v>
      </c>
      <c r="T430">
        <f>ROUND(ROUND(Q430*Source!I485, 6)*SmtRes!AK754, 2)</f>
        <v>0</v>
      </c>
      <c r="U430">
        <f>SmtRes!X754</f>
        <v>-1701539228</v>
      </c>
      <c r="V430">
        <v>-1319456219</v>
      </c>
      <c r="W430">
        <v>-1363488828</v>
      </c>
    </row>
    <row r="431" spans="1:23" x14ac:dyDescent="0.2">
      <c r="A431">
        <f>Source!A485</f>
        <v>17</v>
      </c>
      <c r="C431">
        <v>3</v>
      </c>
      <c r="D431">
        <v>0</v>
      </c>
      <c r="E431">
        <f>SmtRes!AV753</f>
        <v>0</v>
      </c>
      <c r="F431" t="str">
        <f>SmtRes!I753</f>
        <v>101-2449</v>
      </c>
      <c r="G431" t="str">
        <f>SmtRes!K753</f>
        <v>Кольца резиновые для чугунных напорных труб диаметром 50-300 мм</v>
      </c>
      <c r="H431" t="str">
        <f>SmtRes!O753</f>
        <v>кг</v>
      </c>
      <c r="I431">
        <f>SmtRes!Y753*Source!I485</f>
        <v>0.48</v>
      </c>
      <c r="J431">
        <f>SmtRes!AO753</f>
        <v>1</v>
      </c>
      <c r="K431">
        <f>SmtRes!AE753</f>
        <v>24.41</v>
      </c>
      <c r="L431">
        <f>SmtRes!DB753</f>
        <v>97.64</v>
      </c>
      <c r="M431">
        <f>ROUND(ROUND(L431*Source!I485, 6)*1, 2)</f>
        <v>11.72</v>
      </c>
      <c r="N431">
        <f>SmtRes!AA753</f>
        <v>456.22</v>
      </c>
      <c r="O431">
        <f>ROUND(ROUND(L431*Source!I485, 6)*SmtRes!DA753, 2)</f>
        <v>218.99</v>
      </c>
      <c r="P431">
        <f>SmtRes!AG753</f>
        <v>0</v>
      </c>
      <c r="Q431">
        <f>SmtRes!DC753</f>
        <v>0</v>
      </c>
      <c r="R431">
        <f>ROUND(ROUND(Q431*Source!I485, 6)*1, 2)</f>
        <v>0</v>
      </c>
      <c r="S431">
        <f>SmtRes!AC753</f>
        <v>0</v>
      </c>
      <c r="T431">
        <f>ROUND(ROUND(Q431*Source!I485, 6)*SmtRes!AK753, 2)</f>
        <v>0</v>
      </c>
      <c r="U431">
        <f>SmtRes!X753</f>
        <v>1502743759</v>
      </c>
      <c r="V431">
        <v>-478756263</v>
      </c>
      <c r="W431">
        <v>-452657726</v>
      </c>
    </row>
    <row r="432" spans="1:23" x14ac:dyDescent="0.2">
      <c r="A432">
        <f>Source!A486</f>
        <v>17</v>
      </c>
      <c r="C432">
        <v>3</v>
      </c>
      <c r="D432">
        <v>0</v>
      </c>
      <c r="E432">
        <f>SmtRes!AV765</f>
        <v>0</v>
      </c>
      <c r="F432" t="str">
        <f>SmtRes!I765</f>
        <v>411-0001</v>
      </c>
      <c r="G432" t="str">
        <f>SmtRes!K765</f>
        <v>Вода</v>
      </c>
      <c r="H432" t="str">
        <f>SmtRes!O765</f>
        <v>м3</v>
      </c>
      <c r="I432">
        <f>SmtRes!Y765*Source!I486</f>
        <v>5.8499999999999996E-2</v>
      </c>
      <c r="J432">
        <f>SmtRes!AO765</f>
        <v>1</v>
      </c>
      <c r="K432">
        <f>SmtRes!AE765</f>
        <v>2.44</v>
      </c>
      <c r="L432">
        <f>SmtRes!DB765</f>
        <v>0.95</v>
      </c>
      <c r="M432">
        <f>ROUND(ROUND(L432*Source!I486, 6)*1, 2)</f>
        <v>0.14000000000000001</v>
      </c>
      <c r="N432">
        <f>SmtRes!AA765</f>
        <v>19.57</v>
      </c>
      <c r="O432">
        <f>ROUND(ROUND(L432*Source!I486, 6)*SmtRes!DA765, 2)</f>
        <v>1.1399999999999999</v>
      </c>
      <c r="P432">
        <f>SmtRes!AG765</f>
        <v>0</v>
      </c>
      <c r="Q432">
        <f>SmtRes!DC765</f>
        <v>0</v>
      </c>
      <c r="R432">
        <f>ROUND(ROUND(Q432*Source!I486, 6)*1, 2)</f>
        <v>0</v>
      </c>
      <c r="S432">
        <f>SmtRes!AC765</f>
        <v>0</v>
      </c>
      <c r="T432">
        <f>ROUND(ROUND(Q432*Source!I486, 6)*SmtRes!AK765, 2)</f>
        <v>0</v>
      </c>
      <c r="U432">
        <f>SmtRes!X765</f>
        <v>619799737</v>
      </c>
      <c r="V432">
        <v>1962984545</v>
      </c>
      <c r="W432">
        <v>2067137916</v>
      </c>
    </row>
    <row r="433" spans="1:23" x14ac:dyDescent="0.2">
      <c r="A433">
        <f>Source!A486</f>
        <v>17</v>
      </c>
      <c r="C433">
        <v>3</v>
      </c>
      <c r="D433">
        <v>0</v>
      </c>
      <c r="E433">
        <f>SmtRes!AV764</f>
        <v>0</v>
      </c>
      <c r="F433" t="str">
        <f>SmtRes!I764</f>
        <v>302-3339</v>
      </c>
      <c r="G433" t="str">
        <f>SmtRes!K764</f>
        <v>Трубопроводы канализации из полиэтиленовых труб высокой плотности с гильзами, диаметром 50 мм</v>
      </c>
      <c r="H433" t="str">
        <f>SmtRes!O764</f>
        <v>м</v>
      </c>
      <c r="I433">
        <f>SmtRes!Y764*Source!I486</f>
        <v>14.969999999999999</v>
      </c>
      <c r="J433">
        <f>SmtRes!AO764</f>
        <v>1</v>
      </c>
      <c r="K433">
        <f>SmtRes!AE764</f>
        <v>39.36</v>
      </c>
      <c r="L433">
        <f>SmtRes!DB764</f>
        <v>3928.13</v>
      </c>
      <c r="M433">
        <f>ROUND(ROUND(L433*Source!I486, 6)*1, 2)</f>
        <v>589.22</v>
      </c>
      <c r="N433">
        <f>SmtRes!AA764</f>
        <v>149.16999999999999</v>
      </c>
      <c r="O433">
        <f>ROUND(ROUND(L433*Source!I486, 6)*SmtRes!DA764, 2)</f>
        <v>2233.14</v>
      </c>
      <c r="P433">
        <f>SmtRes!AG764</f>
        <v>0</v>
      </c>
      <c r="Q433">
        <f>SmtRes!DC764</f>
        <v>0</v>
      </c>
      <c r="R433">
        <f>ROUND(ROUND(Q433*Source!I486, 6)*1, 2)</f>
        <v>0</v>
      </c>
      <c r="S433">
        <f>SmtRes!AC764</f>
        <v>0</v>
      </c>
      <c r="T433">
        <f>ROUND(ROUND(Q433*Source!I486, 6)*SmtRes!AK764, 2)</f>
        <v>0</v>
      </c>
      <c r="U433">
        <f>SmtRes!X764</f>
        <v>-351596656</v>
      </c>
      <c r="V433">
        <v>1428231812</v>
      </c>
      <c r="W433">
        <v>177970224</v>
      </c>
    </row>
    <row r="434" spans="1:23" x14ac:dyDescent="0.2">
      <c r="A434">
        <f>Source!A486</f>
        <v>17</v>
      </c>
      <c r="C434">
        <v>3</v>
      </c>
      <c r="D434">
        <v>0</v>
      </c>
      <c r="E434">
        <f>SmtRes!AV763</f>
        <v>0</v>
      </c>
      <c r="F434" t="str">
        <f>SmtRes!I763</f>
        <v>101-2576</v>
      </c>
      <c r="G434" t="str">
        <f>SmtRes!K763</f>
        <v>Болты с гайками и шайбами для санитарно-технических работ диаметром 16 мм</v>
      </c>
      <c r="H434" t="str">
        <f>SmtRes!O763</f>
        <v>т</v>
      </c>
      <c r="I434">
        <f>SmtRes!Y763*Source!I486</f>
        <v>1.7999999999999998E-4</v>
      </c>
      <c r="J434">
        <f>SmtRes!AO763</f>
        <v>1</v>
      </c>
      <c r="K434">
        <f>SmtRes!AE763</f>
        <v>14830</v>
      </c>
      <c r="L434">
        <f>SmtRes!DB763</f>
        <v>17.8</v>
      </c>
      <c r="M434">
        <f>ROUND(ROUND(L434*Source!I486, 6)*1, 2)</f>
        <v>2.67</v>
      </c>
      <c r="N434">
        <f>SmtRes!AA763</f>
        <v>66586.7</v>
      </c>
      <c r="O434">
        <f>ROUND(ROUND(L434*Source!I486, 6)*SmtRes!DA763, 2)</f>
        <v>11.99</v>
      </c>
      <c r="P434">
        <f>SmtRes!AG763</f>
        <v>0</v>
      </c>
      <c r="Q434">
        <f>SmtRes!DC763</f>
        <v>0</v>
      </c>
      <c r="R434">
        <f>ROUND(ROUND(Q434*Source!I486, 6)*1, 2)</f>
        <v>0</v>
      </c>
      <c r="S434">
        <f>SmtRes!AC763</f>
        <v>0</v>
      </c>
      <c r="T434">
        <f>ROUND(ROUND(Q434*Source!I486, 6)*SmtRes!AK763, 2)</f>
        <v>0</v>
      </c>
      <c r="U434">
        <f>SmtRes!X763</f>
        <v>-1701539228</v>
      </c>
      <c r="V434">
        <v>-1319456219</v>
      </c>
      <c r="W434">
        <v>-1363488828</v>
      </c>
    </row>
    <row r="435" spans="1:23" x14ac:dyDescent="0.2">
      <c r="A435">
        <f>Source!A486</f>
        <v>17</v>
      </c>
      <c r="C435">
        <v>3</v>
      </c>
      <c r="D435">
        <v>0</v>
      </c>
      <c r="E435">
        <f>SmtRes!AV762</f>
        <v>0</v>
      </c>
      <c r="F435" t="str">
        <f>SmtRes!I762</f>
        <v>101-2449</v>
      </c>
      <c r="G435" t="str">
        <f>SmtRes!K762</f>
        <v>Кольца резиновые для чугунных напорных труб диаметром 50-300 мм</v>
      </c>
      <c r="H435" t="str">
        <f>SmtRes!O762</f>
        <v>кг</v>
      </c>
      <c r="I435">
        <f>SmtRes!Y762*Source!I486</f>
        <v>0.22499999999999998</v>
      </c>
      <c r="J435">
        <f>SmtRes!AO762</f>
        <v>1</v>
      </c>
      <c r="K435">
        <f>SmtRes!AE762</f>
        <v>24.41</v>
      </c>
      <c r="L435">
        <f>SmtRes!DB762</f>
        <v>36.619999999999997</v>
      </c>
      <c r="M435">
        <f>ROUND(ROUND(L435*Source!I486, 6)*1, 2)</f>
        <v>5.49</v>
      </c>
      <c r="N435">
        <f>SmtRes!AA762</f>
        <v>456.22</v>
      </c>
      <c r="O435">
        <f>ROUND(ROUND(L435*Source!I486, 6)*SmtRes!DA762, 2)</f>
        <v>102.66</v>
      </c>
      <c r="P435">
        <f>SmtRes!AG762</f>
        <v>0</v>
      </c>
      <c r="Q435">
        <f>SmtRes!DC762</f>
        <v>0</v>
      </c>
      <c r="R435">
        <f>ROUND(ROUND(Q435*Source!I486, 6)*1, 2)</f>
        <v>0</v>
      </c>
      <c r="S435">
        <f>SmtRes!AC762</f>
        <v>0</v>
      </c>
      <c r="T435">
        <f>ROUND(ROUND(Q435*Source!I486, 6)*SmtRes!AK762, 2)</f>
        <v>0</v>
      </c>
      <c r="U435">
        <f>SmtRes!X762</f>
        <v>1502743759</v>
      </c>
      <c r="V435">
        <v>-478756263</v>
      </c>
      <c r="W435">
        <v>-452657726</v>
      </c>
    </row>
    <row r="436" spans="1:23" x14ac:dyDescent="0.2">
      <c r="A436">
        <f>Source!A487</f>
        <v>17</v>
      </c>
      <c r="C436">
        <v>3</v>
      </c>
      <c r="D436">
        <v>0</v>
      </c>
      <c r="E436">
        <f>SmtRes!AV771</f>
        <v>0</v>
      </c>
      <c r="F436" t="str">
        <f>SmtRes!I771</f>
        <v>411-0001</v>
      </c>
      <c r="G436" t="str">
        <f>SmtRes!K771</f>
        <v>Вода</v>
      </c>
      <c r="H436" t="str">
        <f>SmtRes!O771</f>
        <v>м3</v>
      </c>
      <c r="I436">
        <f>SmtRes!Y771*Source!I487</f>
        <v>0.68</v>
      </c>
      <c r="J436">
        <f>SmtRes!AO771</f>
        <v>1</v>
      </c>
      <c r="K436">
        <f>SmtRes!AE771</f>
        <v>2.44</v>
      </c>
      <c r="L436">
        <f>SmtRes!DB771</f>
        <v>2.44</v>
      </c>
      <c r="M436">
        <f>ROUND(ROUND(L436*Source!I487, 6)*1, 2)</f>
        <v>1.66</v>
      </c>
      <c r="N436">
        <f>SmtRes!AA771</f>
        <v>19.57</v>
      </c>
      <c r="O436">
        <f>ROUND(ROUND(L436*Source!I487, 6)*SmtRes!DA771, 2)</f>
        <v>13.31</v>
      </c>
      <c r="P436">
        <f>SmtRes!AG771</f>
        <v>0</v>
      </c>
      <c r="Q436">
        <f>SmtRes!DC771</f>
        <v>0</v>
      </c>
      <c r="R436">
        <f>ROUND(ROUND(Q436*Source!I487, 6)*1, 2)</f>
        <v>0</v>
      </c>
      <c r="S436">
        <f>SmtRes!AC771</f>
        <v>0</v>
      </c>
      <c r="T436">
        <f>ROUND(ROUND(Q436*Source!I487, 6)*SmtRes!AK771, 2)</f>
        <v>0</v>
      </c>
      <c r="U436">
        <f>SmtRes!X771</f>
        <v>619799737</v>
      </c>
      <c r="V436">
        <v>1962984545</v>
      </c>
      <c r="W436">
        <v>2067137916</v>
      </c>
    </row>
    <row r="437" spans="1:23" x14ac:dyDescent="0.2">
      <c r="A437">
        <f>Source!A487</f>
        <v>17</v>
      </c>
      <c r="C437">
        <v>3</v>
      </c>
      <c r="D437">
        <v>0</v>
      </c>
      <c r="E437">
        <f>SmtRes!AV770</f>
        <v>0</v>
      </c>
      <c r="F437" t="str">
        <f>SmtRes!I770</f>
        <v>101-1669</v>
      </c>
      <c r="G437" t="str">
        <f>SmtRes!K770</f>
        <v>Очес льняной</v>
      </c>
      <c r="H437" t="str">
        <f>SmtRes!O770</f>
        <v>кг</v>
      </c>
      <c r="I437">
        <f>SmtRes!Y770*Source!I487</f>
        <v>1.3600000000000001E-2</v>
      </c>
      <c r="J437">
        <f>SmtRes!AO770</f>
        <v>1</v>
      </c>
      <c r="K437">
        <f>SmtRes!AE770</f>
        <v>37.29</v>
      </c>
      <c r="L437">
        <f>SmtRes!DB770</f>
        <v>0.75</v>
      </c>
      <c r="M437">
        <f>ROUND(ROUND(L437*Source!I487, 6)*1, 2)</f>
        <v>0.51</v>
      </c>
      <c r="N437">
        <f>SmtRes!AA770</f>
        <v>75.33</v>
      </c>
      <c r="O437">
        <f>ROUND(ROUND(L437*Source!I487, 6)*SmtRes!DA770, 2)</f>
        <v>1.03</v>
      </c>
      <c r="P437">
        <f>SmtRes!AG770</f>
        <v>0</v>
      </c>
      <c r="Q437">
        <f>SmtRes!DC770</f>
        <v>0</v>
      </c>
      <c r="R437">
        <f>ROUND(ROUND(Q437*Source!I487, 6)*1, 2)</f>
        <v>0</v>
      </c>
      <c r="S437">
        <f>SmtRes!AC770</f>
        <v>0</v>
      </c>
      <c r="T437">
        <f>ROUND(ROUND(Q437*Source!I487, 6)*SmtRes!AK770, 2)</f>
        <v>0</v>
      </c>
      <c r="U437">
        <f>SmtRes!X770</f>
        <v>-2113933962</v>
      </c>
      <c r="V437">
        <v>-1437110030</v>
      </c>
      <c r="W437">
        <v>202426086</v>
      </c>
    </row>
    <row r="438" spans="1:23" x14ac:dyDescent="0.2">
      <c r="A438">
        <f>Source!A487</f>
        <v>17</v>
      </c>
      <c r="C438">
        <v>3</v>
      </c>
      <c r="D438">
        <v>0</v>
      </c>
      <c r="E438">
        <f>SmtRes!AV769</f>
        <v>0</v>
      </c>
      <c r="F438" t="str">
        <f>SmtRes!I769</f>
        <v>101-0628</v>
      </c>
      <c r="G438" t="str">
        <f>SmtRes!K769</f>
        <v>Олифа комбинированная, марки К-3</v>
      </c>
      <c r="H438" t="str">
        <f>SmtRes!O769</f>
        <v>т</v>
      </c>
      <c r="I438">
        <f>SmtRes!Y769*Source!I487</f>
        <v>1.3600000000000002E-5</v>
      </c>
      <c r="J438">
        <f>SmtRes!AO769</f>
        <v>1</v>
      </c>
      <c r="K438">
        <f>SmtRes!AE769</f>
        <v>16950</v>
      </c>
      <c r="L438">
        <f>SmtRes!DB769</f>
        <v>0.34</v>
      </c>
      <c r="M438">
        <f>ROUND(ROUND(L438*Source!I487, 6)*1, 2)</f>
        <v>0.23</v>
      </c>
      <c r="N438">
        <f>SmtRes!AA769</f>
        <v>55765.5</v>
      </c>
      <c r="O438">
        <f>ROUND(ROUND(L438*Source!I487, 6)*SmtRes!DA769, 2)</f>
        <v>0.76</v>
      </c>
      <c r="P438">
        <f>SmtRes!AG769</f>
        <v>0</v>
      </c>
      <c r="Q438">
        <f>SmtRes!DC769</f>
        <v>0</v>
      </c>
      <c r="R438">
        <f>ROUND(ROUND(Q438*Source!I487, 6)*1, 2)</f>
        <v>0</v>
      </c>
      <c r="S438">
        <f>SmtRes!AC769</f>
        <v>0</v>
      </c>
      <c r="T438">
        <f>ROUND(ROUND(Q438*Source!I487, 6)*SmtRes!AK769, 2)</f>
        <v>0</v>
      </c>
      <c r="U438">
        <f>SmtRes!X769</f>
        <v>24062879</v>
      </c>
      <c r="V438">
        <v>1155205961</v>
      </c>
      <c r="W438">
        <v>1101484468</v>
      </c>
    </row>
    <row r="439" spans="1:23" x14ac:dyDescent="0.2">
      <c r="A439">
        <f>Source!A487</f>
        <v>17</v>
      </c>
      <c r="C439">
        <v>3</v>
      </c>
      <c r="D439">
        <v>0</v>
      </c>
      <c r="E439">
        <f>SmtRes!AV768</f>
        <v>0</v>
      </c>
      <c r="F439" t="str">
        <f>SmtRes!I768</f>
        <v>101-0388</v>
      </c>
      <c r="G439" t="str">
        <f>SmtRes!K768</f>
        <v>Краски масляные земляные марки МА-0115 мумия, сурик железный</v>
      </c>
      <c r="H439" t="str">
        <f>SmtRes!O768</f>
        <v>т</v>
      </c>
      <c r="I439">
        <f>SmtRes!Y768*Source!I487</f>
        <v>3.4000000000000007E-5</v>
      </c>
      <c r="J439">
        <f>SmtRes!AO768</f>
        <v>1</v>
      </c>
      <c r="K439">
        <f>SmtRes!AE768</f>
        <v>15118.99</v>
      </c>
      <c r="L439">
        <f>SmtRes!DB768</f>
        <v>0.76</v>
      </c>
      <c r="M439">
        <f>ROUND(ROUND(L439*Source!I487, 6)*1, 2)</f>
        <v>0.52</v>
      </c>
      <c r="N439">
        <f>SmtRes!AA768</f>
        <v>48531.96</v>
      </c>
      <c r="O439">
        <f>ROUND(ROUND(L439*Source!I487, 6)*SmtRes!DA768, 2)</f>
        <v>1.66</v>
      </c>
      <c r="P439">
        <f>SmtRes!AG768</f>
        <v>0</v>
      </c>
      <c r="Q439">
        <f>SmtRes!DC768</f>
        <v>0</v>
      </c>
      <c r="R439">
        <f>ROUND(ROUND(Q439*Source!I487, 6)*1, 2)</f>
        <v>0</v>
      </c>
      <c r="S439">
        <f>SmtRes!AC768</f>
        <v>0</v>
      </c>
      <c r="T439">
        <f>ROUND(ROUND(Q439*Source!I487, 6)*SmtRes!AK768, 2)</f>
        <v>0</v>
      </c>
      <c r="U439">
        <f>SmtRes!X768</f>
        <v>1625292450</v>
      </c>
      <c r="V439">
        <v>12582592</v>
      </c>
      <c r="W439">
        <v>628019721</v>
      </c>
    </row>
    <row r="440" spans="1:23" x14ac:dyDescent="0.2">
      <c r="A440">
        <f>Source!A488</f>
        <v>17</v>
      </c>
      <c r="C440">
        <v>3</v>
      </c>
      <c r="D440">
        <v>0</v>
      </c>
      <c r="E440">
        <f>SmtRes!AV785</f>
        <v>0</v>
      </c>
      <c r="F440" t="str">
        <f>SmtRes!I785</f>
        <v>509-0966</v>
      </c>
      <c r="G440" t="str">
        <f>SmtRes!K785</f>
        <v>Прокладки из паронита марки ПМБ, толщиной 1 мм, диаметром 50 мм</v>
      </c>
      <c r="H440" t="str">
        <f>SmtRes!O785</f>
        <v>1000 шт.</v>
      </c>
      <c r="I440">
        <f>SmtRes!Y785*Source!I488</f>
        <v>2E-3</v>
      </c>
      <c r="J440">
        <f>SmtRes!AO785</f>
        <v>1</v>
      </c>
      <c r="K440">
        <f>SmtRes!AE785</f>
        <v>3450.01</v>
      </c>
      <c r="L440">
        <f>SmtRes!DB785</f>
        <v>3.45</v>
      </c>
      <c r="M440">
        <f>ROUND(ROUND(L440*Source!I488, 6)*1, 2)</f>
        <v>6.9</v>
      </c>
      <c r="N440">
        <f>SmtRes!AA785</f>
        <v>9763.5300000000007</v>
      </c>
      <c r="O440">
        <f>ROUND(ROUND(L440*Source!I488, 6)*SmtRes!DA785, 2)</f>
        <v>19.53</v>
      </c>
      <c r="P440">
        <f>SmtRes!AG785</f>
        <v>0</v>
      </c>
      <c r="Q440">
        <f>SmtRes!DC785</f>
        <v>0</v>
      </c>
      <c r="R440">
        <f>ROUND(ROUND(Q440*Source!I488, 6)*1, 2)</f>
        <v>0</v>
      </c>
      <c r="S440">
        <f>SmtRes!AC785</f>
        <v>0</v>
      </c>
      <c r="T440">
        <f>ROUND(ROUND(Q440*Source!I488, 6)*SmtRes!AK785, 2)</f>
        <v>0</v>
      </c>
      <c r="U440">
        <f>SmtRes!X785</f>
        <v>469352752</v>
      </c>
      <c r="V440">
        <v>738870379</v>
      </c>
      <c r="W440">
        <v>-930993700</v>
      </c>
    </row>
    <row r="441" spans="1:23" x14ac:dyDescent="0.2">
      <c r="A441">
        <f>Source!A488</f>
        <v>17</v>
      </c>
      <c r="C441">
        <v>3</v>
      </c>
      <c r="D441">
        <v>0</v>
      </c>
      <c r="E441">
        <f>SmtRes!AV784</f>
        <v>0</v>
      </c>
      <c r="F441" t="str">
        <f>SmtRes!I784</f>
        <v>507-0983</v>
      </c>
      <c r="G441" t="str">
        <f>SmtRes!K784</f>
        <v>Фланцы стальные плоские приварные из стали ВСт3сп2, ВСт3сп3, давлением 1,0 МПа (10 кгс/см2), диаметром 50 мм</v>
      </c>
      <c r="H441" t="str">
        <f>SmtRes!O784</f>
        <v>шт.</v>
      </c>
      <c r="I441">
        <f>SmtRes!Y784*Source!I488</f>
        <v>2</v>
      </c>
      <c r="J441">
        <f>SmtRes!AO784</f>
        <v>1</v>
      </c>
      <c r="K441">
        <f>SmtRes!AE784</f>
        <v>27.99</v>
      </c>
      <c r="L441">
        <f>SmtRes!DB784</f>
        <v>27.99</v>
      </c>
      <c r="M441">
        <f>ROUND(ROUND(L441*Source!I488, 6)*1, 2)</f>
        <v>55.98</v>
      </c>
      <c r="N441">
        <f>SmtRes!AA784</f>
        <v>187.25</v>
      </c>
      <c r="O441">
        <f>ROUND(ROUND(L441*Source!I488, 6)*SmtRes!DA784, 2)</f>
        <v>374.51</v>
      </c>
      <c r="P441">
        <f>SmtRes!AG784</f>
        <v>0</v>
      </c>
      <c r="Q441">
        <f>SmtRes!DC784</f>
        <v>0</v>
      </c>
      <c r="R441">
        <f>ROUND(ROUND(Q441*Source!I488, 6)*1, 2)</f>
        <v>0</v>
      </c>
      <c r="S441">
        <f>SmtRes!AC784</f>
        <v>0</v>
      </c>
      <c r="T441">
        <f>ROUND(ROUND(Q441*Source!I488, 6)*SmtRes!AK784, 2)</f>
        <v>0</v>
      </c>
      <c r="U441">
        <f>SmtRes!X784</f>
        <v>-1838930415</v>
      </c>
      <c r="V441">
        <v>2120838670</v>
      </c>
      <c r="W441">
        <v>431153782</v>
      </c>
    </row>
    <row r="442" spans="1:23" x14ac:dyDescent="0.2">
      <c r="A442">
        <f>Source!A488</f>
        <v>17</v>
      </c>
      <c r="C442">
        <v>3</v>
      </c>
      <c r="D442">
        <v>0</v>
      </c>
      <c r="E442">
        <f>SmtRes!AV783</f>
        <v>0</v>
      </c>
      <c r="F442" t="str">
        <f>SmtRes!I783</f>
        <v>302-1175</v>
      </c>
      <c r="G442" t="str">
        <f>SmtRes!K783</f>
        <v>Задвижки параллельные фланцевые с выдвижным шпинделем для воды и пара давлением 1 Мпа (10 кгс/см2) 30ч6бр диаметром 50 мм</v>
      </c>
      <c r="H442" t="str">
        <f>SmtRes!O783</f>
        <v>шт.</v>
      </c>
      <c r="I442">
        <f>SmtRes!Y783*Source!I488</f>
        <v>2</v>
      </c>
      <c r="J442">
        <f>SmtRes!AO783</f>
        <v>1</v>
      </c>
      <c r="K442">
        <f>SmtRes!AE783</f>
        <v>257.08</v>
      </c>
      <c r="L442">
        <f>SmtRes!DB783</f>
        <v>257.08</v>
      </c>
      <c r="M442">
        <f>ROUND(ROUND(L442*Source!I488, 6)*1, 2)</f>
        <v>514.16</v>
      </c>
      <c r="N442">
        <f>SmtRes!AA783</f>
        <v>1341.96</v>
      </c>
      <c r="O442">
        <f>ROUND(ROUND(L442*Source!I488, 6)*SmtRes!DA783, 2)</f>
        <v>2683.92</v>
      </c>
      <c r="P442">
        <f>SmtRes!AG783</f>
        <v>0</v>
      </c>
      <c r="Q442">
        <f>SmtRes!DC783</f>
        <v>0</v>
      </c>
      <c r="R442">
        <f>ROUND(ROUND(Q442*Source!I488, 6)*1, 2)</f>
        <v>0</v>
      </c>
      <c r="S442">
        <f>SmtRes!AC783</f>
        <v>0</v>
      </c>
      <c r="T442">
        <f>ROUND(ROUND(Q442*Source!I488, 6)*SmtRes!AK783, 2)</f>
        <v>0</v>
      </c>
      <c r="U442">
        <f>SmtRes!X783</f>
        <v>1348129569</v>
      </c>
      <c r="V442">
        <v>334111104</v>
      </c>
      <c r="W442">
        <v>-27888558</v>
      </c>
    </row>
    <row r="443" spans="1:23" x14ac:dyDescent="0.2">
      <c r="A443">
        <f>Source!A488</f>
        <v>17</v>
      </c>
      <c r="C443">
        <v>3</v>
      </c>
      <c r="D443">
        <v>0</v>
      </c>
      <c r="E443">
        <f>SmtRes!AV782</f>
        <v>0</v>
      </c>
      <c r="F443" t="str">
        <f>SmtRes!I782</f>
        <v>103-0357</v>
      </c>
      <c r="G443" t="str">
        <f>SmtRes!K782</f>
        <v>Трубы стальные бесшовные, горячедеформированные со снятой фаской из стали марок 15, 20, 25, наружным диаметром 57 мм, толщина стенки 3,5 мм</v>
      </c>
      <c r="H443" t="str">
        <f>SmtRes!O782</f>
        <v>м</v>
      </c>
      <c r="I443">
        <f>SmtRes!Y782*Source!I488</f>
        <v>0.8</v>
      </c>
      <c r="J443">
        <f>SmtRes!AO782</f>
        <v>1</v>
      </c>
      <c r="K443">
        <f>SmtRes!AE782</f>
        <v>41.88</v>
      </c>
      <c r="L443">
        <f>SmtRes!DB782</f>
        <v>16.75</v>
      </c>
      <c r="M443">
        <f>ROUND(ROUND(L443*Source!I488, 6)*1, 2)</f>
        <v>33.5</v>
      </c>
      <c r="N443">
        <f>SmtRes!AA782</f>
        <v>319.54000000000002</v>
      </c>
      <c r="O443">
        <f>ROUND(ROUND(L443*Source!I488, 6)*SmtRes!DA782, 2)</f>
        <v>255.61</v>
      </c>
      <c r="P443">
        <f>SmtRes!AG782</f>
        <v>0</v>
      </c>
      <c r="Q443">
        <f>SmtRes!DC782</f>
        <v>0</v>
      </c>
      <c r="R443">
        <f>ROUND(ROUND(Q443*Source!I488, 6)*1, 2)</f>
        <v>0</v>
      </c>
      <c r="S443">
        <f>SmtRes!AC782</f>
        <v>0</v>
      </c>
      <c r="T443">
        <f>ROUND(ROUND(Q443*Source!I488, 6)*SmtRes!AK782, 2)</f>
        <v>0</v>
      </c>
      <c r="U443">
        <f>SmtRes!X782</f>
        <v>-463660944</v>
      </c>
      <c r="V443">
        <v>967478480</v>
      </c>
      <c r="W443">
        <v>-1591770732</v>
      </c>
    </row>
    <row r="444" spans="1:23" x14ac:dyDescent="0.2">
      <c r="A444">
        <f>Source!A488</f>
        <v>17</v>
      </c>
      <c r="C444">
        <v>3</v>
      </c>
      <c r="D444">
        <v>0</v>
      </c>
      <c r="E444">
        <f>SmtRes!AV781</f>
        <v>0</v>
      </c>
      <c r="F444" t="str">
        <f>SmtRes!I781</f>
        <v>101-2576</v>
      </c>
      <c r="G444" t="str">
        <f>SmtRes!K781</f>
        <v>Болты с гайками и шайбами для санитарно-технических работ диаметром 16 мм</v>
      </c>
      <c r="H444" t="str">
        <f>SmtRes!O781</f>
        <v>т</v>
      </c>
      <c r="I444">
        <f>SmtRes!Y781*Source!I488</f>
        <v>1.1999999999999999E-3</v>
      </c>
      <c r="J444">
        <f>SmtRes!AO781</f>
        <v>1</v>
      </c>
      <c r="K444">
        <f>SmtRes!AE781</f>
        <v>14830</v>
      </c>
      <c r="L444">
        <f>SmtRes!DB781</f>
        <v>8.9</v>
      </c>
      <c r="M444">
        <f>ROUND(ROUND(L444*Source!I488, 6)*1, 2)</f>
        <v>17.8</v>
      </c>
      <c r="N444">
        <f>SmtRes!AA781</f>
        <v>66586.7</v>
      </c>
      <c r="O444">
        <f>ROUND(ROUND(L444*Source!I488, 6)*SmtRes!DA781, 2)</f>
        <v>79.92</v>
      </c>
      <c r="P444">
        <f>SmtRes!AG781</f>
        <v>0</v>
      </c>
      <c r="Q444">
        <f>SmtRes!DC781</f>
        <v>0</v>
      </c>
      <c r="R444">
        <f>ROUND(ROUND(Q444*Source!I488, 6)*1, 2)</f>
        <v>0</v>
      </c>
      <c r="S444">
        <f>SmtRes!AC781</f>
        <v>0</v>
      </c>
      <c r="T444">
        <f>ROUND(ROUND(Q444*Source!I488, 6)*SmtRes!AK781, 2)</f>
        <v>0</v>
      </c>
      <c r="U444">
        <f>SmtRes!X781</f>
        <v>-1701539228</v>
      </c>
      <c r="V444">
        <v>-1319456219</v>
      </c>
      <c r="W444">
        <v>-1363488828</v>
      </c>
    </row>
    <row r="445" spans="1:23" x14ac:dyDescent="0.2">
      <c r="A445">
        <f>Source!A488</f>
        <v>17</v>
      </c>
      <c r="C445">
        <v>3</v>
      </c>
      <c r="D445">
        <v>0</v>
      </c>
      <c r="E445">
        <f>SmtRes!AV780</f>
        <v>0</v>
      </c>
      <c r="F445" t="str">
        <f>SmtRes!I780</f>
        <v>101-1602</v>
      </c>
      <c r="G445" t="str">
        <f>SmtRes!K780</f>
        <v>Ацетилен газообразный технический</v>
      </c>
      <c r="H445" t="str">
        <f>SmtRes!O780</f>
        <v>м3</v>
      </c>
      <c r="I445">
        <f>SmtRes!Y780*Source!I488</f>
        <v>2.1000000000000001E-2</v>
      </c>
      <c r="J445">
        <f>SmtRes!AO780</f>
        <v>1</v>
      </c>
      <c r="K445">
        <f>SmtRes!AE780</f>
        <v>38.49</v>
      </c>
      <c r="L445">
        <f>SmtRes!DB780</f>
        <v>0.4</v>
      </c>
      <c r="M445">
        <f>ROUND(ROUND(L445*Source!I488, 6)*1, 2)</f>
        <v>0.8</v>
      </c>
      <c r="N445">
        <f>SmtRes!AA780</f>
        <v>387.59</v>
      </c>
      <c r="O445">
        <f>ROUND(ROUND(L445*Source!I488, 6)*SmtRes!DA780, 2)</f>
        <v>8.06</v>
      </c>
      <c r="P445">
        <f>SmtRes!AG780</f>
        <v>0</v>
      </c>
      <c r="Q445">
        <f>SmtRes!DC780</f>
        <v>0</v>
      </c>
      <c r="R445">
        <f>ROUND(ROUND(Q445*Source!I488, 6)*1, 2)</f>
        <v>0</v>
      </c>
      <c r="S445">
        <f>SmtRes!AC780</f>
        <v>0</v>
      </c>
      <c r="T445">
        <f>ROUND(ROUND(Q445*Source!I488, 6)*SmtRes!AK780, 2)</f>
        <v>0</v>
      </c>
      <c r="U445">
        <f>SmtRes!X780</f>
        <v>-203673795</v>
      </c>
      <c r="V445">
        <v>-1187868333</v>
      </c>
      <c r="W445">
        <v>1178875904</v>
      </c>
    </row>
    <row r="446" spans="1:23" x14ac:dyDescent="0.2">
      <c r="A446">
        <f>Source!A488</f>
        <v>17</v>
      </c>
      <c r="C446">
        <v>3</v>
      </c>
      <c r="D446">
        <v>0</v>
      </c>
      <c r="E446">
        <f>SmtRes!AV779</f>
        <v>0</v>
      </c>
      <c r="F446" t="str">
        <f>SmtRes!I779</f>
        <v>101-1522</v>
      </c>
      <c r="G446" t="str">
        <f>SmtRes!K779</f>
        <v>Электроды диаметром 5 мм Э42А</v>
      </c>
      <c r="H446" t="str">
        <f>SmtRes!O779</f>
        <v>т</v>
      </c>
      <c r="I446">
        <f>SmtRes!Y779*Source!I488</f>
        <v>4.0000000000000002E-4</v>
      </c>
      <c r="J446">
        <f>SmtRes!AO779</f>
        <v>1</v>
      </c>
      <c r="K446">
        <f>SmtRes!AE779</f>
        <v>10362</v>
      </c>
      <c r="L446">
        <f>SmtRes!DB779</f>
        <v>2.0699999999999998</v>
      </c>
      <c r="M446">
        <f>ROUND(ROUND(L446*Source!I488, 6)*1, 2)</f>
        <v>4.1399999999999997</v>
      </c>
      <c r="N446">
        <f>SmtRes!AA779</f>
        <v>93568.86</v>
      </c>
      <c r="O446">
        <f>ROUND(ROUND(L446*Source!I488, 6)*SmtRes!DA779, 2)</f>
        <v>37.380000000000003</v>
      </c>
      <c r="P446">
        <f>SmtRes!AG779</f>
        <v>0</v>
      </c>
      <c r="Q446">
        <f>SmtRes!DC779</f>
        <v>0</v>
      </c>
      <c r="R446">
        <f>ROUND(ROUND(Q446*Source!I488, 6)*1, 2)</f>
        <v>0</v>
      </c>
      <c r="S446">
        <f>SmtRes!AC779</f>
        <v>0</v>
      </c>
      <c r="T446">
        <f>ROUND(ROUND(Q446*Source!I488, 6)*SmtRes!AK779, 2)</f>
        <v>0</v>
      </c>
      <c r="U446">
        <f>SmtRes!X779</f>
        <v>-2063358494</v>
      </c>
      <c r="V446">
        <v>-1981229618</v>
      </c>
      <c r="W446">
        <v>-2072662666</v>
      </c>
    </row>
    <row r="447" spans="1:23" x14ac:dyDescent="0.2">
      <c r="A447">
        <f>Source!A488</f>
        <v>17</v>
      </c>
      <c r="C447">
        <v>3</v>
      </c>
      <c r="D447">
        <v>0</v>
      </c>
      <c r="E447">
        <f>SmtRes!AV778</f>
        <v>0</v>
      </c>
      <c r="F447" t="str">
        <f>SmtRes!I778</f>
        <v>101-0324</v>
      </c>
      <c r="G447" t="str">
        <f>SmtRes!K778</f>
        <v>Кислород технический газообразный</v>
      </c>
      <c r="H447" t="str">
        <f>SmtRes!O778</f>
        <v>м3</v>
      </c>
      <c r="I447">
        <f>SmtRes!Y778*Source!I488</f>
        <v>8.4000000000000005E-2</v>
      </c>
      <c r="J447">
        <f>SmtRes!AO778</f>
        <v>1</v>
      </c>
      <c r="K447">
        <f>SmtRes!AE778</f>
        <v>6.23</v>
      </c>
      <c r="L447">
        <f>SmtRes!DB778</f>
        <v>0.26</v>
      </c>
      <c r="M447">
        <f>ROUND(ROUND(L447*Source!I488, 6)*1, 2)</f>
        <v>0.52</v>
      </c>
      <c r="N447">
        <f>SmtRes!AA778</f>
        <v>52.89</v>
      </c>
      <c r="O447">
        <f>ROUND(ROUND(L447*Source!I488, 6)*SmtRes!DA778, 2)</f>
        <v>4.41</v>
      </c>
      <c r="P447">
        <f>SmtRes!AG778</f>
        <v>0</v>
      </c>
      <c r="Q447">
        <f>SmtRes!DC778</f>
        <v>0</v>
      </c>
      <c r="R447">
        <f>ROUND(ROUND(Q447*Source!I488, 6)*1, 2)</f>
        <v>0</v>
      </c>
      <c r="S447">
        <f>SmtRes!AC778</f>
        <v>0</v>
      </c>
      <c r="T447">
        <f>ROUND(ROUND(Q447*Source!I488, 6)*SmtRes!AK778, 2)</f>
        <v>0</v>
      </c>
      <c r="U447">
        <f>SmtRes!X778</f>
        <v>-756465305</v>
      </c>
      <c r="V447">
        <v>-540365543</v>
      </c>
      <c r="W447">
        <v>-342292443</v>
      </c>
    </row>
    <row r="448" spans="1:23" x14ac:dyDescent="0.2">
      <c r="A448">
        <f>Source!A489</f>
        <v>17</v>
      </c>
      <c r="C448">
        <v>3</v>
      </c>
      <c r="D448">
        <v>0</v>
      </c>
      <c r="E448">
        <f>SmtRes!AV792</f>
        <v>0</v>
      </c>
      <c r="F448" t="str">
        <f>SmtRes!I792</f>
        <v>301-3342</v>
      </c>
      <c r="G448" t="str">
        <f>SmtRes!K792</f>
        <v>Заглушки чугунные диаметром 100 мм</v>
      </c>
      <c r="H448" t="str">
        <f>SmtRes!O792</f>
        <v>шт.</v>
      </c>
      <c r="I448">
        <f>SmtRes!Y792*Source!I489</f>
        <v>1</v>
      </c>
      <c r="J448">
        <f>SmtRes!AO792</f>
        <v>1</v>
      </c>
      <c r="K448">
        <f>SmtRes!AE792</f>
        <v>77.739999999999995</v>
      </c>
      <c r="L448">
        <f>SmtRes!DB792</f>
        <v>77.739999999999995</v>
      </c>
      <c r="M448">
        <f>ROUND(ROUND(L448*Source!I489, 6)*1, 2)</f>
        <v>77.739999999999995</v>
      </c>
      <c r="N448">
        <f>SmtRes!AA792</f>
        <v>495.2</v>
      </c>
      <c r="O448">
        <f>ROUND(ROUND(L448*Source!I489, 6)*SmtRes!DA792, 2)</f>
        <v>495.2</v>
      </c>
      <c r="P448">
        <f>SmtRes!AG792</f>
        <v>0</v>
      </c>
      <c r="Q448">
        <f>SmtRes!DC792</f>
        <v>0</v>
      </c>
      <c r="R448">
        <f>ROUND(ROUND(Q448*Source!I489, 6)*1, 2)</f>
        <v>0</v>
      </c>
      <c r="S448">
        <f>SmtRes!AC792</f>
        <v>0</v>
      </c>
      <c r="T448">
        <f>ROUND(ROUND(Q448*Source!I489, 6)*SmtRes!AK792, 2)</f>
        <v>0</v>
      </c>
      <c r="U448">
        <f>SmtRes!X792</f>
        <v>363495585</v>
      </c>
      <c r="V448">
        <v>198289533</v>
      </c>
      <c r="W448">
        <v>-15969330</v>
      </c>
    </row>
    <row r="449" spans="1:23" x14ac:dyDescent="0.2">
      <c r="A449">
        <f>Source!A489</f>
        <v>17</v>
      </c>
      <c r="C449">
        <v>3</v>
      </c>
      <c r="D449">
        <v>0</v>
      </c>
      <c r="E449">
        <f>SmtRes!AV791</f>
        <v>0</v>
      </c>
      <c r="F449" t="str">
        <f>SmtRes!I791</f>
        <v>103-1034</v>
      </c>
      <c r="G449" t="str">
        <f>SmtRes!K791</f>
        <v>Тройники косые под 60 градусов диаметром 100х100 мм</v>
      </c>
      <c r="H449" t="str">
        <f>SmtRes!O791</f>
        <v>шт.</v>
      </c>
      <c r="I449">
        <f>SmtRes!Y791*Source!I489</f>
        <v>1</v>
      </c>
      <c r="J449">
        <f>SmtRes!AO791</f>
        <v>1</v>
      </c>
      <c r="K449">
        <f>SmtRes!AE791</f>
        <v>36.700000000000003</v>
      </c>
      <c r="L449">
        <f>SmtRes!DB791</f>
        <v>36.700000000000003</v>
      </c>
      <c r="M449">
        <f>ROUND(ROUND(L449*Source!I489, 6)*1, 2)</f>
        <v>36.700000000000003</v>
      </c>
      <c r="N449">
        <f>SmtRes!AA791</f>
        <v>662.8</v>
      </c>
      <c r="O449">
        <f>ROUND(ROUND(L449*Source!I489, 6)*SmtRes!DA791, 2)</f>
        <v>662.8</v>
      </c>
      <c r="P449">
        <f>SmtRes!AG791</f>
        <v>0</v>
      </c>
      <c r="Q449">
        <f>SmtRes!DC791</f>
        <v>0</v>
      </c>
      <c r="R449">
        <f>ROUND(ROUND(Q449*Source!I489, 6)*1, 2)</f>
        <v>0</v>
      </c>
      <c r="S449">
        <f>SmtRes!AC791</f>
        <v>0</v>
      </c>
      <c r="T449">
        <f>ROUND(ROUND(Q449*Source!I489, 6)*SmtRes!AK791, 2)</f>
        <v>0</v>
      </c>
      <c r="U449">
        <f>SmtRes!X791</f>
        <v>-1252431024</v>
      </c>
      <c r="V449">
        <v>-1228342325</v>
      </c>
      <c r="W449">
        <v>-2123477440</v>
      </c>
    </row>
    <row r="450" spans="1:23" x14ac:dyDescent="0.2">
      <c r="A450">
        <f>Source!A489</f>
        <v>17</v>
      </c>
      <c r="C450">
        <v>3</v>
      </c>
      <c r="D450">
        <v>0</v>
      </c>
      <c r="E450">
        <f>SmtRes!AV790</f>
        <v>0</v>
      </c>
      <c r="F450" t="str">
        <f>SmtRes!I790</f>
        <v>103-1011</v>
      </c>
      <c r="G450" t="str">
        <f>SmtRes!K790</f>
        <v>Муфты надвижные диаметром 100 мм</v>
      </c>
      <c r="H450" t="str">
        <f>SmtRes!O790</f>
        <v>шт.</v>
      </c>
      <c r="I450">
        <f>SmtRes!Y790*Source!I489</f>
        <v>1</v>
      </c>
      <c r="J450">
        <f>SmtRes!AO790</f>
        <v>1</v>
      </c>
      <c r="K450">
        <f>SmtRes!AE790</f>
        <v>17.5</v>
      </c>
      <c r="L450">
        <f>SmtRes!DB790</f>
        <v>17.5</v>
      </c>
      <c r="M450">
        <f>ROUND(ROUND(L450*Source!I489, 6)*1, 2)</f>
        <v>17.5</v>
      </c>
      <c r="N450">
        <f>SmtRes!AA790</f>
        <v>233.1</v>
      </c>
      <c r="O450">
        <f>ROUND(ROUND(L450*Source!I489, 6)*SmtRes!DA790, 2)</f>
        <v>233.1</v>
      </c>
      <c r="P450">
        <f>SmtRes!AG790</f>
        <v>0</v>
      </c>
      <c r="Q450">
        <f>SmtRes!DC790</f>
        <v>0</v>
      </c>
      <c r="R450">
        <f>ROUND(ROUND(Q450*Source!I489, 6)*1, 2)</f>
        <v>0</v>
      </c>
      <c r="S450">
        <f>SmtRes!AC790</f>
        <v>0</v>
      </c>
      <c r="T450">
        <f>ROUND(ROUND(Q450*Source!I489, 6)*SmtRes!AK790, 2)</f>
        <v>0</v>
      </c>
      <c r="U450">
        <f>SmtRes!X790</f>
        <v>567941951</v>
      </c>
      <c r="V450">
        <v>206754077</v>
      </c>
      <c r="W450">
        <v>-1536265875</v>
      </c>
    </row>
    <row r="451" spans="1:23" x14ac:dyDescent="0.2">
      <c r="A451">
        <f>Source!A489</f>
        <v>17</v>
      </c>
      <c r="C451">
        <v>3</v>
      </c>
      <c r="D451">
        <v>0</v>
      </c>
      <c r="E451">
        <f>SmtRes!AV789</f>
        <v>0</v>
      </c>
      <c r="F451" t="str">
        <f>SmtRes!I789</f>
        <v>101-1705</v>
      </c>
      <c r="G451" t="str">
        <f>SmtRes!K789</f>
        <v>Пакля пропитанная</v>
      </c>
      <c r="H451" t="str">
        <f>SmtRes!O789</f>
        <v>кг</v>
      </c>
      <c r="I451">
        <f>SmtRes!Y789*Source!I489</f>
        <v>7.2000000000000005E-4</v>
      </c>
      <c r="J451">
        <f>SmtRes!AO789</f>
        <v>1</v>
      </c>
      <c r="K451">
        <f>SmtRes!AE789</f>
        <v>9.0399999999999991</v>
      </c>
      <c r="L451">
        <f>SmtRes!DB789</f>
        <v>0.01</v>
      </c>
      <c r="M451">
        <f>ROUND(ROUND(L451*Source!I489, 6)*1, 2)</f>
        <v>0.01</v>
      </c>
      <c r="N451">
        <f>SmtRes!AA789</f>
        <v>86.42</v>
      </c>
      <c r="O451">
        <f>ROUND(ROUND(L451*Source!I489, 6)*SmtRes!DA789, 2)</f>
        <v>0.1</v>
      </c>
      <c r="P451">
        <f>SmtRes!AG789</f>
        <v>0</v>
      </c>
      <c r="Q451">
        <f>SmtRes!DC789</f>
        <v>0</v>
      </c>
      <c r="R451">
        <f>ROUND(ROUND(Q451*Source!I489, 6)*1, 2)</f>
        <v>0</v>
      </c>
      <c r="S451">
        <f>SmtRes!AC789</f>
        <v>0</v>
      </c>
      <c r="T451">
        <f>ROUND(ROUND(Q451*Source!I489, 6)*SmtRes!AK789, 2)</f>
        <v>0</v>
      </c>
      <c r="U451">
        <f>SmtRes!X789</f>
        <v>-1980359651</v>
      </c>
      <c r="V451">
        <v>-1923937253</v>
      </c>
      <c r="W451">
        <v>-2017075022</v>
      </c>
    </row>
    <row r="452" spans="1:23" x14ac:dyDescent="0.2">
      <c r="A452">
        <f>Source!A489</f>
        <v>17</v>
      </c>
      <c r="C452">
        <v>3</v>
      </c>
      <c r="D452">
        <v>0</v>
      </c>
      <c r="E452">
        <f>SmtRes!AV788</f>
        <v>0</v>
      </c>
      <c r="F452" t="str">
        <f>SmtRes!I788</f>
        <v>101-1355</v>
      </c>
      <c r="G452" t="str">
        <f>SmtRes!K788</f>
        <v>Цемент гипсоглиноземистый расширяющийся</v>
      </c>
      <c r="H452" t="str">
        <f>SmtRes!O788</f>
        <v>т</v>
      </c>
      <c r="I452">
        <f>SmtRes!Y788*Source!I489</f>
        <v>1.92E-3</v>
      </c>
      <c r="J452">
        <f>SmtRes!AO788</f>
        <v>1</v>
      </c>
      <c r="K452">
        <f>SmtRes!AE788</f>
        <v>1836</v>
      </c>
      <c r="L452">
        <f>SmtRes!DB788</f>
        <v>3.53</v>
      </c>
      <c r="M452">
        <f>ROUND(ROUND(L452*Source!I489, 6)*1, 2)</f>
        <v>3.53</v>
      </c>
      <c r="N452">
        <f>SmtRes!AA788</f>
        <v>27558.36</v>
      </c>
      <c r="O452">
        <f>ROUND(ROUND(L452*Source!I489, 6)*SmtRes!DA788, 2)</f>
        <v>52.99</v>
      </c>
      <c r="P452">
        <f>SmtRes!AG788</f>
        <v>0</v>
      </c>
      <c r="Q452">
        <f>SmtRes!DC788</f>
        <v>0</v>
      </c>
      <c r="R452">
        <f>ROUND(ROUND(Q452*Source!I489, 6)*1, 2)</f>
        <v>0</v>
      </c>
      <c r="S452">
        <f>SmtRes!AC788</f>
        <v>0</v>
      </c>
      <c r="T452">
        <f>ROUND(ROUND(Q452*Source!I489, 6)*SmtRes!AK788, 2)</f>
        <v>0</v>
      </c>
      <c r="U452">
        <f>SmtRes!X788</f>
        <v>1748729848</v>
      </c>
      <c r="V452">
        <v>1110450493</v>
      </c>
      <c r="W452">
        <v>-1959152548</v>
      </c>
    </row>
    <row r="453" spans="1:23" x14ac:dyDescent="0.2">
      <c r="A453">
        <f>Source!A490</f>
        <v>17</v>
      </c>
      <c r="C453">
        <v>3</v>
      </c>
      <c r="D453">
        <v>0</v>
      </c>
      <c r="E453">
        <f>SmtRes!AV808</f>
        <v>0</v>
      </c>
      <c r="F453" t="str">
        <f>SmtRes!I808</f>
        <v>509-1792</v>
      </c>
      <c r="G453" t="str">
        <f>SmtRes!K808</f>
        <v>Скобы скрепляющие и для подвеса</v>
      </c>
      <c r="H453" t="str">
        <f>SmtRes!O808</f>
        <v>кг</v>
      </c>
      <c r="I453">
        <f>SmtRes!Y808*Source!I490</f>
        <v>14</v>
      </c>
      <c r="J453">
        <f>SmtRes!AO808</f>
        <v>1</v>
      </c>
      <c r="K453">
        <f>SmtRes!AE808</f>
        <v>6.79</v>
      </c>
      <c r="L453">
        <f>SmtRes!DB808</f>
        <v>135.80000000000001</v>
      </c>
      <c r="M453">
        <f>ROUND(ROUND(L453*Source!I490, 6)*1, 2)</f>
        <v>95.06</v>
      </c>
      <c r="N453">
        <f>SmtRes!AA808</f>
        <v>33</v>
      </c>
      <c r="O453">
        <f>ROUND(ROUND(L453*Source!I490, 6)*SmtRes!DA808, 2)</f>
        <v>461.99</v>
      </c>
      <c r="P453">
        <f>SmtRes!AG808</f>
        <v>0</v>
      </c>
      <c r="Q453">
        <f>SmtRes!DC808</f>
        <v>0</v>
      </c>
      <c r="R453">
        <f>ROUND(ROUND(Q453*Source!I490, 6)*1, 2)</f>
        <v>0</v>
      </c>
      <c r="S453">
        <f>SmtRes!AC808</f>
        <v>0</v>
      </c>
      <c r="T453">
        <f>ROUND(ROUND(Q453*Source!I490, 6)*SmtRes!AK808, 2)</f>
        <v>0</v>
      </c>
      <c r="U453">
        <f>SmtRes!X808</f>
        <v>393238203</v>
      </c>
      <c r="V453">
        <v>490959160</v>
      </c>
      <c r="W453">
        <v>544596990</v>
      </c>
    </row>
    <row r="454" spans="1:23" x14ac:dyDescent="0.2">
      <c r="A454">
        <f>Source!A490</f>
        <v>17</v>
      </c>
      <c r="C454">
        <v>3</v>
      </c>
      <c r="D454">
        <v>0</v>
      </c>
      <c r="E454">
        <f>SmtRes!AV806</f>
        <v>0</v>
      </c>
      <c r="F454" t="str">
        <f>SmtRes!I806</f>
        <v>113-0074</v>
      </c>
      <c r="G454" t="str">
        <f>SmtRes!K806</f>
        <v>Клей фенолполивинилацетатный марки БФ-2, сорт I</v>
      </c>
      <c r="H454" t="str">
        <f>SmtRes!O806</f>
        <v>т</v>
      </c>
      <c r="I454">
        <f>SmtRes!Y806*Source!I490</f>
        <v>5.5999999999999995E-4</v>
      </c>
      <c r="J454">
        <f>SmtRes!AO806</f>
        <v>1</v>
      </c>
      <c r="K454">
        <f>SmtRes!AE806</f>
        <v>12329.98</v>
      </c>
      <c r="L454">
        <f>SmtRes!DB806</f>
        <v>9.86</v>
      </c>
      <c r="M454">
        <f>ROUND(ROUND(L454*Source!I490, 6)*1, 2)</f>
        <v>6.9</v>
      </c>
      <c r="N454">
        <f>SmtRes!AA806</f>
        <v>235625.92</v>
      </c>
      <c r="O454">
        <f>ROUND(ROUND(L454*Source!I490, 6)*SmtRes!DA806, 2)</f>
        <v>131.9</v>
      </c>
      <c r="P454">
        <f>SmtRes!AG806</f>
        <v>0</v>
      </c>
      <c r="Q454">
        <f>SmtRes!DC806</f>
        <v>0</v>
      </c>
      <c r="R454">
        <f>ROUND(ROUND(Q454*Source!I490, 6)*1, 2)</f>
        <v>0</v>
      </c>
      <c r="S454">
        <f>SmtRes!AC806</f>
        <v>0</v>
      </c>
      <c r="T454">
        <f>ROUND(ROUND(Q454*Source!I490, 6)*SmtRes!AK806, 2)</f>
        <v>0</v>
      </c>
      <c r="U454">
        <f>SmtRes!X806</f>
        <v>-1862124413</v>
      </c>
      <c r="V454">
        <v>1831291436</v>
      </c>
      <c r="W454">
        <v>2083637005</v>
      </c>
    </row>
    <row r="455" spans="1:23" x14ac:dyDescent="0.2">
      <c r="A455">
        <f>Source!A490</f>
        <v>17</v>
      </c>
      <c r="C455">
        <v>3</v>
      </c>
      <c r="D455">
        <v>0</v>
      </c>
      <c r="E455">
        <f>SmtRes!AV805</f>
        <v>0</v>
      </c>
      <c r="F455" t="str">
        <f>SmtRes!I805</f>
        <v>101-2203</v>
      </c>
      <c r="G455" t="str">
        <f>SmtRes!K805</f>
        <v>Дюбели распорные полиэтиленовые 8х30 мм</v>
      </c>
      <c r="H455" t="str">
        <f>SmtRes!O805</f>
        <v>1000 шт.</v>
      </c>
      <c r="I455">
        <f>SmtRes!Y805*Source!I490</f>
        <v>2.7999999999999997E-2</v>
      </c>
      <c r="J455">
        <f>SmtRes!AO805</f>
        <v>1</v>
      </c>
      <c r="K455">
        <f>SmtRes!AE805</f>
        <v>179</v>
      </c>
      <c r="L455">
        <f>SmtRes!DB805</f>
        <v>7.16</v>
      </c>
      <c r="M455">
        <f>ROUND(ROUND(L455*Source!I490, 6)*1, 2)</f>
        <v>5.01</v>
      </c>
      <c r="N455">
        <f>SmtRes!AA805</f>
        <v>213.01</v>
      </c>
      <c r="O455">
        <f>ROUND(ROUND(L455*Source!I490, 6)*SmtRes!DA805, 2)</f>
        <v>5.96</v>
      </c>
      <c r="P455">
        <f>SmtRes!AG805</f>
        <v>0</v>
      </c>
      <c r="Q455">
        <f>SmtRes!DC805</f>
        <v>0</v>
      </c>
      <c r="R455">
        <f>ROUND(ROUND(Q455*Source!I490, 6)*1, 2)</f>
        <v>0</v>
      </c>
      <c r="S455">
        <f>SmtRes!AC805</f>
        <v>0</v>
      </c>
      <c r="T455">
        <f>ROUND(ROUND(Q455*Source!I490, 6)*SmtRes!AK805, 2)</f>
        <v>0</v>
      </c>
      <c r="U455">
        <f>SmtRes!X805</f>
        <v>206183101</v>
      </c>
      <c r="V455">
        <v>-756042818</v>
      </c>
      <c r="W455">
        <v>377153135</v>
      </c>
    </row>
    <row r="456" spans="1:23" x14ac:dyDescent="0.2">
      <c r="A456">
        <f>Source!A490</f>
        <v>17</v>
      </c>
      <c r="C456">
        <v>3</v>
      </c>
      <c r="D456">
        <v>0</v>
      </c>
      <c r="E456">
        <f>SmtRes!AV804</f>
        <v>0</v>
      </c>
      <c r="F456" t="str">
        <f>SmtRes!I804</f>
        <v>101-2184</v>
      </c>
      <c r="G456" t="str">
        <f>SmtRes!K804</f>
        <v>Шурупы с полукруглой головкой 6х60 мм</v>
      </c>
      <c r="H456" t="str">
        <f>SmtRes!O804</f>
        <v>т</v>
      </c>
      <c r="I456">
        <f>SmtRes!Y804*Source!I490</f>
        <v>3.5E-4</v>
      </c>
      <c r="J456">
        <f>SmtRes!AO804</f>
        <v>1</v>
      </c>
      <c r="K456">
        <f>SmtRes!AE804</f>
        <v>12429.99</v>
      </c>
      <c r="L456">
        <f>SmtRes!DB804</f>
        <v>6.21</v>
      </c>
      <c r="M456">
        <f>ROUND(ROUND(L456*Source!I490, 6)*1, 2)</f>
        <v>4.3499999999999996</v>
      </c>
      <c r="N456">
        <f>SmtRes!AA804</f>
        <v>101180.12</v>
      </c>
      <c r="O456">
        <f>ROUND(ROUND(L456*Source!I490, 6)*SmtRes!DA804, 2)</f>
        <v>35.380000000000003</v>
      </c>
      <c r="P456">
        <f>SmtRes!AG804</f>
        <v>0</v>
      </c>
      <c r="Q456">
        <f>SmtRes!DC804</f>
        <v>0</v>
      </c>
      <c r="R456">
        <f>ROUND(ROUND(Q456*Source!I490, 6)*1, 2)</f>
        <v>0</v>
      </c>
      <c r="S456">
        <f>SmtRes!AC804</f>
        <v>0</v>
      </c>
      <c r="T456">
        <f>ROUND(ROUND(Q456*Source!I490, 6)*SmtRes!AK804, 2)</f>
        <v>0</v>
      </c>
      <c r="U456">
        <f>SmtRes!X804</f>
        <v>707075697</v>
      </c>
      <c r="V456">
        <v>-223134235</v>
      </c>
      <c r="W456">
        <v>-1454019657</v>
      </c>
    </row>
    <row r="457" spans="1:23" x14ac:dyDescent="0.2">
      <c r="A457">
        <f>Source!A490</f>
        <v>17</v>
      </c>
      <c r="C457">
        <v>3</v>
      </c>
      <c r="D457">
        <v>0</v>
      </c>
      <c r="E457">
        <f>SmtRes!AV803</f>
        <v>0</v>
      </c>
      <c r="F457" t="str">
        <f>SmtRes!I803</f>
        <v>101-1847</v>
      </c>
      <c r="G457" t="str">
        <f>SmtRes!K803</f>
        <v>Замазка защитная</v>
      </c>
      <c r="H457" t="str">
        <f>SmtRes!O803</f>
        <v>кг</v>
      </c>
      <c r="I457">
        <f>SmtRes!Y803*Source!I490</f>
        <v>2.8</v>
      </c>
      <c r="J457">
        <f>SmtRes!AO803</f>
        <v>1</v>
      </c>
      <c r="K457">
        <f>SmtRes!AE803</f>
        <v>9.61</v>
      </c>
      <c r="L457">
        <f>SmtRes!DB803</f>
        <v>38.44</v>
      </c>
      <c r="M457">
        <f>ROUND(ROUND(L457*Source!I490, 6)*1, 2)</f>
        <v>26.91</v>
      </c>
      <c r="N457">
        <f>SmtRes!AA803</f>
        <v>47.95</v>
      </c>
      <c r="O457">
        <f>ROUND(ROUND(L457*Source!I490, 6)*SmtRes!DA803, 2)</f>
        <v>134.27000000000001</v>
      </c>
      <c r="P457">
        <f>SmtRes!AG803</f>
        <v>0</v>
      </c>
      <c r="Q457">
        <f>SmtRes!DC803</f>
        <v>0</v>
      </c>
      <c r="R457">
        <f>ROUND(ROUND(Q457*Source!I490, 6)*1, 2)</f>
        <v>0</v>
      </c>
      <c r="S457">
        <f>SmtRes!AC803</f>
        <v>0</v>
      </c>
      <c r="T457">
        <f>ROUND(ROUND(Q457*Source!I490, 6)*SmtRes!AK803, 2)</f>
        <v>0</v>
      </c>
      <c r="U457">
        <f>SmtRes!X803</f>
        <v>1489730880</v>
      </c>
      <c r="V457">
        <v>89941318</v>
      </c>
      <c r="W457">
        <v>-1108661265</v>
      </c>
    </row>
    <row r="458" spans="1:23" x14ac:dyDescent="0.2">
      <c r="A458">
        <f>Source!A490</f>
        <v>17</v>
      </c>
      <c r="C458">
        <v>3</v>
      </c>
      <c r="D458">
        <v>0</v>
      </c>
      <c r="E458">
        <f>SmtRes!AV802</f>
        <v>0</v>
      </c>
      <c r="F458" t="str">
        <f>SmtRes!I802</f>
        <v>101-1669</v>
      </c>
      <c r="G458" t="str">
        <f>SmtRes!K802</f>
        <v>Очес льняной</v>
      </c>
      <c r="H458" t="str">
        <f>SmtRes!O802</f>
        <v>кг</v>
      </c>
      <c r="I458">
        <f>SmtRes!Y802*Source!I490</f>
        <v>2.7999999999999997E-2</v>
      </c>
      <c r="J458">
        <f>SmtRes!AO802</f>
        <v>1</v>
      </c>
      <c r="K458">
        <f>SmtRes!AE802</f>
        <v>37.29</v>
      </c>
      <c r="L458">
        <f>SmtRes!DB802</f>
        <v>1.49</v>
      </c>
      <c r="M458">
        <f>ROUND(ROUND(L458*Source!I490, 6)*1, 2)</f>
        <v>1.04</v>
      </c>
      <c r="N458">
        <f>SmtRes!AA802</f>
        <v>75.33</v>
      </c>
      <c r="O458">
        <f>ROUND(ROUND(L458*Source!I490, 6)*SmtRes!DA802, 2)</f>
        <v>2.11</v>
      </c>
      <c r="P458">
        <f>SmtRes!AG802</f>
        <v>0</v>
      </c>
      <c r="Q458">
        <f>SmtRes!DC802</f>
        <v>0</v>
      </c>
      <c r="R458">
        <f>ROUND(ROUND(Q458*Source!I490, 6)*1, 2)</f>
        <v>0</v>
      </c>
      <c r="S458">
        <f>SmtRes!AC802</f>
        <v>0</v>
      </c>
      <c r="T458">
        <f>ROUND(ROUND(Q458*Source!I490, 6)*SmtRes!AK802, 2)</f>
        <v>0</v>
      </c>
      <c r="U458">
        <f>SmtRes!X802</f>
        <v>-2113933962</v>
      </c>
      <c r="V458">
        <v>-1437110030</v>
      </c>
      <c r="W458">
        <v>202426086</v>
      </c>
    </row>
    <row r="459" spans="1:23" x14ac:dyDescent="0.2">
      <c r="A459">
        <f>Source!A490</f>
        <v>17</v>
      </c>
      <c r="C459">
        <v>3</v>
      </c>
      <c r="D459">
        <v>0</v>
      </c>
      <c r="E459">
        <f>SmtRes!AV801</f>
        <v>0</v>
      </c>
      <c r="F459" t="str">
        <f>SmtRes!I801</f>
        <v>101-0849</v>
      </c>
      <c r="G459" t="str">
        <f>SmtRes!K801</f>
        <v>Пластина резиновая рулонная вулканизированная</v>
      </c>
      <c r="H459" t="str">
        <f>SmtRes!O801</f>
        <v>кг</v>
      </c>
      <c r="I459">
        <f>SmtRes!Y801*Source!I490</f>
        <v>0.55999999999999994</v>
      </c>
      <c r="J459">
        <f>SmtRes!AO801</f>
        <v>1</v>
      </c>
      <c r="K459">
        <f>SmtRes!AE801</f>
        <v>13.55</v>
      </c>
      <c r="L459">
        <f>SmtRes!DB801</f>
        <v>10.84</v>
      </c>
      <c r="M459">
        <f>ROUND(ROUND(L459*Source!I490, 6)*1, 2)</f>
        <v>7.59</v>
      </c>
      <c r="N459">
        <f>SmtRes!AA801</f>
        <v>75.47</v>
      </c>
      <c r="O459">
        <f>ROUND(ROUND(L459*Source!I490, 6)*SmtRes!DA801, 2)</f>
        <v>42.27</v>
      </c>
      <c r="P459">
        <f>SmtRes!AG801</f>
        <v>0</v>
      </c>
      <c r="Q459">
        <f>SmtRes!DC801</f>
        <v>0</v>
      </c>
      <c r="R459">
        <f>ROUND(ROUND(Q459*Source!I490, 6)*1, 2)</f>
        <v>0</v>
      </c>
      <c r="S459">
        <f>SmtRes!AC801</f>
        <v>0</v>
      </c>
      <c r="T459">
        <f>ROUND(ROUND(Q459*Source!I490, 6)*SmtRes!AK801, 2)</f>
        <v>0</v>
      </c>
      <c r="U459">
        <f>SmtRes!X801</f>
        <v>732645912</v>
      </c>
      <c r="V459">
        <v>855498028</v>
      </c>
      <c r="W459">
        <v>1875060541</v>
      </c>
    </row>
    <row r="460" spans="1:23" x14ac:dyDescent="0.2">
      <c r="A460">
        <f>Source!A490</f>
        <v>17</v>
      </c>
      <c r="C460">
        <v>3</v>
      </c>
      <c r="D460">
        <v>0</v>
      </c>
      <c r="E460">
        <f>SmtRes!AV800</f>
        <v>0</v>
      </c>
      <c r="F460" t="str">
        <f>SmtRes!I800</f>
        <v>101-0628</v>
      </c>
      <c r="G460" t="str">
        <f>SmtRes!K800</f>
        <v>Олифа комбинированная, марки К-3</v>
      </c>
      <c r="H460" t="str">
        <f>SmtRes!O800</f>
        <v>т</v>
      </c>
      <c r="I460">
        <f>SmtRes!Y800*Source!I490</f>
        <v>1.3999999999999999E-4</v>
      </c>
      <c r="J460">
        <f>SmtRes!AO800</f>
        <v>1</v>
      </c>
      <c r="K460">
        <f>SmtRes!AE800</f>
        <v>16950</v>
      </c>
      <c r="L460">
        <f>SmtRes!DB800</f>
        <v>3.39</v>
      </c>
      <c r="M460">
        <f>ROUND(ROUND(L460*Source!I490, 6)*1, 2)</f>
        <v>2.37</v>
      </c>
      <c r="N460">
        <f>SmtRes!AA800</f>
        <v>55765.5</v>
      </c>
      <c r="O460">
        <f>ROUND(ROUND(L460*Source!I490, 6)*SmtRes!DA800, 2)</f>
        <v>7.81</v>
      </c>
      <c r="P460">
        <f>SmtRes!AG800</f>
        <v>0</v>
      </c>
      <c r="Q460">
        <f>SmtRes!DC800</f>
        <v>0</v>
      </c>
      <c r="R460">
        <f>ROUND(ROUND(Q460*Source!I490, 6)*1, 2)</f>
        <v>0</v>
      </c>
      <c r="S460">
        <f>SmtRes!AC800</f>
        <v>0</v>
      </c>
      <c r="T460">
        <f>ROUND(ROUND(Q460*Source!I490, 6)*SmtRes!AK800, 2)</f>
        <v>0</v>
      </c>
      <c r="U460">
        <f>SmtRes!X800</f>
        <v>24062879</v>
      </c>
      <c r="V460">
        <v>1155205961</v>
      </c>
      <c r="W460">
        <v>1101484468</v>
      </c>
    </row>
    <row r="461" spans="1:23" x14ac:dyDescent="0.2">
      <c r="A461">
        <f>Source!A490</f>
        <v>17</v>
      </c>
      <c r="C461">
        <v>3</v>
      </c>
      <c r="D461">
        <v>0</v>
      </c>
      <c r="E461">
        <f>SmtRes!AV799</f>
        <v>0</v>
      </c>
      <c r="F461" t="str">
        <f>SmtRes!I799</f>
        <v>101-0388</v>
      </c>
      <c r="G461" t="str">
        <f>SmtRes!K799</f>
        <v>Краски масляные земляные марки МА-0115 мумия, сурик железный</v>
      </c>
      <c r="H461" t="str">
        <f>SmtRes!O799</f>
        <v>т</v>
      </c>
      <c r="I461">
        <f>SmtRes!Y799*Source!I490</f>
        <v>2.7999999999999998E-4</v>
      </c>
      <c r="J461">
        <f>SmtRes!AO799</f>
        <v>1</v>
      </c>
      <c r="K461">
        <f>SmtRes!AE799</f>
        <v>15118.99</v>
      </c>
      <c r="L461">
        <f>SmtRes!DB799</f>
        <v>6.05</v>
      </c>
      <c r="M461">
        <f>ROUND(ROUND(L461*Source!I490, 6)*1, 2)</f>
        <v>4.24</v>
      </c>
      <c r="N461">
        <f>SmtRes!AA799</f>
        <v>48531.96</v>
      </c>
      <c r="O461">
        <f>ROUND(ROUND(L461*Source!I490, 6)*SmtRes!DA799, 2)</f>
        <v>13.59</v>
      </c>
      <c r="P461">
        <f>SmtRes!AG799</f>
        <v>0</v>
      </c>
      <c r="Q461">
        <f>SmtRes!DC799</f>
        <v>0</v>
      </c>
      <c r="R461">
        <f>ROUND(ROUND(Q461*Source!I490, 6)*1, 2)</f>
        <v>0</v>
      </c>
      <c r="S461">
        <f>SmtRes!AC799</f>
        <v>0</v>
      </c>
      <c r="T461">
        <f>ROUND(ROUND(Q461*Source!I490, 6)*SmtRes!AK799, 2)</f>
        <v>0</v>
      </c>
      <c r="U461">
        <f>SmtRes!X799</f>
        <v>1625292450</v>
      </c>
      <c r="V461">
        <v>12582592</v>
      </c>
      <c r="W461">
        <v>628019721</v>
      </c>
    </row>
    <row r="462" spans="1:23" x14ac:dyDescent="0.2">
      <c r="A462">
        <f>Source!A490</f>
        <v>17</v>
      </c>
      <c r="C462">
        <v>3</v>
      </c>
      <c r="D462">
        <v>0</v>
      </c>
      <c r="E462">
        <f>SmtRes!AV798</f>
        <v>0</v>
      </c>
      <c r="F462" t="str">
        <f>SmtRes!I798</f>
        <v>101-0311</v>
      </c>
      <c r="G462" t="str">
        <f>SmtRes!K798</f>
        <v>Каболка</v>
      </c>
      <c r="H462" t="str">
        <f>SmtRes!O798</f>
        <v>т</v>
      </c>
      <c r="I462">
        <f>SmtRes!Y798*Source!I490</f>
        <v>6.9999999999999999E-4</v>
      </c>
      <c r="J462">
        <f>SmtRes!AO798</f>
        <v>1</v>
      </c>
      <c r="K462">
        <f>SmtRes!AE798</f>
        <v>30029.99</v>
      </c>
      <c r="L462">
        <f>SmtRes!DB798</f>
        <v>30.03</v>
      </c>
      <c r="M462">
        <f>ROUND(ROUND(L462*Source!I490, 6)*1, 2)</f>
        <v>21.02</v>
      </c>
      <c r="N462">
        <f>SmtRes!AA798</f>
        <v>126426.26</v>
      </c>
      <c r="O462">
        <f>ROUND(ROUND(L462*Source!I490, 6)*SmtRes!DA798, 2)</f>
        <v>88.5</v>
      </c>
      <c r="P462">
        <f>SmtRes!AG798</f>
        <v>0</v>
      </c>
      <c r="Q462">
        <f>SmtRes!DC798</f>
        <v>0</v>
      </c>
      <c r="R462">
        <f>ROUND(ROUND(Q462*Source!I490, 6)*1, 2)</f>
        <v>0</v>
      </c>
      <c r="S462">
        <f>SmtRes!AC798</f>
        <v>0</v>
      </c>
      <c r="T462">
        <f>ROUND(ROUND(Q462*Source!I490, 6)*SmtRes!AK798, 2)</f>
        <v>0</v>
      </c>
      <c r="U462">
        <f>SmtRes!X798</f>
        <v>-1081944564</v>
      </c>
      <c r="V462">
        <v>854129738</v>
      </c>
      <c r="W462">
        <v>-474678016</v>
      </c>
    </row>
    <row r="463" spans="1:23" x14ac:dyDescent="0.2">
      <c r="A463">
        <f>Source!A492</f>
        <v>18</v>
      </c>
      <c r="C463">
        <v>3</v>
      </c>
      <c r="D463">
        <f>Source!BI492</f>
        <v>4</v>
      </c>
      <c r="E463">
        <f>Source!FS492</f>
        <v>0</v>
      </c>
      <c r="F463" t="str">
        <f>Source!F492</f>
        <v>Цена поставщика</v>
      </c>
      <c r="G463" t="str">
        <f>Source!G492</f>
        <v>Унитаз "Керсанит"</v>
      </c>
      <c r="H463" t="str">
        <f>Source!H492</f>
        <v>шт.</v>
      </c>
      <c r="I463">
        <f>Source!I492</f>
        <v>7</v>
      </c>
      <c r="J463">
        <v>1</v>
      </c>
      <c r="K463">
        <f>Source!AC492</f>
        <v>6791.5</v>
      </c>
      <c r="M463">
        <f>ROUND(K463*I463, 2)</f>
        <v>47540.5</v>
      </c>
      <c r="N463">
        <f>Source!AC492*IF(Source!BC492&lt;&gt; 0, Source!BC492, 1)</f>
        <v>6791.5</v>
      </c>
      <c r="O463">
        <f>ROUND(N463*I463, 2)</f>
        <v>47540.5</v>
      </c>
      <c r="P463">
        <f>Source!AE492</f>
        <v>0</v>
      </c>
      <c r="R463">
        <f>ROUND(P463*I463, 2)</f>
        <v>0</v>
      </c>
      <c r="S463">
        <f>Source!AE492*IF(Source!BS492&lt;&gt; 0, Source!BS492, 1)</f>
        <v>0</v>
      </c>
      <c r="T463">
        <f>ROUND(S463*I463, 2)</f>
        <v>0</v>
      </c>
      <c r="U463">
        <f>Source!GF492</f>
        <v>1110693262</v>
      </c>
      <c r="V463">
        <v>-1008981408</v>
      </c>
      <c r="W463">
        <v>-1008981408</v>
      </c>
    </row>
    <row r="464" spans="1:23" x14ac:dyDescent="0.2">
      <c r="A464">
        <f>Source!A493</f>
        <v>17</v>
      </c>
      <c r="C464">
        <v>3</v>
      </c>
      <c r="D464">
        <v>0</v>
      </c>
      <c r="E464">
        <f>SmtRes!AV816</f>
        <v>0</v>
      </c>
      <c r="F464" t="str">
        <f>SmtRes!I816</f>
        <v>203-0499</v>
      </c>
      <c r="G464" t="str">
        <f>SmtRes!K816</f>
        <v>Штапик (раскладка), размер 19х19 мм</v>
      </c>
      <c r="H464" t="str">
        <f>SmtRes!O816</f>
        <v>м</v>
      </c>
      <c r="I464">
        <f>SmtRes!Y816*Source!I493</f>
        <v>8</v>
      </c>
      <c r="J464">
        <f>SmtRes!AO816</f>
        <v>1</v>
      </c>
      <c r="K464">
        <f>SmtRes!AE816</f>
        <v>3.2</v>
      </c>
      <c r="L464">
        <f>SmtRes!DB816</f>
        <v>1280</v>
      </c>
      <c r="M464">
        <f>ROUND(ROUND(L464*Source!I493, 6)*1, 2)</f>
        <v>25.6</v>
      </c>
      <c r="N464">
        <f>SmtRes!AA816</f>
        <v>16.260000000000002</v>
      </c>
      <c r="O464">
        <f>ROUND(ROUND(L464*Source!I493, 6)*SmtRes!DA816, 2)</f>
        <v>130.05000000000001</v>
      </c>
      <c r="P464">
        <f>SmtRes!AG816</f>
        <v>0</v>
      </c>
      <c r="Q464">
        <f>SmtRes!DC816</f>
        <v>0</v>
      </c>
      <c r="R464">
        <f>ROUND(ROUND(Q464*Source!I493, 6)*1, 2)</f>
        <v>0</v>
      </c>
      <c r="S464">
        <f>SmtRes!AC816</f>
        <v>0</v>
      </c>
      <c r="T464">
        <f>ROUND(ROUND(Q464*Source!I493, 6)*SmtRes!AK816, 2)</f>
        <v>0</v>
      </c>
      <c r="U464">
        <f>SmtRes!X816</f>
        <v>1685347892</v>
      </c>
      <c r="V464">
        <v>-1169625124</v>
      </c>
      <c r="W464">
        <v>771192388</v>
      </c>
    </row>
    <row r="465" spans="1:23" x14ac:dyDescent="0.2">
      <c r="A465">
        <f>Source!A493</f>
        <v>17</v>
      </c>
      <c r="C465">
        <v>3</v>
      </c>
      <c r="D465">
        <v>0</v>
      </c>
      <c r="E465">
        <f>SmtRes!AV815</f>
        <v>0</v>
      </c>
      <c r="F465" t="str">
        <f>SmtRes!I815</f>
        <v>101-1805</v>
      </c>
      <c r="G465" t="str">
        <f>SmtRes!K815</f>
        <v>Гвозди строительные</v>
      </c>
      <c r="H465" t="str">
        <f>SmtRes!O815</f>
        <v>т</v>
      </c>
      <c r="I465">
        <f>SmtRes!Y815*Source!I493</f>
        <v>2.4000000000000001E-4</v>
      </c>
      <c r="J465">
        <f>SmtRes!AO815</f>
        <v>1</v>
      </c>
      <c r="K465">
        <f>SmtRes!AE815</f>
        <v>11978</v>
      </c>
      <c r="L465">
        <f>SmtRes!DB815</f>
        <v>143.74</v>
      </c>
      <c r="M465">
        <f>ROUND(ROUND(L465*Source!I493, 6)*1, 2)</f>
        <v>2.87</v>
      </c>
      <c r="N465">
        <f>SmtRes!AA815</f>
        <v>55098.8</v>
      </c>
      <c r="O465">
        <f>ROUND(ROUND(L465*Source!I493, 6)*SmtRes!DA815, 2)</f>
        <v>13.22</v>
      </c>
      <c r="P465">
        <f>SmtRes!AG815</f>
        <v>0</v>
      </c>
      <c r="Q465">
        <f>SmtRes!DC815</f>
        <v>0</v>
      </c>
      <c r="R465">
        <f>ROUND(ROUND(Q465*Source!I493, 6)*1, 2)</f>
        <v>0</v>
      </c>
      <c r="S465">
        <f>SmtRes!AC815</f>
        <v>0</v>
      </c>
      <c r="T465">
        <f>ROUND(ROUND(Q465*Source!I493, 6)*SmtRes!AK815, 2)</f>
        <v>0</v>
      </c>
      <c r="U465">
        <f>SmtRes!X815</f>
        <v>1561117559</v>
      </c>
      <c r="V465">
        <v>-1982657646</v>
      </c>
      <c r="W465">
        <v>106826315</v>
      </c>
    </row>
    <row r="466" spans="1:23" x14ac:dyDescent="0.2">
      <c r="A466">
        <f>Source!A493</f>
        <v>17</v>
      </c>
      <c r="C466">
        <v>3</v>
      </c>
      <c r="D466">
        <v>0</v>
      </c>
      <c r="E466">
        <f>SmtRes!AV814</f>
        <v>0</v>
      </c>
      <c r="F466" t="str">
        <f>SmtRes!I814</f>
        <v>101-0782</v>
      </c>
      <c r="G466" t="str">
        <f>SmtRes!K814</f>
        <v>Поковки из квадратных заготовок, масса 1,8 кг</v>
      </c>
      <c r="H466" t="str">
        <f>SmtRes!O814</f>
        <v>т</v>
      </c>
      <c r="I466">
        <f>SmtRes!Y814*Source!I493</f>
        <v>7.000000000000001E-4</v>
      </c>
      <c r="J466">
        <f>SmtRes!AO814</f>
        <v>1</v>
      </c>
      <c r="K466">
        <f>SmtRes!AE814</f>
        <v>5989</v>
      </c>
      <c r="L466">
        <f>SmtRes!DB814</f>
        <v>209.62</v>
      </c>
      <c r="M466">
        <f>ROUND(ROUND(L466*Source!I493, 6)*1, 2)</f>
        <v>4.1900000000000004</v>
      </c>
      <c r="N466">
        <f>SmtRes!AA814</f>
        <v>27908.74</v>
      </c>
      <c r="O466">
        <f>ROUND(ROUND(L466*Source!I493, 6)*SmtRes!DA814, 2)</f>
        <v>19.54</v>
      </c>
      <c r="P466">
        <f>SmtRes!AG814</f>
        <v>0</v>
      </c>
      <c r="Q466">
        <f>SmtRes!DC814</f>
        <v>0</v>
      </c>
      <c r="R466">
        <f>ROUND(ROUND(Q466*Source!I493, 6)*1, 2)</f>
        <v>0</v>
      </c>
      <c r="S466">
        <f>SmtRes!AC814</f>
        <v>0</v>
      </c>
      <c r="T466">
        <f>ROUND(ROUND(Q466*Source!I493, 6)*SmtRes!AK814, 2)</f>
        <v>0</v>
      </c>
      <c r="U466">
        <f>SmtRes!X814</f>
        <v>1645202039</v>
      </c>
      <c r="V466">
        <v>-749722618</v>
      </c>
      <c r="W466">
        <v>-1211676643</v>
      </c>
    </row>
    <row r="467" spans="1:23" x14ac:dyDescent="0.2">
      <c r="A467">
        <f>Source!A494</f>
        <v>18</v>
      </c>
      <c r="C467">
        <v>3</v>
      </c>
      <c r="D467">
        <f>Source!BI494</f>
        <v>4</v>
      </c>
      <c r="E467">
        <f>Source!FS494</f>
        <v>0</v>
      </c>
      <c r="F467" t="str">
        <f>Source!F494</f>
        <v>Цена поставщика</v>
      </c>
      <c r="G467" t="str">
        <f>Source!G494</f>
        <v>Столешница 1500*600*50</v>
      </c>
      <c r="H467" t="str">
        <f>Source!H494</f>
        <v>шт.</v>
      </c>
      <c r="I467">
        <f>Source!I494</f>
        <v>2</v>
      </c>
      <c r="J467">
        <v>1</v>
      </c>
      <c r="K467">
        <f>Source!AC494</f>
        <v>1474.75</v>
      </c>
      <c r="M467">
        <f>ROUND(K467*I467, 2)</f>
        <v>2949.5</v>
      </c>
      <c r="N467">
        <f>Source!AC494*IF(Source!BC494&lt;&gt; 0, Source!BC494, 1)</f>
        <v>1474.75</v>
      </c>
      <c r="O467">
        <f>ROUND(N467*I467, 2)</f>
        <v>2949.5</v>
      </c>
      <c r="P467">
        <f>Source!AE494</f>
        <v>0</v>
      </c>
      <c r="R467">
        <f>ROUND(P467*I467, 2)</f>
        <v>0</v>
      </c>
      <c r="S467">
        <f>Source!AE494*IF(Source!BS494&lt;&gt; 0, Source!BS494, 1)</f>
        <v>0</v>
      </c>
      <c r="T467">
        <f>ROUND(S467*I467, 2)</f>
        <v>0</v>
      </c>
      <c r="U467">
        <f>Source!GF494</f>
        <v>1784352824</v>
      </c>
      <c r="V467">
        <v>312831665</v>
      </c>
      <c r="W467">
        <v>312831665</v>
      </c>
    </row>
    <row r="468" spans="1:23" x14ac:dyDescent="0.2">
      <c r="A468">
        <f>Source!A495</f>
        <v>17</v>
      </c>
      <c r="C468">
        <v>3</v>
      </c>
      <c r="D468">
        <v>0</v>
      </c>
      <c r="E468">
        <f>SmtRes!AV829</f>
        <v>0</v>
      </c>
      <c r="F468" t="str">
        <f>SmtRes!I829</f>
        <v>101-2204</v>
      </c>
      <c r="G468" t="str">
        <f>SmtRes!K829</f>
        <v>Дюбели распорные полиэтиленовые 8х40 мм</v>
      </c>
      <c r="H468" t="str">
        <f>SmtRes!O829</f>
        <v>1000 шт.</v>
      </c>
      <c r="I468">
        <f>SmtRes!Y829*Source!I495</f>
        <v>1.6E-2</v>
      </c>
      <c r="J468">
        <f>SmtRes!AO829</f>
        <v>1</v>
      </c>
      <c r="K468">
        <f>SmtRes!AE829</f>
        <v>200</v>
      </c>
      <c r="L468">
        <f>SmtRes!DB829</f>
        <v>8</v>
      </c>
      <c r="M468">
        <f>ROUND(ROUND(L468*Source!I495, 6)*1, 2)</f>
        <v>3.2</v>
      </c>
      <c r="N468">
        <f>SmtRes!AA829</f>
        <v>240</v>
      </c>
      <c r="O468">
        <f>ROUND(ROUND(L468*Source!I495, 6)*SmtRes!DA829, 2)</f>
        <v>3.84</v>
      </c>
      <c r="P468">
        <f>SmtRes!AG829</f>
        <v>0</v>
      </c>
      <c r="Q468">
        <f>SmtRes!DC829</f>
        <v>0</v>
      </c>
      <c r="R468">
        <f>ROUND(ROUND(Q468*Source!I495, 6)*1, 2)</f>
        <v>0</v>
      </c>
      <c r="S468">
        <f>SmtRes!AC829</f>
        <v>0</v>
      </c>
      <c r="T468">
        <f>ROUND(ROUND(Q468*Source!I495, 6)*SmtRes!AK829, 2)</f>
        <v>0</v>
      </c>
      <c r="U468">
        <f>SmtRes!X829</f>
        <v>69956878</v>
      </c>
      <c r="V468">
        <v>-98284317</v>
      </c>
      <c r="W468">
        <v>-1639413273</v>
      </c>
    </row>
    <row r="469" spans="1:23" x14ac:dyDescent="0.2">
      <c r="A469">
        <f>Source!A495</f>
        <v>17</v>
      </c>
      <c r="C469">
        <v>3</v>
      </c>
      <c r="D469">
        <v>0</v>
      </c>
      <c r="E469">
        <f>SmtRes!AV828</f>
        <v>0</v>
      </c>
      <c r="F469" t="str">
        <f>SmtRes!I828</f>
        <v>101-2186</v>
      </c>
      <c r="G469" t="str">
        <f>SmtRes!K828</f>
        <v>Шурупы с полукруглой головкой 6х90 мм</v>
      </c>
      <c r="H469" t="str">
        <f>SmtRes!O828</f>
        <v>т</v>
      </c>
      <c r="I469">
        <f>SmtRes!Y828*Source!I495</f>
        <v>2.8000000000000003E-4</v>
      </c>
      <c r="J469">
        <f>SmtRes!AO828</f>
        <v>1</v>
      </c>
      <c r="K469">
        <f>SmtRes!AE828</f>
        <v>11350</v>
      </c>
      <c r="L469">
        <f>SmtRes!DB828</f>
        <v>7.95</v>
      </c>
      <c r="M469">
        <f>ROUND(ROUND(L469*Source!I495, 6)*1, 2)</f>
        <v>3.18</v>
      </c>
      <c r="N469">
        <f>SmtRes!AA828</f>
        <v>101242</v>
      </c>
      <c r="O469">
        <f>ROUND(ROUND(L469*Source!I495, 6)*SmtRes!DA828, 2)</f>
        <v>28.37</v>
      </c>
      <c r="P469">
        <f>SmtRes!AG828</f>
        <v>0</v>
      </c>
      <c r="Q469">
        <f>SmtRes!DC828</f>
        <v>0</v>
      </c>
      <c r="R469">
        <f>ROUND(ROUND(Q469*Source!I495, 6)*1, 2)</f>
        <v>0</v>
      </c>
      <c r="S469">
        <f>SmtRes!AC828</f>
        <v>0</v>
      </c>
      <c r="T469">
        <f>ROUND(ROUND(Q469*Source!I495, 6)*SmtRes!AK828, 2)</f>
        <v>0</v>
      </c>
      <c r="U469">
        <f>SmtRes!X828</f>
        <v>-1124698589</v>
      </c>
      <c r="V469">
        <v>-1899635479</v>
      </c>
      <c r="W469">
        <v>902239159</v>
      </c>
    </row>
    <row r="470" spans="1:23" x14ac:dyDescent="0.2">
      <c r="A470">
        <f>Source!A495</f>
        <v>17</v>
      </c>
      <c r="C470">
        <v>3</v>
      </c>
      <c r="D470">
        <v>0</v>
      </c>
      <c r="E470">
        <f>SmtRes!AV827</f>
        <v>0</v>
      </c>
      <c r="F470" t="str">
        <f>SmtRes!I827</f>
        <v>101-1847</v>
      </c>
      <c r="G470" t="str">
        <f>SmtRes!K827</f>
        <v>Замазка защитная</v>
      </c>
      <c r="H470" t="str">
        <f>SmtRes!O827</f>
        <v>кг</v>
      </c>
      <c r="I470">
        <f>SmtRes!Y827*Source!I495</f>
        <v>0.8</v>
      </c>
      <c r="J470">
        <f>SmtRes!AO827</f>
        <v>1</v>
      </c>
      <c r="K470">
        <f>SmtRes!AE827</f>
        <v>9.61</v>
      </c>
      <c r="L470">
        <f>SmtRes!DB827</f>
        <v>19.22</v>
      </c>
      <c r="M470">
        <f>ROUND(ROUND(L470*Source!I495, 6)*1, 2)</f>
        <v>7.69</v>
      </c>
      <c r="N470">
        <f>SmtRes!AA827</f>
        <v>47.95</v>
      </c>
      <c r="O470">
        <f>ROUND(ROUND(L470*Source!I495, 6)*SmtRes!DA827, 2)</f>
        <v>38.36</v>
      </c>
      <c r="P470">
        <f>SmtRes!AG827</f>
        <v>0</v>
      </c>
      <c r="Q470">
        <f>SmtRes!DC827</f>
        <v>0</v>
      </c>
      <c r="R470">
        <f>ROUND(ROUND(Q470*Source!I495, 6)*1, 2)</f>
        <v>0</v>
      </c>
      <c r="S470">
        <f>SmtRes!AC827</f>
        <v>0</v>
      </c>
      <c r="T470">
        <f>ROUND(ROUND(Q470*Source!I495, 6)*SmtRes!AK827, 2)</f>
        <v>0</v>
      </c>
      <c r="U470">
        <f>SmtRes!X827</f>
        <v>1489730880</v>
      </c>
      <c r="V470">
        <v>89941318</v>
      </c>
      <c r="W470">
        <v>-1108661265</v>
      </c>
    </row>
    <row r="471" spans="1:23" x14ac:dyDescent="0.2">
      <c r="A471">
        <f>Source!A495</f>
        <v>17</v>
      </c>
      <c r="C471">
        <v>3</v>
      </c>
      <c r="D471">
        <v>0</v>
      </c>
      <c r="E471">
        <f>SmtRes!AV826</f>
        <v>0</v>
      </c>
      <c r="F471" t="str">
        <f>SmtRes!I826</f>
        <v>101-1669</v>
      </c>
      <c r="G471" t="str">
        <f>SmtRes!K826</f>
        <v>Очес льняной</v>
      </c>
      <c r="H471" t="str">
        <f>SmtRes!O826</f>
        <v>кг</v>
      </c>
      <c r="I471">
        <f>SmtRes!Y826*Source!I495</f>
        <v>0.12</v>
      </c>
      <c r="J471">
        <f>SmtRes!AO826</f>
        <v>1</v>
      </c>
      <c r="K471">
        <f>SmtRes!AE826</f>
        <v>37.29</v>
      </c>
      <c r="L471">
        <f>SmtRes!DB826</f>
        <v>11.19</v>
      </c>
      <c r="M471">
        <f>ROUND(ROUND(L471*Source!I495, 6)*1, 2)</f>
        <v>4.4800000000000004</v>
      </c>
      <c r="N471">
        <f>SmtRes!AA826</f>
        <v>75.33</v>
      </c>
      <c r="O471">
        <f>ROUND(ROUND(L471*Source!I495, 6)*SmtRes!DA826, 2)</f>
        <v>9.0399999999999991</v>
      </c>
      <c r="P471">
        <f>SmtRes!AG826</f>
        <v>0</v>
      </c>
      <c r="Q471">
        <f>SmtRes!DC826</f>
        <v>0</v>
      </c>
      <c r="R471">
        <f>ROUND(ROUND(Q471*Source!I495, 6)*1, 2)</f>
        <v>0</v>
      </c>
      <c r="S471">
        <f>SmtRes!AC826</f>
        <v>0</v>
      </c>
      <c r="T471">
        <f>ROUND(ROUND(Q471*Source!I495, 6)*SmtRes!AK826, 2)</f>
        <v>0</v>
      </c>
      <c r="U471">
        <f>SmtRes!X826</f>
        <v>-2113933962</v>
      </c>
      <c r="V471">
        <v>-1437110030</v>
      </c>
      <c r="W471">
        <v>202426086</v>
      </c>
    </row>
    <row r="472" spans="1:23" x14ac:dyDescent="0.2">
      <c r="A472">
        <f>Source!A495</f>
        <v>17</v>
      </c>
      <c r="C472">
        <v>3</v>
      </c>
      <c r="D472">
        <v>0</v>
      </c>
      <c r="E472">
        <f>SmtRes!AV825</f>
        <v>0</v>
      </c>
      <c r="F472" t="str">
        <f>SmtRes!I825</f>
        <v>101-0782</v>
      </c>
      <c r="G472" t="str">
        <f>SmtRes!K825</f>
        <v>Поковки из квадратных заготовок, масса 1,8 кг</v>
      </c>
      <c r="H472" t="str">
        <f>SmtRes!O825</f>
        <v>т</v>
      </c>
      <c r="I472">
        <f>SmtRes!Y825*Source!I495</f>
        <v>1.4400000000000001E-3</v>
      </c>
      <c r="J472">
        <f>SmtRes!AO825</f>
        <v>1</v>
      </c>
      <c r="K472">
        <f>SmtRes!AE825</f>
        <v>5989</v>
      </c>
      <c r="L472">
        <f>SmtRes!DB825</f>
        <v>21.56</v>
      </c>
      <c r="M472">
        <f>ROUND(ROUND(L472*Source!I495, 6)*1, 2)</f>
        <v>8.6199999999999992</v>
      </c>
      <c r="N472">
        <f>SmtRes!AA825</f>
        <v>27908.74</v>
      </c>
      <c r="O472">
        <f>ROUND(ROUND(L472*Source!I495, 6)*SmtRes!DA825, 2)</f>
        <v>40.19</v>
      </c>
      <c r="P472">
        <f>SmtRes!AG825</f>
        <v>0</v>
      </c>
      <c r="Q472">
        <f>SmtRes!DC825</f>
        <v>0</v>
      </c>
      <c r="R472">
        <f>ROUND(ROUND(Q472*Source!I495, 6)*1, 2)</f>
        <v>0</v>
      </c>
      <c r="S472">
        <f>SmtRes!AC825</f>
        <v>0</v>
      </c>
      <c r="T472">
        <f>ROUND(ROUND(Q472*Source!I495, 6)*SmtRes!AK825, 2)</f>
        <v>0</v>
      </c>
      <c r="U472">
        <f>SmtRes!X825</f>
        <v>1645202039</v>
      </c>
      <c r="V472">
        <v>-749722618</v>
      </c>
      <c r="W472">
        <v>-1211676643</v>
      </c>
    </row>
    <row r="473" spans="1:23" x14ac:dyDescent="0.2">
      <c r="A473">
        <f>Source!A495</f>
        <v>17</v>
      </c>
      <c r="C473">
        <v>3</v>
      </c>
      <c r="D473">
        <v>0</v>
      </c>
      <c r="E473">
        <f>SmtRes!AV824</f>
        <v>0</v>
      </c>
      <c r="F473" t="str">
        <f>SmtRes!I824</f>
        <v>101-0628</v>
      </c>
      <c r="G473" t="str">
        <f>SmtRes!K824</f>
        <v>Олифа комбинированная, марки К-3</v>
      </c>
      <c r="H473" t="str">
        <f>SmtRes!O824</f>
        <v>т</v>
      </c>
      <c r="I473">
        <f>SmtRes!Y824*Source!I495</f>
        <v>8.0000000000000007E-5</v>
      </c>
      <c r="J473">
        <f>SmtRes!AO824</f>
        <v>1</v>
      </c>
      <c r="K473">
        <f>SmtRes!AE824</f>
        <v>16950</v>
      </c>
      <c r="L473">
        <f>SmtRes!DB824</f>
        <v>3.39</v>
      </c>
      <c r="M473">
        <f>ROUND(ROUND(L473*Source!I495, 6)*1, 2)</f>
        <v>1.36</v>
      </c>
      <c r="N473">
        <f>SmtRes!AA824</f>
        <v>55765.5</v>
      </c>
      <c r="O473">
        <f>ROUND(ROUND(L473*Source!I495, 6)*SmtRes!DA824, 2)</f>
        <v>4.46</v>
      </c>
      <c r="P473">
        <f>SmtRes!AG824</f>
        <v>0</v>
      </c>
      <c r="Q473">
        <f>SmtRes!DC824</f>
        <v>0</v>
      </c>
      <c r="R473">
        <f>ROUND(ROUND(Q473*Source!I495, 6)*1, 2)</f>
        <v>0</v>
      </c>
      <c r="S473">
        <f>SmtRes!AC824</f>
        <v>0</v>
      </c>
      <c r="T473">
        <f>ROUND(ROUND(Q473*Source!I495, 6)*SmtRes!AK824, 2)</f>
        <v>0</v>
      </c>
      <c r="U473">
        <f>SmtRes!X824</f>
        <v>24062879</v>
      </c>
      <c r="V473">
        <v>1155205961</v>
      </c>
      <c r="W473">
        <v>1101484468</v>
      </c>
    </row>
    <row r="474" spans="1:23" x14ac:dyDescent="0.2">
      <c r="A474">
        <f>Source!A495</f>
        <v>17</v>
      </c>
      <c r="C474">
        <v>3</v>
      </c>
      <c r="D474">
        <v>0</v>
      </c>
      <c r="E474">
        <f>SmtRes!AV823</f>
        <v>0</v>
      </c>
      <c r="F474" t="str">
        <f>SmtRes!I823</f>
        <v>101-0388</v>
      </c>
      <c r="G474" t="str">
        <f>SmtRes!K823</f>
        <v>Краски масляные земляные марки МА-0115 мумия, сурик железный</v>
      </c>
      <c r="H474" t="str">
        <f>SmtRes!O823</f>
        <v>т</v>
      </c>
      <c r="I474">
        <f>SmtRes!Y823*Source!I495</f>
        <v>1.6000000000000001E-4</v>
      </c>
      <c r="J474">
        <f>SmtRes!AO823</f>
        <v>1</v>
      </c>
      <c r="K474">
        <f>SmtRes!AE823</f>
        <v>15118.99</v>
      </c>
      <c r="L474">
        <f>SmtRes!DB823</f>
        <v>6.05</v>
      </c>
      <c r="M474">
        <f>ROUND(ROUND(L474*Source!I495, 6)*1, 2)</f>
        <v>2.42</v>
      </c>
      <c r="N474">
        <f>SmtRes!AA823</f>
        <v>48531.96</v>
      </c>
      <c r="O474">
        <f>ROUND(ROUND(L474*Source!I495, 6)*SmtRes!DA823, 2)</f>
        <v>7.77</v>
      </c>
      <c r="P474">
        <f>SmtRes!AG823</f>
        <v>0</v>
      </c>
      <c r="Q474">
        <f>SmtRes!DC823</f>
        <v>0</v>
      </c>
      <c r="R474">
        <f>ROUND(ROUND(Q474*Source!I495, 6)*1, 2)</f>
        <v>0</v>
      </c>
      <c r="S474">
        <f>SmtRes!AC823</f>
        <v>0</v>
      </c>
      <c r="T474">
        <f>ROUND(ROUND(Q474*Source!I495, 6)*SmtRes!AK823, 2)</f>
        <v>0</v>
      </c>
      <c r="U474">
        <f>SmtRes!X823</f>
        <v>1625292450</v>
      </c>
      <c r="V474">
        <v>12582592</v>
      </c>
      <c r="W474">
        <v>628019721</v>
      </c>
    </row>
    <row r="475" spans="1:23" x14ac:dyDescent="0.2">
      <c r="A475">
        <f>Source!A497</f>
        <v>18</v>
      </c>
      <c r="C475">
        <v>3</v>
      </c>
      <c r="D475">
        <f>Source!BI497</f>
        <v>4</v>
      </c>
      <c r="E475">
        <f>Source!FS497</f>
        <v>0</v>
      </c>
      <c r="F475" t="str">
        <f>Source!F497</f>
        <v>Цена поставщика</v>
      </c>
      <c r="G475" t="str">
        <f>Source!G497</f>
        <v>Умывальник  Vitra  S50</v>
      </c>
      <c r="H475" t="str">
        <f>Source!H497</f>
        <v>шт.</v>
      </c>
      <c r="I475">
        <f>Source!I497</f>
        <v>4</v>
      </c>
      <c r="J475">
        <v>1</v>
      </c>
      <c r="K475">
        <f>Source!AC497</f>
        <v>6536.5</v>
      </c>
      <c r="M475">
        <f>ROUND(K475*I475, 2)</f>
        <v>26146</v>
      </c>
      <c r="N475">
        <f>Source!AC497*IF(Source!BC497&lt;&gt; 0, Source!BC497, 1)</f>
        <v>6536.5</v>
      </c>
      <c r="O475">
        <f>ROUND(N475*I475, 2)</f>
        <v>26146</v>
      </c>
      <c r="P475">
        <f>Source!AE497</f>
        <v>0</v>
      </c>
      <c r="R475">
        <f>ROUND(P475*I475, 2)</f>
        <v>0</v>
      </c>
      <c r="S475">
        <f>Source!AE497*IF(Source!BS497&lt;&gt; 0, Source!BS497, 1)</f>
        <v>0</v>
      </c>
      <c r="T475">
        <f>ROUND(S475*I475, 2)</f>
        <v>0</v>
      </c>
      <c r="U475">
        <f>Source!GF497</f>
        <v>-1138927226</v>
      </c>
      <c r="V475">
        <v>-1870488073</v>
      </c>
      <c r="W475">
        <v>-1870488073</v>
      </c>
    </row>
    <row r="476" spans="1:23" x14ac:dyDescent="0.2">
      <c r="A476">
        <f>Source!A498</f>
        <v>18</v>
      </c>
      <c r="C476">
        <v>3</v>
      </c>
      <c r="D476">
        <f>Source!BI498</f>
        <v>1</v>
      </c>
      <c r="E476">
        <f>Source!FS498</f>
        <v>0</v>
      </c>
      <c r="F476" t="str">
        <f>Source!F498</f>
        <v>301-0616</v>
      </c>
      <c r="G476" t="str">
        <f>Source!G498</f>
        <v>Смесители для умывальников СМ-УМ-ОРА с поворотным корпусом, одной рукояткой, с аэратором</v>
      </c>
      <c r="H476" t="str">
        <f>Source!H498</f>
        <v>компл.</v>
      </c>
      <c r="I476">
        <f>Source!I498</f>
        <v>4</v>
      </c>
      <c r="J476">
        <v>1</v>
      </c>
      <c r="K476">
        <f>Source!AC498</f>
        <v>312.33999999999997</v>
      </c>
      <c r="M476">
        <f>ROUND(K476*I476, 2)</f>
        <v>1249.3599999999999</v>
      </c>
      <c r="N476">
        <f>Source!AC498*IF(Source!BC498&lt;&gt; 0, Source!BC498, 1)</f>
        <v>1689.7593999999999</v>
      </c>
      <c r="O476">
        <f>ROUND(N476*I476, 2)</f>
        <v>6759.04</v>
      </c>
      <c r="P476">
        <f>Source!AE498</f>
        <v>0</v>
      </c>
      <c r="R476">
        <f>ROUND(P476*I476, 2)</f>
        <v>0</v>
      </c>
      <c r="S476">
        <f>Source!AE498*IF(Source!BS498&lt;&gt; 0, Source!BS498, 1)</f>
        <v>0</v>
      </c>
      <c r="T476">
        <f>ROUND(S476*I476, 2)</f>
        <v>0</v>
      </c>
      <c r="U476">
        <f>Source!GF498</f>
        <v>587737873</v>
      </c>
      <c r="V476">
        <v>1959483698</v>
      </c>
      <c r="W476">
        <v>-1850996339</v>
      </c>
    </row>
    <row r="477" spans="1:23" x14ac:dyDescent="0.2">
      <c r="A477">
        <f>Source!A499</f>
        <v>17</v>
      </c>
      <c r="C477">
        <v>3</v>
      </c>
      <c r="D477">
        <v>0</v>
      </c>
      <c r="E477">
        <f>SmtRes!AV845</f>
        <v>0</v>
      </c>
      <c r="F477" t="str">
        <f>SmtRes!I845</f>
        <v>101-2205</v>
      </c>
      <c r="G477" t="str">
        <f>SmtRes!K845</f>
        <v>Дюбели распорные полиэтиленовые 10х40 мм</v>
      </c>
      <c r="H477" t="str">
        <f>SmtRes!O845</f>
        <v>1000 шт.</v>
      </c>
      <c r="I477">
        <f>SmtRes!Y845*Source!I499</f>
        <v>8.0000000000000002E-3</v>
      </c>
      <c r="J477">
        <f>SmtRes!AO845</f>
        <v>1</v>
      </c>
      <c r="K477">
        <f>SmtRes!AE845</f>
        <v>269</v>
      </c>
      <c r="L477">
        <f>SmtRes!DB845</f>
        <v>10.76</v>
      </c>
      <c r="M477">
        <f>ROUND(ROUND(L477*Source!I499, 6)*1, 2)</f>
        <v>2.15</v>
      </c>
      <c r="N477">
        <f>SmtRes!AA845</f>
        <v>381.98</v>
      </c>
      <c r="O477">
        <f>ROUND(ROUND(L477*Source!I499, 6)*SmtRes!DA845, 2)</f>
        <v>3.06</v>
      </c>
      <c r="P477">
        <f>SmtRes!AG845</f>
        <v>0</v>
      </c>
      <c r="Q477">
        <f>SmtRes!DC845</f>
        <v>0</v>
      </c>
      <c r="R477">
        <f>ROUND(ROUND(Q477*Source!I499, 6)*1, 2)</f>
        <v>0</v>
      </c>
      <c r="S477">
        <f>SmtRes!AC845</f>
        <v>0</v>
      </c>
      <c r="T477">
        <f>ROUND(ROUND(Q477*Source!I499, 6)*SmtRes!AK845, 2)</f>
        <v>0</v>
      </c>
      <c r="U477">
        <f>SmtRes!X845</f>
        <v>1065741384</v>
      </c>
      <c r="V477">
        <v>1931739612</v>
      </c>
      <c r="W477">
        <v>-121434322</v>
      </c>
    </row>
    <row r="478" spans="1:23" x14ac:dyDescent="0.2">
      <c r="A478">
        <f>Source!A499</f>
        <v>17</v>
      </c>
      <c r="C478">
        <v>3</v>
      </c>
      <c r="D478">
        <v>0</v>
      </c>
      <c r="E478">
        <f>SmtRes!AV844</f>
        <v>0</v>
      </c>
      <c r="F478" t="str">
        <f>SmtRes!I844</f>
        <v>101-2187</v>
      </c>
      <c r="G478" t="str">
        <f>SmtRes!K844</f>
        <v>Шурупы с полукруглой головкой 8х60 мм</v>
      </c>
      <c r="H478" t="str">
        <f>SmtRes!O844</f>
        <v>т</v>
      </c>
      <c r="I478">
        <f>SmtRes!Y844*Source!I499</f>
        <v>1.4000000000000001E-4</v>
      </c>
      <c r="J478">
        <f>SmtRes!AO844</f>
        <v>1</v>
      </c>
      <c r="K478">
        <f>SmtRes!AE844</f>
        <v>11350</v>
      </c>
      <c r="L478">
        <f>SmtRes!DB844</f>
        <v>7.95</v>
      </c>
      <c r="M478">
        <f>ROUND(ROUND(L478*Source!I499, 6)*1, 2)</f>
        <v>1.59</v>
      </c>
      <c r="N478">
        <f>SmtRes!AA844</f>
        <v>101242</v>
      </c>
      <c r="O478">
        <f>ROUND(ROUND(L478*Source!I499, 6)*SmtRes!DA844, 2)</f>
        <v>14.18</v>
      </c>
      <c r="P478">
        <f>SmtRes!AG844</f>
        <v>0</v>
      </c>
      <c r="Q478">
        <f>SmtRes!DC844</f>
        <v>0</v>
      </c>
      <c r="R478">
        <f>ROUND(ROUND(Q478*Source!I499, 6)*1, 2)</f>
        <v>0</v>
      </c>
      <c r="S478">
        <f>SmtRes!AC844</f>
        <v>0</v>
      </c>
      <c r="T478">
        <f>ROUND(ROUND(Q478*Source!I499, 6)*SmtRes!AK844, 2)</f>
        <v>0</v>
      </c>
      <c r="U478">
        <f>SmtRes!X844</f>
        <v>-1173605848</v>
      </c>
      <c r="V478">
        <v>-1802215169</v>
      </c>
      <c r="W478">
        <v>-1056311462</v>
      </c>
    </row>
    <row r="479" spans="1:23" x14ac:dyDescent="0.2">
      <c r="A479">
        <f>Source!A499</f>
        <v>17</v>
      </c>
      <c r="C479">
        <v>3</v>
      </c>
      <c r="D479">
        <v>0</v>
      </c>
      <c r="E479">
        <f>SmtRes!AV843</f>
        <v>0</v>
      </c>
      <c r="F479" t="str">
        <f>SmtRes!I843</f>
        <v>101-1847</v>
      </c>
      <c r="G479" t="str">
        <f>SmtRes!K843</f>
        <v>Замазка защитная</v>
      </c>
      <c r="H479" t="str">
        <f>SmtRes!O843</f>
        <v>кг</v>
      </c>
      <c r="I479">
        <f>SmtRes!Y843*Source!I499</f>
        <v>0.16000000000000003</v>
      </c>
      <c r="J479">
        <f>SmtRes!AO843</f>
        <v>1</v>
      </c>
      <c r="K479">
        <f>SmtRes!AE843</f>
        <v>9.61</v>
      </c>
      <c r="L479">
        <f>SmtRes!DB843</f>
        <v>7.69</v>
      </c>
      <c r="M479">
        <f>ROUND(ROUND(L479*Source!I499, 6)*1, 2)</f>
        <v>1.54</v>
      </c>
      <c r="N479">
        <f>SmtRes!AA843</f>
        <v>47.95</v>
      </c>
      <c r="O479">
        <f>ROUND(ROUND(L479*Source!I499, 6)*SmtRes!DA843, 2)</f>
        <v>7.67</v>
      </c>
      <c r="P479">
        <f>SmtRes!AG843</f>
        <v>0</v>
      </c>
      <c r="Q479">
        <f>SmtRes!DC843</f>
        <v>0</v>
      </c>
      <c r="R479">
        <f>ROUND(ROUND(Q479*Source!I499, 6)*1, 2)</f>
        <v>0</v>
      </c>
      <c r="S479">
        <f>SmtRes!AC843</f>
        <v>0</v>
      </c>
      <c r="T479">
        <f>ROUND(ROUND(Q479*Source!I499, 6)*SmtRes!AK843, 2)</f>
        <v>0</v>
      </c>
      <c r="U479">
        <f>SmtRes!X843</f>
        <v>1489730880</v>
      </c>
      <c r="V479">
        <v>89941318</v>
      </c>
      <c r="W479">
        <v>-1108661265</v>
      </c>
    </row>
    <row r="480" spans="1:23" x14ac:dyDescent="0.2">
      <c r="A480">
        <f>Source!A499</f>
        <v>17</v>
      </c>
      <c r="C480">
        <v>3</v>
      </c>
      <c r="D480">
        <v>0</v>
      </c>
      <c r="E480">
        <f>SmtRes!AV842</f>
        <v>0</v>
      </c>
      <c r="F480" t="str">
        <f>SmtRes!I842</f>
        <v>101-1669</v>
      </c>
      <c r="G480" t="str">
        <f>SmtRes!K842</f>
        <v>Очес льняной</v>
      </c>
      <c r="H480" t="str">
        <f>SmtRes!O842</f>
        <v>кг</v>
      </c>
      <c r="I480">
        <f>SmtRes!Y842*Source!I499</f>
        <v>2.4E-2</v>
      </c>
      <c r="J480">
        <f>SmtRes!AO842</f>
        <v>1</v>
      </c>
      <c r="K480">
        <f>SmtRes!AE842</f>
        <v>37.29</v>
      </c>
      <c r="L480">
        <f>SmtRes!DB842</f>
        <v>4.47</v>
      </c>
      <c r="M480">
        <f>ROUND(ROUND(L480*Source!I499, 6)*1, 2)</f>
        <v>0.89</v>
      </c>
      <c r="N480">
        <f>SmtRes!AA842</f>
        <v>75.33</v>
      </c>
      <c r="O480">
        <f>ROUND(ROUND(L480*Source!I499, 6)*SmtRes!DA842, 2)</f>
        <v>1.81</v>
      </c>
      <c r="P480">
        <f>SmtRes!AG842</f>
        <v>0</v>
      </c>
      <c r="Q480">
        <f>SmtRes!DC842</f>
        <v>0</v>
      </c>
      <c r="R480">
        <f>ROUND(ROUND(Q480*Source!I499, 6)*1, 2)</f>
        <v>0</v>
      </c>
      <c r="S480">
        <f>SmtRes!AC842</f>
        <v>0</v>
      </c>
      <c r="T480">
        <f>ROUND(ROUND(Q480*Source!I499, 6)*SmtRes!AK842, 2)</f>
        <v>0</v>
      </c>
      <c r="U480">
        <f>SmtRes!X842</f>
        <v>-2113933962</v>
      </c>
      <c r="V480">
        <v>-1437110030</v>
      </c>
      <c r="W480">
        <v>202426086</v>
      </c>
    </row>
    <row r="481" spans="1:23" x14ac:dyDescent="0.2">
      <c r="A481">
        <f>Source!A499</f>
        <v>17</v>
      </c>
      <c r="C481">
        <v>3</v>
      </c>
      <c r="D481">
        <v>0</v>
      </c>
      <c r="E481">
        <f>SmtRes!AV841</f>
        <v>0</v>
      </c>
      <c r="F481" t="str">
        <f>SmtRes!I841</f>
        <v>101-1355</v>
      </c>
      <c r="G481" t="str">
        <f>SmtRes!K841</f>
        <v>Цемент гипсоглиноземистый расширяющийся</v>
      </c>
      <c r="H481" t="str">
        <f>SmtRes!O841</f>
        <v>т</v>
      </c>
      <c r="I481">
        <f>SmtRes!Y841*Source!I499</f>
        <v>3.2000000000000003E-4</v>
      </c>
      <c r="J481">
        <f>SmtRes!AO841</f>
        <v>1</v>
      </c>
      <c r="K481">
        <f>SmtRes!AE841</f>
        <v>1836</v>
      </c>
      <c r="L481">
        <f>SmtRes!DB841</f>
        <v>2.94</v>
      </c>
      <c r="M481">
        <f>ROUND(ROUND(L481*Source!I499, 6)*1, 2)</f>
        <v>0.59</v>
      </c>
      <c r="N481">
        <f>SmtRes!AA841</f>
        <v>27558.36</v>
      </c>
      <c r="O481">
        <f>ROUND(ROUND(L481*Source!I499, 6)*SmtRes!DA841, 2)</f>
        <v>8.83</v>
      </c>
      <c r="P481">
        <f>SmtRes!AG841</f>
        <v>0</v>
      </c>
      <c r="Q481">
        <f>SmtRes!DC841</f>
        <v>0</v>
      </c>
      <c r="R481">
        <f>ROUND(ROUND(Q481*Source!I499, 6)*1, 2)</f>
        <v>0</v>
      </c>
      <c r="S481">
        <f>SmtRes!AC841</f>
        <v>0</v>
      </c>
      <c r="T481">
        <f>ROUND(ROUND(Q481*Source!I499, 6)*SmtRes!AK841, 2)</f>
        <v>0</v>
      </c>
      <c r="U481">
        <f>SmtRes!X841</f>
        <v>1748729848</v>
      </c>
      <c r="V481">
        <v>1110450493</v>
      </c>
      <c r="W481">
        <v>-1959152548</v>
      </c>
    </row>
    <row r="482" spans="1:23" x14ac:dyDescent="0.2">
      <c r="A482">
        <f>Source!A499</f>
        <v>17</v>
      </c>
      <c r="C482">
        <v>3</v>
      </c>
      <c r="D482">
        <v>0</v>
      </c>
      <c r="E482">
        <f>SmtRes!AV840</f>
        <v>0</v>
      </c>
      <c r="F482" t="str">
        <f>SmtRes!I840</f>
        <v>101-0628</v>
      </c>
      <c r="G482" t="str">
        <f>SmtRes!K840</f>
        <v>Олифа комбинированная, марки К-3</v>
      </c>
      <c r="H482" t="str">
        <f>SmtRes!O840</f>
        <v>т</v>
      </c>
      <c r="I482">
        <f>SmtRes!Y840*Source!I499</f>
        <v>2.4000000000000001E-5</v>
      </c>
      <c r="J482">
        <f>SmtRes!AO840</f>
        <v>1</v>
      </c>
      <c r="K482">
        <f>SmtRes!AE840</f>
        <v>16950</v>
      </c>
      <c r="L482">
        <f>SmtRes!DB840</f>
        <v>2.0299999999999998</v>
      </c>
      <c r="M482">
        <f>ROUND(ROUND(L482*Source!I499, 6)*1, 2)</f>
        <v>0.41</v>
      </c>
      <c r="N482">
        <f>SmtRes!AA840</f>
        <v>55765.5</v>
      </c>
      <c r="O482">
        <f>ROUND(ROUND(L482*Source!I499, 6)*SmtRes!DA840, 2)</f>
        <v>1.34</v>
      </c>
      <c r="P482">
        <f>SmtRes!AG840</f>
        <v>0</v>
      </c>
      <c r="Q482">
        <f>SmtRes!DC840</f>
        <v>0</v>
      </c>
      <c r="R482">
        <f>ROUND(ROUND(Q482*Source!I499, 6)*1, 2)</f>
        <v>0</v>
      </c>
      <c r="S482">
        <f>SmtRes!AC840</f>
        <v>0</v>
      </c>
      <c r="T482">
        <f>ROUND(ROUND(Q482*Source!I499, 6)*SmtRes!AK840, 2)</f>
        <v>0</v>
      </c>
      <c r="U482">
        <f>SmtRes!X840</f>
        <v>24062879</v>
      </c>
      <c r="V482">
        <v>1155205961</v>
      </c>
      <c r="W482">
        <v>1101484468</v>
      </c>
    </row>
    <row r="483" spans="1:23" x14ac:dyDescent="0.2">
      <c r="A483">
        <f>Source!A499</f>
        <v>17</v>
      </c>
      <c r="C483">
        <v>3</v>
      </c>
      <c r="D483">
        <v>0</v>
      </c>
      <c r="E483">
        <f>SmtRes!AV839</f>
        <v>0</v>
      </c>
      <c r="F483" t="str">
        <f>SmtRes!I839</f>
        <v>101-0388</v>
      </c>
      <c r="G483" t="str">
        <f>SmtRes!K839</f>
        <v>Краски масляные земляные марки МА-0115 мумия, сурик железный</v>
      </c>
      <c r="H483" t="str">
        <f>SmtRes!O839</f>
        <v>т</v>
      </c>
      <c r="I483">
        <f>SmtRes!Y839*Source!I499</f>
        <v>4.8000000000000001E-5</v>
      </c>
      <c r="J483">
        <f>SmtRes!AO839</f>
        <v>1</v>
      </c>
      <c r="K483">
        <f>SmtRes!AE839</f>
        <v>15118.99</v>
      </c>
      <c r="L483">
        <f>SmtRes!DB839</f>
        <v>3.63</v>
      </c>
      <c r="M483">
        <f>ROUND(ROUND(L483*Source!I499, 6)*1, 2)</f>
        <v>0.73</v>
      </c>
      <c r="N483">
        <f>SmtRes!AA839</f>
        <v>48531.96</v>
      </c>
      <c r="O483">
        <f>ROUND(ROUND(L483*Source!I499, 6)*SmtRes!DA839, 2)</f>
        <v>2.33</v>
      </c>
      <c r="P483">
        <f>SmtRes!AG839</f>
        <v>0</v>
      </c>
      <c r="Q483">
        <f>SmtRes!DC839</f>
        <v>0</v>
      </c>
      <c r="R483">
        <f>ROUND(ROUND(Q483*Source!I499, 6)*1, 2)</f>
        <v>0</v>
      </c>
      <c r="S483">
        <f>SmtRes!AC839</f>
        <v>0</v>
      </c>
      <c r="T483">
        <f>ROUND(ROUND(Q483*Source!I499, 6)*SmtRes!AK839, 2)</f>
        <v>0</v>
      </c>
      <c r="U483">
        <f>SmtRes!X839</f>
        <v>1625292450</v>
      </c>
      <c r="V483">
        <v>12582592</v>
      </c>
      <c r="W483">
        <v>628019721</v>
      </c>
    </row>
    <row r="484" spans="1:23" x14ac:dyDescent="0.2">
      <c r="A484">
        <f>Source!A499</f>
        <v>17</v>
      </c>
      <c r="C484">
        <v>3</v>
      </c>
      <c r="D484">
        <v>0</v>
      </c>
      <c r="E484">
        <f>SmtRes!AV838</f>
        <v>0</v>
      </c>
      <c r="F484" t="str">
        <f>SmtRes!I838</f>
        <v>101-0311</v>
      </c>
      <c r="G484" t="str">
        <f>SmtRes!K838</f>
        <v>Каболка</v>
      </c>
      <c r="H484" t="str">
        <f>SmtRes!O838</f>
        <v>т</v>
      </c>
      <c r="I484">
        <f>SmtRes!Y838*Source!I499</f>
        <v>1.8000000000000001E-4</v>
      </c>
      <c r="J484">
        <f>SmtRes!AO838</f>
        <v>1</v>
      </c>
      <c r="K484">
        <f>SmtRes!AE838</f>
        <v>30029.99</v>
      </c>
      <c r="L484">
        <f>SmtRes!DB838</f>
        <v>27.03</v>
      </c>
      <c r="M484">
        <f>ROUND(ROUND(L484*Source!I499, 6)*1, 2)</f>
        <v>5.41</v>
      </c>
      <c r="N484">
        <f>SmtRes!AA838</f>
        <v>126426.26</v>
      </c>
      <c r="O484">
        <f>ROUND(ROUND(L484*Source!I499, 6)*SmtRes!DA838, 2)</f>
        <v>22.76</v>
      </c>
      <c r="P484">
        <f>SmtRes!AG838</f>
        <v>0</v>
      </c>
      <c r="Q484">
        <f>SmtRes!DC838</f>
        <v>0</v>
      </c>
      <c r="R484">
        <f>ROUND(ROUND(Q484*Source!I499, 6)*1, 2)</f>
        <v>0</v>
      </c>
      <c r="S484">
        <f>SmtRes!AC838</f>
        <v>0</v>
      </c>
      <c r="T484">
        <f>ROUND(ROUND(Q484*Source!I499, 6)*SmtRes!AK838, 2)</f>
        <v>0</v>
      </c>
      <c r="U484">
        <f>SmtRes!X838</f>
        <v>-1081944564</v>
      </c>
      <c r="V484">
        <v>854129738</v>
      </c>
      <c r="W484">
        <v>-474678016</v>
      </c>
    </row>
    <row r="485" spans="1:23" x14ac:dyDescent="0.2">
      <c r="A485">
        <f>Source!A501</f>
        <v>18</v>
      </c>
      <c r="C485">
        <v>3</v>
      </c>
      <c r="D485">
        <f>Source!BI501</f>
        <v>4</v>
      </c>
      <c r="E485">
        <f>Source!FS501</f>
        <v>0</v>
      </c>
      <c r="F485" t="str">
        <f>Source!F501</f>
        <v>Цена поставщика</v>
      </c>
      <c r="G485" t="str">
        <f>Source!G501</f>
        <v>Писсуар Jika Golem</v>
      </c>
      <c r="H485" t="str">
        <f>Source!H501</f>
        <v>шт.</v>
      </c>
      <c r="I485">
        <f>Source!I501</f>
        <v>2</v>
      </c>
      <c r="J485">
        <v>1</v>
      </c>
      <c r="K485">
        <f>Source!AC501</f>
        <v>5299.75</v>
      </c>
      <c r="M485">
        <f>ROUND(K485*I485, 2)</f>
        <v>10599.5</v>
      </c>
      <c r="N485">
        <f>Source!AC501*IF(Source!BC501&lt;&gt; 0, Source!BC501, 1)</f>
        <v>5299.75</v>
      </c>
      <c r="O485">
        <f>ROUND(N485*I485, 2)</f>
        <v>10599.5</v>
      </c>
      <c r="P485">
        <f>Source!AE501</f>
        <v>0</v>
      </c>
      <c r="R485">
        <f>ROUND(P485*I485, 2)</f>
        <v>0</v>
      </c>
      <c r="S485">
        <f>Source!AE501*IF(Source!BS501&lt;&gt; 0, Source!BS501, 1)</f>
        <v>0</v>
      </c>
      <c r="T485">
        <f>ROUND(S485*I485, 2)</f>
        <v>0</v>
      </c>
      <c r="U485">
        <f>Source!GF501</f>
        <v>-484934499</v>
      </c>
      <c r="V485">
        <v>483597289</v>
      </c>
      <c r="W485">
        <v>483597289</v>
      </c>
    </row>
    <row r="486" spans="1:23" x14ac:dyDescent="0.2">
      <c r="A486">
        <f>Source!A502</f>
        <v>17</v>
      </c>
      <c r="C486">
        <v>3</v>
      </c>
      <c r="D486">
        <v>0</v>
      </c>
      <c r="E486">
        <f>SmtRes!AV864</f>
        <v>0</v>
      </c>
      <c r="F486" t="str">
        <f>SmtRes!I864</f>
        <v>405-0219</v>
      </c>
      <c r="G486" t="str">
        <f>SmtRes!K864</f>
        <v>Гипсовые вяжущие, марка Г3</v>
      </c>
      <c r="H486" t="str">
        <f>SmtRes!O864</f>
        <v>т</v>
      </c>
      <c r="I486">
        <f>SmtRes!Y864*Source!I502</f>
        <v>4.96E-3</v>
      </c>
      <c r="J486">
        <f>SmtRes!AO864</f>
        <v>1</v>
      </c>
      <c r="K486">
        <f>SmtRes!AE864</f>
        <v>729.98</v>
      </c>
      <c r="L486">
        <f>SmtRes!DB864</f>
        <v>22.63</v>
      </c>
      <c r="M486">
        <f>ROUND(ROUND(L486*Source!I502, 6)*1, 2)</f>
        <v>3.62</v>
      </c>
      <c r="N486">
        <f>SmtRes!AA864</f>
        <v>4956.5600000000004</v>
      </c>
      <c r="O486">
        <f>ROUND(ROUND(L486*Source!I502, 6)*SmtRes!DA864, 2)</f>
        <v>24.59</v>
      </c>
      <c r="P486">
        <f>SmtRes!AG864</f>
        <v>0</v>
      </c>
      <c r="Q486">
        <f>SmtRes!DC864</f>
        <v>0</v>
      </c>
      <c r="R486">
        <f>ROUND(ROUND(Q486*Source!I502, 6)*1, 2)</f>
        <v>0</v>
      </c>
      <c r="S486">
        <f>SmtRes!AC864</f>
        <v>0</v>
      </c>
      <c r="T486">
        <f>ROUND(ROUND(Q486*Source!I502, 6)*SmtRes!AK864, 2)</f>
        <v>0</v>
      </c>
      <c r="U486">
        <f>SmtRes!X864</f>
        <v>-601557392</v>
      </c>
      <c r="V486">
        <v>102984346</v>
      </c>
      <c r="W486">
        <v>56396886</v>
      </c>
    </row>
    <row r="487" spans="1:23" x14ac:dyDescent="0.2">
      <c r="A487">
        <f>Source!A502</f>
        <v>17</v>
      </c>
      <c r="C487">
        <v>3</v>
      </c>
      <c r="D487">
        <v>0</v>
      </c>
      <c r="E487">
        <f>SmtRes!AV863</f>
        <v>0</v>
      </c>
      <c r="F487" t="str">
        <f>SmtRes!I863</f>
        <v>113-0304</v>
      </c>
      <c r="G487" t="str">
        <f>SmtRes!K863</f>
        <v>Клей резиновый № 88-Н</v>
      </c>
      <c r="H487" t="str">
        <f>SmtRes!O863</f>
        <v>кг</v>
      </c>
      <c r="I487">
        <f>SmtRes!Y863*Source!I502</f>
        <v>0.128</v>
      </c>
      <c r="J487">
        <f>SmtRes!AO863</f>
        <v>1</v>
      </c>
      <c r="K487">
        <f>SmtRes!AE863</f>
        <v>45</v>
      </c>
      <c r="L487">
        <f>SmtRes!DB863</f>
        <v>36</v>
      </c>
      <c r="M487">
        <f>ROUND(ROUND(L487*Source!I502, 6)*1, 2)</f>
        <v>5.76</v>
      </c>
      <c r="N487">
        <f>SmtRes!AA863</f>
        <v>246.15</v>
      </c>
      <c r="O487">
        <f>ROUND(ROUND(L487*Source!I502, 6)*SmtRes!DA863, 2)</f>
        <v>31.51</v>
      </c>
      <c r="P487">
        <f>SmtRes!AG863</f>
        <v>0</v>
      </c>
      <c r="Q487">
        <f>SmtRes!DC863</f>
        <v>0</v>
      </c>
      <c r="R487">
        <f>ROUND(ROUND(Q487*Source!I502, 6)*1, 2)</f>
        <v>0</v>
      </c>
      <c r="S487">
        <f>SmtRes!AC863</f>
        <v>0</v>
      </c>
      <c r="T487">
        <f>ROUND(ROUND(Q487*Source!I502, 6)*SmtRes!AK863, 2)</f>
        <v>0</v>
      </c>
      <c r="U487">
        <f>SmtRes!X863</f>
        <v>-1626044058</v>
      </c>
      <c r="V487">
        <v>-1292638073</v>
      </c>
      <c r="W487">
        <v>1929748893</v>
      </c>
    </row>
    <row r="488" spans="1:23" x14ac:dyDescent="0.2">
      <c r="A488">
        <f>Source!A502</f>
        <v>17</v>
      </c>
      <c r="C488">
        <v>3</v>
      </c>
      <c r="D488">
        <v>0</v>
      </c>
      <c r="E488">
        <f>SmtRes!AV861</f>
        <v>0</v>
      </c>
      <c r="F488" t="str">
        <f>SmtRes!I861</f>
        <v>101-2358</v>
      </c>
      <c r="G488" t="str">
        <f>SmtRes!K861</f>
        <v>Дисперсия поливинилацетатная непластифицированная марки Д50Н</v>
      </c>
      <c r="H488" t="str">
        <f>SmtRes!O861</f>
        <v>кг</v>
      </c>
      <c r="I488">
        <f>SmtRes!Y861*Source!I502</f>
        <v>1.6</v>
      </c>
      <c r="J488">
        <f>SmtRes!AO861</f>
        <v>1</v>
      </c>
      <c r="K488">
        <f>SmtRes!AE861</f>
        <v>16.600000000000001</v>
      </c>
      <c r="L488">
        <f>SmtRes!DB861</f>
        <v>166</v>
      </c>
      <c r="M488">
        <f>ROUND(ROUND(L488*Source!I502, 6)*1, 2)</f>
        <v>26.56</v>
      </c>
      <c r="N488">
        <f>SmtRes!AA861</f>
        <v>55.78</v>
      </c>
      <c r="O488">
        <f>ROUND(ROUND(L488*Source!I502, 6)*SmtRes!DA861, 2)</f>
        <v>89.24</v>
      </c>
      <c r="P488">
        <f>SmtRes!AG861</f>
        <v>0</v>
      </c>
      <c r="Q488">
        <f>SmtRes!DC861</f>
        <v>0</v>
      </c>
      <c r="R488">
        <f>ROUND(ROUND(Q488*Source!I502, 6)*1, 2)</f>
        <v>0</v>
      </c>
      <c r="S488">
        <f>SmtRes!AC861</f>
        <v>0</v>
      </c>
      <c r="T488">
        <f>ROUND(ROUND(Q488*Source!I502, 6)*SmtRes!AK861, 2)</f>
        <v>0</v>
      </c>
      <c r="U488">
        <f>SmtRes!X861</f>
        <v>-509227070</v>
      </c>
      <c r="V488">
        <v>-378415600</v>
      </c>
      <c r="W488">
        <v>426774222</v>
      </c>
    </row>
    <row r="489" spans="1:23" x14ac:dyDescent="0.2">
      <c r="A489">
        <f>Source!A502</f>
        <v>17</v>
      </c>
      <c r="C489">
        <v>3</v>
      </c>
      <c r="D489">
        <v>0</v>
      </c>
      <c r="E489">
        <f>SmtRes!AV860</f>
        <v>0</v>
      </c>
      <c r="F489" t="str">
        <f>SmtRes!I860</f>
        <v>101-1840</v>
      </c>
      <c r="G489" t="str">
        <f>SmtRes!K860</f>
        <v>Клей малярный жидкий</v>
      </c>
      <c r="H489" t="str">
        <f>SmtRes!O860</f>
        <v>кг</v>
      </c>
      <c r="I489">
        <f>SmtRes!Y860*Source!I502</f>
        <v>0.25600000000000001</v>
      </c>
      <c r="J489">
        <f>SmtRes!AO860</f>
        <v>1</v>
      </c>
      <c r="K489">
        <f>SmtRes!AE860</f>
        <v>8.09</v>
      </c>
      <c r="L489">
        <f>SmtRes!DB860</f>
        <v>12.94</v>
      </c>
      <c r="M489">
        <f>ROUND(ROUND(L489*Source!I502, 6)*1, 2)</f>
        <v>2.0699999999999998</v>
      </c>
      <c r="N489">
        <f>SmtRes!AA860</f>
        <v>23.62</v>
      </c>
      <c r="O489">
        <f>ROUND(ROUND(L489*Source!I502, 6)*SmtRes!DA860, 2)</f>
        <v>6.05</v>
      </c>
      <c r="P489">
        <f>SmtRes!AG860</f>
        <v>0</v>
      </c>
      <c r="Q489">
        <f>SmtRes!DC860</f>
        <v>0</v>
      </c>
      <c r="R489">
        <f>ROUND(ROUND(Q489*Source!I502, 6)*1, 2)</f>
        <v>0</v>
      </c>
      <c r="S489">
        <f>SmtRes!AC860</f>
        <v>0</v>
      </c>
      <c r="T489">
        <f>ROUND(ROUND(Q489*Source!I502, 6)*SmtRes!AK860, 2)</f>
        <v>0</v>
      </c>
      <c r="U489">
        <f>SmtRes!X860</f>
        <v>170168280</v>
      </c>
      <c r="V489">
        <v>1878767196</v>
      </c>
      <c r="W489">
        <v>-1475788329</v>
      </c>
    </row>
    <row r="490" spans="1:23" x14ac:dyDescent="0.2">
      <c r="A490">
        <f>Source!A502</f>
        <v>17</v>
      </c>
      <c r="C490">
        <v>3</v>
      </c>
      <c r="D490">
        <v>0</v>
      </c>
      <c r="E490">
        <f>SmtRes!AV859</f>
        <v>0</v>
      </c>
      <c r="F490" t="str">
        <f>SmtRes!I859</f>
        <v>101-1737</v>
      </c>
      <c r="G490" t="str">
        <f>SmtRes!K859</f>
        <v>Профили холодногнутые из оцинкованной стали толщиной 0,5-0,55 мм, сумма размеров равная ширине исходной заготовки 151-200 мм</v>
      </c>
      <c r="H490" t="str">
        <f>SmtRes!O859</f>
        <v>т</v>
      </c>
      <c r="I490">
        <f>SmtRes!Y859*Source!I502</f>
        <v>1.984E-2</v>
      </c>
      <c r="J490">
        <f>SmtRes!AO859</f>
        <v>1</v>
      </c>
      <c r="K490">
        <f>SmtRes!AE859</f>
        <v>16147.01</v>
      </c>
      <c r="L490">
        <f>SmtRes!DB859</f>
        <v>2002.23</v>
      </c>
      <c r="M490">
        <f>ROUND(ROUND(L490*Source!I502, 6)*1, 2)</f>
        <v>320.36</v>
      </c>
      <c r="N490">
        <f>SmtRes!AA859</f>
        <v>38914.29</v>
      </c>
      <c r="O490">
        <f>ROUND(ROUND(L490*Source!I502, 6)*SmtRes!DA859, 2)</f>
        <v>772.06</v>
      </c>
      <c r="P490">
        <f>SmtRes!AG859</f>
        <v>0</v>
      </c>
      <c r="Q490">
        <f>SmtRes!DC859</f>
        <v>0</v>
      </c>
      <c r="R490">
        <f>ROUND(ROUND(Q490*Source!I502, 6)*1, 2)</f>
        <v>0</v>
      </c>
      <c r="S490">
        <f>SmtRes!AC859</f>
        <v>0</v>
      </c>
      <c r="T490">
        <f>ROUND(ROUND(Q490*Source!I502, 6)*SmtRes!AK859, 2)</f>
        <v>0</v>
      </c>
      <c r="U490">
        <f>SmtRes!X859</f>
        <v>255565649</v>
      </c>
      <c r="V490">
        <v>-1050026012</v>
      </c>
      <c r="W490">
        <v>-644289657</v>
      </c>
    </row>
    <row r="491" spans="1:23" x14ac:dyDescent="0.2">
      <c r="A491">
        <f>Source!A502</f>
        <v>17</v>
      </c>
      <c r="C491">
        <v>3</v>
      </c>
      <c r="D491">
        <v>0</v>
      </c>
      <c r="E491">
        <f>SmtRes!AV858</f>
        <v>0</v>
      </c>
      <c r="F491" t="str">
        <f>SmtRes!I858</f>
        <v>101-1736</v>
      </c>
      <c r="G491" t="str">
        <f>SmtRes!K858</f>
        <v>Профили холодногнутые из оцинкованной стали толщиной 0,5-0,55 мм, сумма размеров равная ширине исходной заготовки 101-150 мм</v>
      </c>
      <c r="H491" t="str">
        <f>SmtRes!O858</f>
        <v>т</v>
      </c>
      <c r="I491">
        <f>SmtRes!Y858*Source!I502</f>
        <v>4.7999999999999996E-3</v>
      </c>
      <c r="J491">
        <f>SmtRes!AO858</f>
        <v>1</v>
      </c>
      <c r="K491">
        <f>SmtRes!AE858</f>
        <v>16147.01</v>
      </c>
      <c r="L491">
        <f>SmtRes!DB858</f>
        <v>484.41</v>
      </c>
      <c r="M491">
        <f>ROUND(ROUND(L491*Source!I502, 6)*1, 2)</f>
        <v>77.510000000000005</v>
      </c>
      <c r="N491">
        <f>SmtRes!AA858</f>
        <v>38914.29</v>
      </c>
      <c r="O491">
        <f>ROUND(ROUND(L491*Source!I502, 6)*SmtRes!DA858, 2)</f>
        <v>186.79</v>
      </c>
      <c r="P491">
        <f>SmtRes!AG858</f>
        <v>0</v>
      </c>
      <c r="Q491">
        <f>SmtRes!DC858</f>
        <v>0</v>
      </c>
      <c r="R491">
        <f>ROUND(ROUND(Q491*Source!I502, 6)*1, 2)</f>
        <v>0</v>
      </c>
      <c r="S491">
        <f>SmtRes!AC858</f>
        <v>0</v>
      </c>
      <c r="T491">
        <f>ROUND(ROUND(Q491*Source!I502, 6)*SmtRes!AK858, 2)</f>
        <v>0</v>
      </c>
      <c r="U491">
        <f>SmtRes!X858</f>
        <v>-763592120</v>
      </c>
      <c r="V491">
        <v>-347911310</v>
      </c>
      <c r="W491">
        <v>-206405871</v>
      </c>
    </row>
    <row r="492" spans="1:23" x14ac:dyDescent="0.2">
      <c r="A492">
        <f>Source!A502</f>
        <v>17</v>
      </c>
      <c r="C492">
        <v>3</v>
      </c>
      <c r="D492">
        <v>0</v>
      </c>
      <c r="E492">
        <f>SmtRes!AV857</f>
        <v>0</v>
      </c>
      <c r="F492" t="str">
        <f>SmtRes!I857</f>
        <v>101-1735</v>
      </c>
      <c r="G492" t="str">
        <f>SmtRes!K857</f>
        <v>Винты самонарезающие СМ1-35</v>
      </c>
      <c r="H492" t="str">
        <f>SmtRes!O857</f>
        <v>т</v>
      </c>
      <c r="I492">
        <f>SmtRes!Y857*Source!I502</f>
        <v>1.6639999999999999E-3</v>
      </c>
      <c r="J492">
        <f>SmtRes!AO857</f>
        <v>1</v>
      </c>
      <c r="K492">
        <f>SmtRes!AE857</f>
        <v>35011</v>
      </c>
      <c r="L492">
        <f>SmtRes!DB857</f>
        <v>364.11</v>
      </c>
      <c r="M492">
        <f>ROUND(ROUND(L492*Source!I502, 6)*1, 2)</f>
        <v>58.26</v>
      </c>
      <c r="N492">
        <f>SmtRes!AA857</f>
        <v>135842.68</v>
      </c>
      <c r="O492">
        <f>ROUND(ROUND(L492*Source!I502, 6)*SmtRes!DA857, 2)</f>
        <v>226.04</v>
      </c>
      <c r="P492">
        <f>SmtRes!AG857</f>
        <v>0</v>
      </c>
      <c r="Q492">
        <f>SmtRes!DC857</f>
        <v>0</v>
      </c>
      <c r="R492">
        <f>ROUND(ROUND(Q492*Source!I502, 6)*1, 2)</f>
        <v>0</v>
      </c>
      <c r="S492">
        <f>SmtRes!AC857</f>
        <v>0</v>
      </c>
      <c r="T492">
        <f>ROUND(ROUND(Q492*Source!I502, 6)*SmtRes!AK857, 2)</f>
        <v>0</v>
      </c>
      <c r="U492">
        <f>SmtRes!X857</f>
        <v>151600722</v>
      </c>
      <c r="V492">
        <v>-1619610886</v>
      </c>
      <c r="W492">
        <v>-2001394337</v>
      </c>
    </row>
    <row r="493" spans="1:23" x14ac:dyDescent="0.2">
      <c r="A493">
        <f>Source!A502</f>
        <v>17</v>
      </c>
      <c r="C493">
        <v>3</v>
      </c>
      <c r="D493">
        <v>0</v>
      </c>
      <c r="E493">
        <f>SmtRes!AV856</f>
        <v>0</v>
      </c>
      <c r="F493" t="str">
        <f>SmtRes!I856</f>
        <v>101-1680</v>
      </c>
      <c r="G493" t="str">
        <f>SmtRes!K856</f>
        <v>Патроны для строительно-монтажного пистолета</v>
      </c>
      <c r="H493" t="str">
        <f>SmtRes!O856</f>
        <v>1000 шт.</v>
      </c>
      <c r="I493">
        <f>SmtRes!Y856*Source!I502</f>
        <v>3.2000000000000001E-2</v>
      </c>
      <c r="J493">
        <f>SmtRes!AO856</f>
        <v>1</v>
      </c>
      <c r="K493">
        <f>SmtRes!AE856</f>
        <v>253.8</v>
      </c>
      <c r="L493">
        <f>SmtRes!DB856</f>
        <v>50.76</v>
      </c>
      <c r="M493">
        <f>ROUND(ROUND(L493*Source!I502, 6)*1, 2)</f>
        <v>8.1199999999999992</v>
      </c>
      <c r="N493">
        <f>SmtRes!AA856</f>
        <v>1647.16</v>
      </c>
      <c r="O493">
        <f>ROUND(ROUND(L493*Source!I502, 6)*SmtRes!DA856, 2)</f>
        <v>52.71</v>
      </c>
      <c r="P493">
        <f>SmtRes!AG856</f>
        <v>0</v>
      </c>
      <c r="Q493">
        <f>SmtRes!DC856</f>
        <v>0</v>
      </c>
      <c r="R493">
        <f>ROUND(ROUND(Q493*Source!I502, 6)*1, 2)</f>
        <v>0</v>
      </c>
      <c r="S493">
        <f>SmtRes!AC856</f>
        <v>0</v>
      </c>
      <c r="T493">
        <f>ROUND(ROUND(Q493*Source!I502, 6)*SmtRes!AK856, 2)</f>
        <v>0</v>
      </c>
      <c r="U493">
        <f>SmtRes!X856</f>
        <v>110535374</v>
      </c>
      <c r="V493">
        <v>-1674006640</v>
      </c>
      <c r="W493">
        <v>-427997282</v>
      </c>
    </row>
    <row r="494" spans="1:23" x14ac:dyDescent="0.2">
      <c r="A494">
        <f>Source!A502</f>
        <v>17</v>
      </c>
      <c r="C494">
        <v>3</v>
      </c>
      <c r="D494">
        <v>0</v>
      </c>
      <c r="E494">
        <f>SmtRes!AV855</f>
        <v>0</v>
      </c>
      <c r="F494" t="str">
        <f>SmtRes!I855</f>
        <v>101-0848</v>
      </c>
      <c r="G494" t="str">
        <f>SmtRes!K855</f>
        <v>Пластина губчатая из резины АФ-1</v>
      </c>
      <c r="H494" t="str">
        <f>SmtRes!O855</f>
        <v>кг</v>
      </c>
      <c r="I494">
        <f>SmtRes!Y855*Source!I502</f>
        <v>1.264</v>
      </c>
      <c r="J494">
        <f>SmtRes!AO855</f>
        <v>1</v>
      </c>
      <c r="K494">
        <f>SmtRes!AE855</f>
        <v>51.97</v>
      </c>
      <c r="L494">
        <f>SmtRes!DB855</f>
        <v>410.56</v>
      </c>
      <c r="M494">
        <f>ROUND(ROUND(L494*Source!I502, 6)*1, 2)</f>
        <v>65.69</v>
      </c>
      <c r="N494">
        <f>SmtRes!AA855</f>
        <v>179.82</v>
      </c>
      <c r="O494">
        <f>ROUND(ROUND(L494*Source!I502, 6)*SmtRes!DA855, 2)</f>
        <v>227.29</v>
      </c>
      <c r="P494">
        <f>SmtRes!AG855</f>
        <v>0</v>
      </c>
      <c r="Q494">
        <f>SmtRes!DC855</f>
        <v>0</v>
      </c>
      <c r="R494">
        <f>ROUND(ROUND(Q494*Source!I502, 6)*1, 2)</f>
        <v>0</v>
      </c>
      <c r="S494">
        <f>SmtRes!AC855</f>
        <v>0</v>
      </c>
      <c r="T494">
        <f>ROUND(ROUND(Q494*Source!I502, 6)*SmtRes!AK855, 2)</f>
        <v>0</v>
      </c>
      <c r="U494">
        <f>SmtRes!X855</f>
        <v>-1581065507</v>
      </c>
      <c r="V494">
        <v>-1873355</v>
      </c>
      <c r="W494">
        <v>-1560611829</v>
      </c>
    </row>
    <row r="495" spans="1:23" x14ac:dyDescent="0.2">
      <c r="A495">
        <f>Source!A502</f>
        <v>17</v>
      </c>
      <c r="C495">
        <v>3</v>
      </c>
      <c r="D495">
        <v>0</v>
      </c>
      <c r="E495">
        <f>SmtRes!AV854</f>
        <v>0</v>
      </c>
      <c r="F495" t="str">
        <f>SmtRes!I854</f>
        <v>101-0622</v>
      </c>
      <c r="G495" t="str">
        <f>SmtRes!K854</f>
        <v>Миткаль «Т-2» суровый (суровье)</v>
      </c>
      <c r="H495" t="str">
        <f>SmtRes!O854</f>
        <v>10 м</v>
      </c>
      <c r="I495">
        <f>SmtRes!Y854*Source!I502</f>
        <v>0.2016</v>
      </c>
      <c r="J495">
        <f>SmtRes!AO854</f>
        <v>1</v>
      </c>
      <c r="K495">
        <f>SmtRes!AE854</f>
        <v>73.650000000000006</v>
      </c>
      <c r="L495">
        <f>SmtRes!DB854</f>
        <v>92.8</v>
      </c>
      <c r="M495">
        <f>ROUND(ROUND(L495*Source!I502, 6)*1, 2)</f>
        <v>14.85</v>
      </c>
      <c r="N495">
        <f>SmtRes!AA854</f>
        <v>185.6</v>
      </c>
      <c r="O495">
        <f>ROUND(ROUND(L495*Source!I502, 6)*SmtRes!DA854, 2)</f>
        <v>37.42</v>
      </c>
      <c r="P495">
        <f>SmtRes!AG854</f>
        <v>0</v>
      </c>
      <c r="Q495">
        <f>SmtRes!DC854</f>
        <v>0</v>
      </c>
      <c r="R495">
        <f>ROUND(ROUND(Q495*Source!I502, 6)*1, 2)</f>
        <v>0</v>
      </c>
      <c r="S495">
        <f>SmtRes!AC854</f>
        <v>0</v>
      </c>
      <c r="T495">
        <f>ROUND(ROUND(Q495*Source!I502, 6)*SmtRes!AK854, 2)</f>
        <v>0</v>
      </c>
      <c r="U495">
        <f>SmtRes!X854</f>
        <v>1233142857</v>
      </c>
      <c r="V495">
        <v>-428594640</v>
      </c>
      <c r="W495">
        <v>-2065274097</v>
      </c>
    </row>
    <row r="496" spans="1:23" x14ac:dyDescent="0.2">
      <c r="A496">
        <f>Source!A502</f>
        <v>17</v>
      </c>
      <c r="C496">
        <v>3</v>
      </c>
      <c r="D496">
        <v>0</v>
      </c>
      <c r="E496">
        <f>SmtRes!AV853</f>
        <v>0</v>
      </c>
      <c r="F496" t="str">
        <f>SmtRes!I853</f>
        <v>101-0137</v>
      </c>
      <c r="G496" t="str">
        <f>SmtRes!K853</f>
        <v>Дюбели с калиброванной головкой (в обоймах) 3х58,5 мм</v>
      </c>
      <c r="H496" t="str">
        <f>SmtRes!O853</f>
        <v>т</v>
      </c>
      <c r="I496">
        <f>SmtRes!Y853*Source!I502</f>
        <v>1.6000000000000001E-4</v>
      </c>
      <c r="J496">
        <f>SmtRes!AO853</f>
        <v>1</v>
      </c>
      <c r="K496">
        <f>SmtRes!AE853</f>
        <v>22558</v>
      </c>
      <c r="L496">
        <f>SmtRes!DB853</f>
        <v>22.56</v>
      </c>
      <c r="M496">
        <f>ROUND(ROUND(L496*Source!I502, 6)*1, 2)</f>
        <v>3.61</v>
      </c>
      <c r="N496">
        <f>SmtRes!AA853</f>
        <v>56169.42</v>
      </c>
      <c r="O496">
        <f>ROUND(ROUND(L496*Source!I502, 6)*SmtRes!DA853, 2)</f>
        <v>8.99</v>
      </c>
      <c r="P496">
        <f>SmtRes!AG853</f>
        <v>0</v>
      </c>
      <c r="Q496">
        <f>SmtRes!DC853</f>
        <v>0</v>
      </c>
      <c r="R496">
        <f>ROUND(ROUND(Q496*Source!I502, 6)*1, 2)</f>
        <v>0</v>
      </c>
      <c r="S496">
        <f>SmtRes!AC853</f>
        <v>0</v>
      </c>
      <c r="T496">
        <f>ROUND(ROUND(Q496*Source!I502, 6)*SmtRes!AK853, 2)</f>
        <v>0</v>
      </c>
      <c r="U496">
        <f>SmtRes!X853</f>
        <v>-1847793032</v>
      </c>
      <c r="V496">
        <v>-781175124</v>
      </c>
      <c r="W496">
        <v>781710036</v>
      </c>
    </row>
    <row r="497" spans="1:23" x14ac:dyDescent="0.2">
      <c r="A497">
        <f>Source!A503</f>
        <v>18</v>
      </c>
      <c r="C497">
        <v>3</v>
      </c>
      <c r="D497">
        <f>Source!BI503</f>
        <v>1</v>
      </c>
      <c r="E497">
        <f>Source!FS503</f>
        <v>0</v>
      </c>
      <c r="F497" t="str">
        <f>Source!F503</f>
        <v>101-2512</v>
      </c>
      <c r="G497" t="str">
        <f>Source!G503</f>
        <v>Листы гипсокартонные ГКЛВ 12,5 мм</v>
      </c>
      <c r="H497" t="str">
        <f>Source!H503</f>
        <v>м2</v>
      </c>
      <c r="I497">
        <f>Source!I503</f>
        <v>67.2</v>
      </c>
      <c r="J497">
        <v>1</v>
      </c>
      <c r="K497">
        <f>Source!AC503</f>
        <v>20.52</v>
      </c>
      <c r="M497">
        <f>ROUND(K497*I497, 2)</f>
        <v>1378.94</v>
      </c>
      <c r="N497">
        <f>Source!AC503*IF(Source!BC503&lt;&gt; 0, Source!BC503, 1)</f>
        <v>99.111599999999996</v>
      </c>
      <c r="O497">
        <f>ROUND(N497*I497, 2)</f>
        <v>6660.3</v>
      </c>
      <c r="P497">
        <f>Source!AE503</f>
        <v>0</v>
      </c>
      <c r="R497">
        <f>ROUND(P497*I497, 2)</f>
        <v>0</v>
      </c>
      <c r="S497">
        <f>Source!AE503*IF(Source!BS503&lt;&gt; 0, Source!BS503, 1)</f>
        <v>0</v>
      </c>
      <c r="T497">
        <f>ROUND(S497*I497, 2)</f>
        <v>0</v>
      </c>
      <c r="U497">
        <f>Source!GF503</f>
        <v>1528749664</v>
      </c>
      <c r="V497">
        <v>919643067</v>
      </c>
      <c r="W497">
        <v>-1459871975</v>
      </c>
    </row>
    <row r="498" spans="1:23" x14ac:dyDescent="0.2">
      <c r="A498">
        <f>Source!A504</f>
        <v>17</v>
      </c>
      <c r="C498">
        <v>3</v>
      </c>
      <c r="D498">
        <v>0</v>
      </c>
      <c r="E498">
        <f>SmtRes!AV873</f>
        <v>0</v>
      </c>
      <c r="F498" t="str">
        <f>SmtRes!I873</f>
        <v>203-0359</v>
      </c>
      <c r="G498" t="str">
        <f>SmtRes!K873</f>
        <v>Наличники из древесины типа Н-1, Н-2 размером 13х54 мм</v>
      </c>
      <c r="H498" t="str">
        <f>SmtRes!O873</f>
        <v>м</v>
      </c>
      <c r="I498">
        <f>SmtRes!Y873*Source!I504</f>
        <v>64.8</v>
      </c>
      <c r="J498">
        <f>SmtRes!AO873</f>
        <v>1</v>
      </c>
      <c r="K498">
        <f>SmtRes!AE873</f>
        <v>3.93</v>
      </c>
      <c r="L498">
        <f>SmtRes!DB873</f>
        <v>2122.1999999999998</v>
      </c>
      <c r="M498">
        <f>ROUND(ROUND(L498*Source!I504, 6)*1, 2)</f>
        <v>254.66</v>
      </c>
      <c r="N498">
        <f>SmtRes!AA873</f>
        <v>31.99</v>
      </c>
      <c r="O498">
        <f>ROUND(ROUND(L498*Source!I504, 6)*SmtRes!DA873, 2)</f>
        <v>2072.96</v>
      </c>
      <c r="P498">
        <f>SmtRes!AG873</f>
        <v>0</v>
      </c>
      <c r="Q498">
        <f>SmtRes!DC873</f>
        <v>0</v>
      </c>
      <c r="R498">
        <f>ROUND(ROUND(Q498*Source!I504, 6)*1, 2)</f>
        <v>0</v>
      </c>
      <c r="S498">
        <f>SmtRes!AC873</f>
        <v>0</v>
      </c>
      <c r="T498">
        <f>ROUND(ROUND(Q498*Source!I504, 6)*SmtRes!AK873, 2)</f>
        <v>0</v>
      </c>
      <c r="U498">
        <f>SmtRes!X873</f>
        <v>-180984447</v>
      </c>
      <c r="V498">
        <v>-70630333</v>
      </c>
      <c r="W498">
        <v>542686136</v>
      </c>
    </row>
    <row r="499" spans="1:23" x14ac:dyDescent="0.2">
      <c r="A499">
        <f>Source!A504</f>
        <v>17</v>
      </c>
      <c r="C499">
        <v>3</v>
      </c>
      <c r="D499">
        <v>0</v>
      </c>
      <c r="E499">
        <f>SmtRes!AV870</f>
        <v>0</v>
      </c>
      <c r="F499" t="str">
        <f>SmtRes!I870</f>
        <v>102-0053</v>
      </c>
      <c r="G499" t="str">
        <f>SmtRes!K870</f>
        <v>Доски обрезные хвойных пород длиной 4-6,5 м, шириной 75-150 мм, толщиной 25 мм, III сорта</v>
      </c>
      <c r="H499" t="str">
        <f>SmtRes!O870</f>
        <v>м3</v>
      </c>
      <c r="I499">
        <f>SmtRes!Y870*Source!I504</f>
        <v>9.5999999999999992E-3</v>
      </c>
      <c r="J499">
        <f>SmtRes!AO870</f>
        <v>1</v>
      </c>
      <c r="K499">
        <f>SmtRes!AE870</f>
        <v>1100</v>
      </c>
      <c r="L499">
        <f>SmtRes!DB870</f>
        <v>88</v>
      </c>
      <c r="M499">
        <f>ROUND(ROUND(L499*Source!I504, 6)*1, 2)</f>
        <v>10.56</v>
      </c>
      <c r="N499">
        <f>SmtRes!AA870</f>
        <v>5852</v>
      </c>
      <c r="O499">
        <f>ROUND(ROUND(L499*Source!I504, 6)*SmtRes!DA870, 2)</f>
        <v>56.18</v>
      </c>
      <c r="P499">
        <f>SmtRes!AG870</f>
        <v>0</v>
      </c>
      <c r="Q499">
        <f>SmtRes!DC870</f>
        <v>0</v>
      </c>
      <c r="R499">
        <f>ROUND(ROUND(Q499*Source!I504, 6)*1, 2)</f>
        <v>0</v>
      </c>
      <c r="S499">
        <f>SmtRes!AC870</f>
        <v>0</v>
      </c>
      <c r="T499">
        <f>ROUND(ROUND(Q499*Source!I504, 6)*SmtRes!AK870, 2)</f>
        <v>0</v>
      </c>
      <c r="U499">
        <f>SmtRes!X870</f>
        <v>455834906</v>
      </c>
      <c r="V499">
        <v>-1362143891</v>
      </c>
      <c r="W499">
        <v>-1123717924</v>
      </c>
    </row>
    <row r="500" spans="1:23" x14ac:dyDescent="0.2">
      <c r="A500">
        <f>Source!A504</f>
        <v>17</v>
      </c>
      <c r="C500">
        <v>3</v>
      </c>
      <c r="D500">
        <v>0</v>
      </c>
      <c r="E500">
        <f>SmtRes!AV869</f>
        <v>0</v>
      </c>
      <c r="F500" t="str">
        <f>SmtRes!I869</f>
        <v>101-1805</v>
      </c>
      <c r="G500" t="str">
        <f>SmtRes!K869</f>
        <v>Гвозди строительные</v>
      </c>
      <c r="H500" t="str">
        <f>SmtRes!O869</f>
        <v>т</v>
      </c>
      <c r="I500">
        <f>SmtRes!Y869*Source!I504</f>
        <v>1.2144E-3</v>
      </c>
      <c r="J500">
        <f>SmtRes!AO869</f>
        <v>1</v>
      </c>
      <c r="K500">
        <f>SmtRes!AE869</f>
        <v>11978</v>
      </c>
      <c r="L500">
        <f>SmtRes!DB869</f>
        <v>121.22</v>
      </c>
      <c r="M500">
        <f>ROUND(ROUND(L500*Source!I504, 6)*1, 2)</f>
        <v>14.55</v>
      </c>
      <c r="N500">
        <f>SmtRes!AA869</f>
        <v>55098.8</v>
      </c>
      <c r="O500">
        <f>ROUND(ROUND(L500*Source!I504, 6)*SmtRes!DA869, 2)</f>
        <v>66.91</v>
      </c>
      <c r="P500">
        <f>SmtRes!AG869</f>
        <v>0</v>
      </c>
      <c r="Q500">
        <f>SmtRes!DC869</f>
        <v>0</v>
      </c>
      <c r="R500">
        <f>ROUND(ROUND(Q500*Source!I504, 6)*1, 2)</f>
        <v>0</v>
      </c>
      <c r="S500">
        <f>SmtRes!AC869</f>
        <v>0</v>
      </c>
      <c r="T500">
        <f>ROUND(ROUND(Q500*Source!I504, 6)*SmtRes!AK869, 2)</f>
        <v>0</v>
      </c>
      <c r="U500">
        <f>SmtRes!X869</f>
        <v>1561117559</v>
      </c>
      <c r="V500">
        <v>-1982657646</v>
      </c>
      <c r="W500">
        <v>106826315</v>
      </c>
    </row>
    <row r="501" spans="1:23" x14ac:dyDescent="0.2">
      <c r="A501">
        <f>Source!A504</f>
        <v>17</v>
      </c>
      <c r="C501">
        <v>3</v>
      </c>
      <c r="D501">
        <v>0</v>
      </c>
      <c r="E501">
        <f>SmtRes!AV868</f>
        <v>0</v>
      </c>
      <c r="F501" t="str">
        <f>SmtRes!I868</f>
        <v>101-1705</v>
      </c>
      <c r="G501" t="str">
        <f>SmtRes!K868</f>
        <v>Пакля пропитанная</v>
      </c>
      <c r="H501" t="str">
        <f>SmtRes!O868</f>
        <v>кг</v>
      </c>
      <c r="I501">
        <f>SmtRes!Y868*Source!I504</f>
        <v>12.959999999999999</v>
      </c>
      <c r="J501">
        <f>SmtRes!AO868</f>
        <v>1</v>
      </c>
      <c r="K501">
        <f>SmtRes!AE868</f>
        <v>9.0399999999999991</v>
      </c>
      <c r="L501">
        <f>SmtRes!DB868</f>
        <v>976.32</v>
      </c>
      <c r="M501">
        <f>ROUND(ROUND(L501*Source!I504, 6)*1, 2)</f>
        <v>117.16</v>
      </c>
      <c r="N501">
        <f>SmtRes!AA868</f>
        <v>86.42</v>
      </c>
      <c r="O501">
        <f>ROUND(ROUND(L501*Source!I504, 6)*SmtRes!DA868, 2)</f>
        <v>1120.03</v>
      </c>
      <c r="P501">
        <f>SmtRes!AG868</f>
        <v>0</v>
      </c>
      <c r="Q501">
        <f>SmtRes!DC868</f>
        <v>0</v>
      </c>
      <c r="R501">
        <f>ROUND(ROUND(Q501*Source!I504, 6)*1, 2)</f>
        <v>0</v>
      </c>
      <c r="S501">
        <f>SmtRes!AC868</f>
        <v>0</v>
      </c>
      <c r="T501">
        <f>ROUND(ROUND(Q501*Source!I504, 6)*SmtRes!AK868, 2)</f>
        <v>0</v>
      </c>
      <c r="U501">
        <f>SmtRes!X868</f>
        <v>-1980359651</v>
      </c>
      <c r="V501">
        <v>-1923937253</v>
      </c>
      <c r="W501">
        <v>-2017075022</v>
      </c>
    </row>
    <row r="502" spans="1:23" x14ac:dyDescent="0.2">
      <c r="A502">
        <f>Source!A506</f>
        <v>18</v>
      </c>
      <c r="C502">
        <v>3</v>
      </c>
      <c r="D502">
        <f>Source!BI506</f>
        <v>1</v>
      </c>
      <c r="E502">
        <f>Source!FS506</f>
        <v>0</v>
      </c>
      <c r="F502" t="str">
        <f>Source!F506</f>
        <v>203-0198</v>
      </c>
      <c r="G502" t="str">
        <f>Source!G506</f>
        <v>Блоки дверные однопольные с полотном глухим ДГ 21-7, площадь 1,39 м2; ДГ 21-8, площадь 1,59 м2</v>
      </c>
      <c r="H502" t="str">
        <f>Source!H506</f>
        <v>м2</v>
      </c>
      <c r="I502">
        <f>Source!I506</f>
        <v>12</v>
      </c>
      <c r="J502">
        <v>1</v>
      </c>
      <c r="K502">
        <f>Source!AC506</f>
        <v>252.61</v>
      </c>
      <c r="M502">
        <f>ROUND(K502*I502, 2)</f>
        <v>3031.32</v>
      </c>
      <c r="N502">
        <f>Source!AC506*IF(Source!BC506&lt;&gt; 0, Source!BC506, 1)</f>
        <v>942.23530000000005</v>
      </c>
      <c r="O502">
        <f>ROUND(N502*I502, 2)</f>
        <v>11306.82</v>
      </c>
      <c r="P502">
        <f>Source!AE506</f>
        <v>0</v>
      </c>
      <c r="R502">
        <f>ROUND(P502*I502, 2)</f>
        <v>0</v>
      </c>
      <c r="S502">
        <f>Source!AE506*IF(Source!BS506&lt;&gt; 0, Source!BS506, 1)</f>
        <v>0</v>
      </c>
      <c r="T502">
        <f>ROUND(S502*I502, 2)</f>
        <v>0</v>
      </c>
      <c r="U502">
        <f>Source!GF506</f>
        <v>-127494699</v>
      </c>
      <c r="V502">
        <v>1272202269</v>
      </c>
      <c r="W502">
        <v>-1524742203</v>
      </c>
    </row>
    <row r="503" spans="1:23" x14ac:dyDescent="0.2">
      <c r="A503">
        <f>Source!A507</f>
        <v>18</v>
      </c>
      <c r="C503">
        <v>3</v>
      </c>
      <c r="D503">
        <f>Source!BI507</f>
        <v>1</v>
      </c>
      <c r="E503">
        <f>Source!FS507</f>
        <v>0</v>
      </c>
      <c r="F503" t="str">
        <f>Source!F507</f>
        <v>101-0952</v>
      </c>
      <c r="G503" t="str">
        <f>Source!G507</f>
        <v>Защелки врезные с ручками и корпусом из алюминиевого сплава</v>
      </c>
      <c r="H503" t="str">
        <f>Source!H507</f>
        <v>компл.</v>
      </c>
      <c r="I503">
        <f>Source!I507</f>
        <v>6</v>
      </c>
      <c r="J503">
        <v>1</v>
      </c>
      <c r="K503">
        <f>Source!AC507</f>
        <v>57.1</v>
      </c>
      <c r="M503">
        <f>ROUND(K503*I503, 2)</f>
        <v>342.6</v>
      </c>
      <c r="N503">
        <f>Source!AC507*IF(Source!BC507&lt;&gt; 0, Source!BC507, 1)</f>
        <v>73.659000000000006</v>
      </c>
      <c r="O503">
        <f>ROUND(N503*I503, 2)</f>
        <v>441.95</v>
      </c>
      <c r="P503">
        <f>Source!AE507</f>
        <v>0</v>
      </c>
      <c r="R503">
        <f>ROUND(P503*I503, 2)</f>
        <v>0</v>
      </c>
      <c r="S503">
        <f>Source!AE507*IF(Source!BS507&lt;&gt; 0, Source!BS507, 1)</f>
        <v>0</v>
      </c>
      <c r="T503">
        <f>ROUND(S503*I503, 2)</f>
        <v>0</v>
      </c>
      <c r="U503">
        <f>Source!GF507</f>
        <v>-1356531343</v>
      </c>
      <c r="V503">
        <v>1100432580</v>
      </c>
      <c r="W503">
        <v>-540172453</v>
      </c>
    </row>
    <row r="504" spans="1:23" x14ac:dyDescent="0.2">
      <c r="A504">
        <f>Source!A538</f>
        <v>5</v>
      </c>
      <c r="B504">
        <v>538</v>
      </c>
      <c r="G504" t="str">
        <f>Source!G538</f>
        <v>Полы</v>
      </c>
    </row>
    <row r="505" spans="1:23" x14ac:dyDescent="0.2">
      <c r="A505">
        <f>Source!A542</f>
        <v>17</v>
      </c>
      <c r="C505">
        <v>3</v>
      </c>
      <c r="D505">
        <v>0</v>
      </c>
      <c r="E505">
        <f>SmtRes!AV887</f>
        <v>0</v>
      </c>
      <c r="F505" t="str">
        <f>SmtRes!I887</f>
        <v>113-0101</v>
      </c>
      <c r="G505" t="str">
        <f>SmtRes!K887</f>
        <v>Мука андезитовая кислотоупорная, марка А</v>
      </c>
      <c r="H505" t="str">
        <f>SmtRes!O887</f>
        <v>т</v>
      </c>
      <c r="I505">
        <f>SmtRes!Y887*Source!I542</f>
        <v>3.6636599999999998E-2</v>
      </c>
      <c r="J505">
        <f>SmtRes!AO887</f>
        <v>1</v>
      </c>
      <c r="K505">
        <f>SmtRes!AE887</f>
        <v>688.8</v>
      </c>
      <c r="L505">
        <f>SmtRes!DB887</f>
        <v>159.11000000000001</v>
      </c>
      <c r="M505">
        <f>ROUND(ROUND(L505*Source!I542, 6)*1, 2)</f>
        <v>25.23</v>
      </c>
      <c r="N505">
        <f>SmtRes!AA887</f>
        <v>7576.8</v>
      </c>
      <c r="O505">
        <f>ROUND(ROUND(L505*Source!I542, 6)*SmtRes!DA887, 2)</f>
        <v>277.58</v>
      </c>
      <c r="P505">
        <f>SmtRes!AG887</f>
        <v>0</v>
      </c>
      <c r="Q505">
        <f>SmtRes!DC887</f>
        <v>0</v>
      </c>
      <c r="R505">
        <f>ROUND(ROUND(Q505*Source!I542, 6)*1, 2)</f>
        <v>0</v>
      </c>
      <c r="S505">
        <f>SmtRes!AC887</f>
        <v>0</v>
      </c>
      <c r="T505">
        <f>ROUND(ROUND(Q505*Source!I542, 6)*SmtRes!AK887, 2)</f>
        <v>0</v>
      </c>
      <c r="U505">
        <f>SmtRes!X887</f>
        <v>1919387785</v>
      </c>
      <c r="V505">
        <v>-1914535146</v>
      </c>
      <c r="W505">
        <v>1525282416</v>
      </c>
    </row>
    <row r="506" spans="1:23" x14ac:dyDescent="0.2">
      <c r="A506">
        <f>Source!A542</f>
        <v>17</v>
      </c>
      <c r="C506">
        <v>3</v>
      </c>
      <c r="D506">
        <v>0</v>
      </c>
      <c r="E506">
        <f>SmtRes!AV885</f>
        <v>0</v>
      </c>
      <c r="F506" t="str">
        <f>SmtRes!I885</f>
        <v>101-1757</v>
      </c>
      <c r="G506" t="str">
        <f>SmtRes!K885</f>
        <v>Ветошь</v>
      </c>
      <c r="H506" t="str">
        <f>SmtRes!O885</f>
        <v>кг</v>
      </c>
      <c r="I506">
        <f>SmtRes!Y885*Source!I542</f>
        <v>7.9299999999999995E-2</v>
      </c>
      <c r="J506">
        <f>SmtRes!AO885</f>
        <v>1</v>
      </c>
      <c r="K506">
        <f>SmtRes!AE885</f>
        <v>1.81</v>
      </c>
      <c r="L506">
        <f>SmtRes!DB885</f>
        <v>0.91</v>
      </c>
      <c r="M506">
        <f>ROUND(ROUND(L506*Source!I542, 6)*1, 2)</f>
        <v>0.14000000000000001</v>
      </c>
      <c r="N506">
        <f>SmtRes!AA885</f>
        <v>45.67</v>
      </c>
      <c r="O506">
        <f>ROUND(ROUND(L506*Source!I542, 6)*SmtRes!DA885, 2)</f>
        <v>3.64</v>
      </c>
      <c r="P506">
        <f>SmtRes!AG885</f>
        <v>0</v>
      </c>
      <c r="Q506">
        <f>SmtRes!DC885</f>
        <v>0</v>
      </c>
      <c r="R506">
        <f>ROUND(ROUND(Q506*Source!I542, 6)*1, 2)</f>
        <v>0</v>
      </c>
      <c r="S506">
        <f>SmtRes!AC885</f>
        <v>0</v>
      </c>
      <c r="T506">
        <f>ROUND(ROUND(Q506*Source!I542, 6)*SmtRes!AK885, 2)</f>
        <v>0</v>
      </c>
      <c r="U506">
        <f>SmtRes!X885</f>
        <v>644139035</v>
      </c>
      <c r="V506">
        <v>1271853717</v>
      </c>
      <c r="W506">
        <v>1527703989</v>
      </c>
    </row>
    <row r="507" spans="1:23" x14ac:dyDescent="0.2">
      <c r="A507">
        <f>Source!A542</f>
        <v>17</v>
      </c>
      <c r="C507">
        <v>3</v>
      </c>
      <c r="D507">
        <v>0</v>
      </c>
      <c r="E507">
        <f>SmtRes!AV884</f>
        <v>0</v>
      </c>
      <c r="F507" t="str">
        <f>SmtRes!I884</f>
        <v>101-1745</v>
      </c>
      <c r="G507" t="str">
        <f>SmtRes!K884</f>
        <v>Бензин растворитель</v>
      </c>
      <c r="H507" t="str">
        <f>SmtRes!O884</f>
        <v>т</v>
      </c>
      <c r="I507">
        <f>SmtRes!Y884*Source!I542</f>
        <v>1.5066999999999999E-2</v>
      </c>
      <c r="J507">
        <f>SmtRes!AO884</f>
        <v>1</v>
      </c>
      <c r="K507">
        <f>SmtRes!AE884</f>
        <v>6143.8</v>
      </c>
      <c r="L507">
        <f>SmtRes!DB884</f>
        <v>583.66</v>
      </c>
      <c r="M507">
        <f>ROUND(ROUND(L507*Source!I542, 6)*1, 2)</f>
        <v>92.57</v>
      </c>
      <c r="N507">
        <f>SmtRes!AA884</f>
        <v>70530.820000000007</v>
      </c>
      <c r="O507">
        <f>ROUND(ROUND(L507*Source!I542, 6)*SmtRes!DA884, 2)</f>
        <v>1062.69</v>
      </c>
      <c r="P507">
        <f>SmtRes!AG884</f>
        <v>0</v>
      </c>
      <c r="Q507">
        <f>SmtRes!DC884</f>
        <v>0</v>
      </c>
      <c r="R507">
        <f>ROUND(ROUND(Q507*Source!I542, 6)*1, 2)</f>
        <v>0</v>
      </c>
      <c r="S507">
        <f>SmtRes!AC884</f>
        <v>0</v>
      </c>
      <c r="T507">
        <f>ROUND(ROUND(Q507*Source!I542, 6)*SmtRes!AK884, 2)</f>
        <v>0</v>
      </c>
      <c r="U507">
        <f>SmtRes!X884</f>
        <v>24097165</v>
      </c>
      <c r="V507">
        <v>-725493425</v>
      </c>
      <c r="W507">
        <v>-1239537157</v>
      </c>
    </row>
    <row r="508" spans="1:23" x14ac:dyDescent="0.2">
      <c r="A508">
        <f>Source!A542</f>
        <v>17</v>
      </c>
      <c r="C508">
        <v>3</v>
      </c>
      <c r="D508">
        <v>0</v>
      </c>
      <c r="E508">
        <f>SmtRes!AV882</f>
        <v>0</v>
      </c>
      <c r="F508" t="str">
        <f>SmtRes!I882</f>
        <v>101-0074</v>
      </c>
      <c r="G508" t="str">
        <f>SmtRes!K882</f>
        <v>Битумы нефтяные строительные марки БН-70/30</v>
      </c>
      <c r="H508" t="str">
        <f>SmtRes!O882</f>
        <v>т</v>
      </c>
      <c r="I508">
        <f>SmtRes!Y882*Source!I542</f>
        <v>9.0402E-3</v>
      </c>
      <c r="J508">
        <f>SmtRes!AO882</f>
        <v>1</v>
      </c>
      <c r="K508">
        <f>SmtRes!AE882</f>
        <v>1525.49</v>
      </c>
      <c r="L508">
        <f>SmtRes!DB882</f>
        <v>86.95</v>
      </c>
      <c r="M508">
        <f>ROUND(ROUND(L508*Source!I542, 6)*1, 2)</f>
        <v>13.79</v>
      </c>
      <c r="N508">
        <f>SmtRes!AA882</f>
        <v>20533.099999999999</v>
      </c>
      <c r="O508">
        <f>ROUND(ROUND(L508*Source!I542, 6)*SmtRes!DA882, 2)</f>
        <v>185.62</v>
      </c>
      <c r="P508">
        <f>SmtRes!AG882</f>
        <v>0</v>
      </c>
      <c r="Q508">
        <f>SmtRes!DC882</f>
        <v>0</v>
      </c>
      <c r="R508">
        <f>ROUND(ROUND(Q508*Source!I542, 6)*1, 2)</f>
        <v>0</v>
      </c>
      <c r="S508">
        <f>SmtRes!AC882</f>
        <v>0</v>
      </c>
      <c r="T508">
        <f>ROUND(ROUND(Q508*Source!I542, 6)*SmtRes!AK882, 2)</f>
        <v>0</v>
      </c>
      <c r="U508">
        <f>SmtRes!X882</f>
        <v>542515914</v>
      </c>
      <c r="V508">
        <v>-2129894905</v>
      </c>
      <c r="W508">
        <v>-321347901</v>
      </c>
    </row>
    <row r="509" spans="1:23" x14ac:dyDescent="0.2">
      <c r="A509">
        <f>Source!A542</f>
        <v>17</v>
      </c>
      <c r="C509">
        <v>3</v>
      </c>
      <c r="D509">
        <v>0</v>
      </c>
      <c r="E509">
        <f>SmtRes!AV881</f>
        <v>0</v>
      </c>
      <c r="F509" t="str">
        <f>SmtRes!I881</f>
        <v>101-0073</v>
      </c>
      <c r="G509" t="str">
        <f>SmtRes!K881</f>
        <v>Битумы нефтяные строительные марки БН-90/10</v>
      </c>
      <c r="H509" t="str">
        <f>SmtRes!O881</f>
        <v>т</v>
      </c>
      <c r="I509">
        <f>SmtRes!Y881*Source!I542</f>
        <v>4.5835399999999991E-2</v>
      </c>
      <c r="J509">
        <f>SmtRes!AO881</f>
        <v>1</v>
      </c>
      <c r="K509">
        <f>SmtRes!AE881</f>
        <v>1383.11</v>
      </c>
      <c r="L509">
        <f>SmtRes!DB881</f>
        <v>399.72</v>
      </c>
      <c r="M509">
        <f>ROUND(ROUND(L509*Source!I542, 6)*1, 2)</f>
        <v>63.4</v>
      </c>
      <c r="N509">
        <f>SmtRes!AA881</f>
        <v>20746.650000000001</v>
      </c>
      <c r="O509">
        <f>ROUND(ROUND(L509*Source!I542, 6)*SmtRes!DA881, 2)</f>
        <v>950.93</v>
      </c>
      <c r="P509">
        <f>SmtRes!AG881</f>
        <v>0</v>
      </c>
      <c r="Q509">
        <f>SmtRes!DC881</f>
        <v>0</v>
      </c>
      <c r="R509">
        <f>ROUND(ROUND(Q509*Source!I542, 6)*1, 2)</f>
        <v>0</v>
      </c>
      <c r="S509">
        <f>SmtRes!AC881</f>
        <v>0</v>
      </c>
      <c r="T509">
        <f>ROUND(ROUND(Q509*Source!I542, 6)*SmtRes!AK881, 2)</f>
        <v>0</v>
      </c>
      <c r="U509">
        <f>SmtRes!X881</f>
        <v>503556632</v>
      </c>
      <c r="V509">
        <v>-1764307679</v>
      </c>
      <c r="W509">
        <v>1346670489</v>
      </c>
    </row>
    <row r="510" spans="1:23" x14ac:dyDescent="0.2">
      <c r="A510">
        <f>Source!A542</f>
        <v>17</v>
      </c>
      <c r="C510">
        <v>3</v>
      </c>
      <c r="D510">
        <v>0</v>
      </c>
      <c r="E510">
        <f>SmtRes!AV880</f>
        <v>0</v>
      </c>
      <c r="F510" t="str">
        <f>SmtRes!I880</f>
        <v>101-0009</v>
      </c>
      <c r="G510" t="str">
        <f>SmtRes!K880</f>
        <v>Асбест хризотиловый марки К-6-30</v>
      </c>
      <c r="H510" t="str">
        <f>SmtRes!O880</f>
        <v>т</v>
      </c>
      <c r="I510">
        <f>SmtRes!Y880*Source!I542</f>
        <v>2.2204E-3</v>
      </c>
      <c r="J510">
        <f>SmtRes!AO880</f>
        <v>1</v>
      </c>
      <c r="K510">
        <f>SmtRes!AE880</f>
        <v>1160</v>
      </c>
      <c r="L510">
        <f>SmtRes!DB880</f>
        <v>16.239999999999998</v>
      </c>
      <c r="M510">
        <f>ROUND(ROUND(L510*Source!I542, 6)*1, 2)</f>
        <v>2.58</v>
      </c>
      <c r="N510">
        <f>SmtRes!AA880</f>
        <v>20740.8</v>
      </c>
      <c r="O510">
        <f>ROUND(ROUND(L510*Source!I542, 6)*SmtRes!DA880, 2)</f>
        <v>46.05</v>
      </c>
      <c r="P510">
        <f>SmtRes!AG880</f>
        <v>0</v>
      </c>
      <c r="Q510">
        <f>SmtRes!DC880</f>
        <v>0</v>
      </c>
      <c r="R510">
        <f>ROUND(ROUND(Q510*Source!I542, 6)*1, 2)</f>
        <v>0</v>
      </c>
      <c r="S510">
        <f>SmtRes!AC880</f>
        <v>0</v>
      </c>
      <c r="T510">
        <f>ROUND(ROUND(Q510*Source!I542, 6)*SmtRes!AK880, 2)</f>
        <v>0</v>
      </c>
      <c r="U510">
        <f>SmtRes!X880</f>
        <v>-2112195305</v>
      </c>
      <c r="V510">
        <v>-1336202233</v>
      </c>
      <c r="W510">
        <v>1114140042</v>
      </c>
    </row>
    <row r="511" spans="1:23" x14ac:dyDescent="0.2">
      <c r="A511">
        <f>Source!A544</f>
        <v>18</v>
      </c>
      <c r="C511">
        <v>3</v>
      </c>
      <c r="D511">
        <f>Source!BI544</f>
        <v>1</v>
      </c>
      <c r="E511">
        <f>Source!FS544</f>
        <v>0</v>
      </c>
      <c r="F511" t="str">
        <f>Source!F544</f>
        <v>101-4701</v>
      </c>
      <c r="G511" t="str">
        <f>Source!G544</f>
        <v>Техноэласт ТКП</v>
      </c>
      <c r="H511" t="str">
        <f>Source!H544</f>
        <v>м2</v>
      </c>
      <c r="I511">
        <f>Source!I544</f>
        <v>18.397600000000001</v>
      </c>
      <c r="J511">
        <v>1</v>
      </c>
      <c r="K511">
        <f>Source!AC544</f>
        <v>28.09</v>
      </c>
      <c r="M511">
        <f>ROUND(K511*I511, 2)</f>
        <v>516.79</v>
      </c>
      <c r="N511">
        <f>Source!AC544*IF(Source!BC544&lt;&gt; 0, Source!BC544, 1)</f>
        <v>176.40520000000001</v>
      </c>
      <c r="O511">
        <f>ROUND(N511*I511, 2)</f>
        <v>3245.43</v>
      </c>
      <c r="P511">
        <f>Source!AE544</f>
        <v>0</v>
      </c>
      <c r="R511">
        <f>ROUND(P511*I511, 2)</f>
        <v>0</v>
      </c>
      <c r="S511">
        <f>Source!AE544*IF(Source!BS544&lt;&gt; 0, Source!BS544, 1)</f>
        <v>0</v>
      </c>
      <c r="T511">
        <f>ROUND(S511*I511, 2)</f>
        <v>0</v>
      </c>
      <c r="U511">
        <f>Source!GF544</f>
        <v>-783165229</v>
      </c>
      <c r="V511">
        <v>1732938617</v>
      </c>
      <c r="W511">
        <v>694346155</v>
      </c>
    </row>
    <row r="512" spans="1:23" x14ac:dyDescent="0.2">
      <c r="A512">
        <f>Source!A545</f>
        <v>17</v>
      </c>
      <c r="C512">
        <v>3</v>
      </c>
      <c r="D512">
        <v>0</v>
      </c>
      <c r="E512">
        <f>SmtRes!AV900</f>
        <v>0</v>
      </c>
      <c r="F512" t="str">
        <f>SmtRes!I900</f>
        <v>113-0101</v>
      </c>
      <c r="G512" t="str">
        <f>SmtRes!K900</f>
        <v>Мука андезитовая кислотоупорная, марка А</v>
      </c>
      <c r="H512" t="str">
        <f>SmtRes!O900</f>
        <v>т</v>
      </c>
      <c r="I512">
        <f>SmtRes!Y900*Source!I545</f>
        <v>1.6811599999999999E-2</v>
      </c>
      <c r="J512">
        <f>SmtRes!AO900</f>
        <v>1</v>
      </c>
      <c r="K512">
        <f>SmtRes!AE900</f>
        <v>688.8</v>
      </c>
      <c r="L512">
        <f>SmtRes!DB900</f>
        <v>73.010000000000005</v>
      </c>
      <c r="M512">
        <f>ROUND(ROUND(L512*Source!I545, 6)*1, 2)</f>
        <v>11.58</v>
      </c>
      <c r="N512">
        <f>SmtRes!AA900</f>
        <v>7576.8</v>
      </c>
      <c r="O512">
        <f>ROUND(ROUND(L512*Source!I545, 6)*SmtRes!DA900, 2)</f>
        <v>127.37</v>
      </c>
      <c r="P512">
        <f>SmtRes!AG900</f>
        <v>0</v>
      </c>
      <c r="Q512">
        <f>SmtRes!DC900</f>
        <v>0</v>
      </c>
      <c r="R512">
        <f>ROUND(ROUND(Q512*Source!I545, 6)*1, 2)</f>
        <v>0</v>
      </c>
      <c r="S512">
        <f>SmtRes!AC900</f>
        <v>0</v>
      </c>
      <c r="T512">
        <f>ROUND(ROUND(Q512*Source!I545, 6)*SmtRes!AK900, 2)</f>
        <v>0</v>
      </c>
      <c r="U512">
        <f>SmtRes!X900</f>
        <v>1919387785</v>
      </c>
      <c r="V512">
        <v>-1914535146</v>
      </c>
      <c r="W512">
        <v>1525282416</v>
      </c>
    </row>
    <row r="513" spans="1:23" x14ac:dyDescent="0.2">
      <c r="A513">
        <f>Source!A545</f>
        <v>17</v>
      </c>
      <c r="C513">
        <v>3</v>
      </c>
      <c r="D513">
        <v>0</v>
      </c>
      <c r="E513">
        <f>SmtRes!AV898</f>
        <v>0</v>
      </c>
      <c r="F513" t="str">
        <f>SmtRes!I898</f>
        <v>101-1745</v>
      </c>
      <c r="G513" t="str">
        <f>SmtRes!K898</f>
        <v>Бензин растворитель</v>
      </c>
      <c r="H513" t="str">
        <f>SmtRes!O898</f>
        <v>т</v>
      </c>
      <c r="I513">
        <f>SmtRes!Y898*Source!I545</f>
        <v>9.0402E-3</v>
      </c>
      <c r="J513">
        <f>SmtRes!AO898</f>
        <v>1</v>
      </c>
      <c r="K513">
        <f>SmtRes!AE898</f>
        <v>6143.8</v>
      </c>
      <c r="L513">
        <f>SmtRes!DB898</f>
        <v>350.2</v>
      </c>
      <c r="M513">
        <f>ROUND(ROUND(L513*Source!I545, 6)*1, 2)</f>
        <v>55.54</v>
      </c>
      <c r="N513">
        <f>SmtRes!AA898</f>
        <v>70530.820000000007</v>
      </c>
      <c r="O513">
        <f>ROUND(ROUND(L513*Source!I545, 6)*SmtRes!DA898, 2)</f>
        <v>637.62</v>
      </c>
      <c r="P513">
        <f>SmtRes!AG898</f>
        <v>0</v>
      </c>
      <c r="Q513">
        <f>SmtRes!DC898</f>
        <v>0</v>
      </c>
      <c r="R513">
        <f>ROUND(ROUND(Q513*Source!I545, 6)*1, 2)</f>
        <v>0</v>
      </c>
      <c r="S513">
        <f>SmtRes!AC898</f>
        <v>0</v>
      </c>
      <c r="T513">
        <f>ROUND(ROUND(Q513*Source!I545, 6)*SmtRes!AK898, 2)</f>
        <v>0</v>
      </c>
      <c r="U513">
        <f>SmtRes!X898</f>
        <v>24097165</v>
      </c>
      <c r="V513">
        <v>-725493425</v>
      </c>
      <c r="W513">
        <v>-1239537157</v>
      </c>
    </row>
    <row r="514" spans="1:23" x14ac:dyDescent="0.2">
      <c r="A514">
        <f>Source!A545</f>
        <v>17</v>
      </c>
      <c r="C514">
        <v>3</v>
      </c>
      <c r="D514">
        <v>0</v>
      </c>
      <c r="E514">
        <f>SmtRes!AV896</f>
        <v>0</v>
      </c>
      <c r="F514" t="str">
        <f>SmtRes!I896</f>
        <v>101-0074</v>
      </c>
      <c r="G514" t="str">
        <f>SmtRes!K896</f>
        <v>Битумы нефтяные строительные марки БН-70/30</v>
      </c>
      <c r="H514" t="str">
        <f>SmtRes!O896</f>
        <v>т</v>
      </c>
      <c r="I514">
        <f>SmtRes!Y896*Source!I545</f>
        <v>3.0133999999999998E-3</v>
      </c>
      <c r="J514">
        <f>SmtRes!AO896</f>
        <v>1</v>
      </c>
      <c r="K514">
        <f>SmtRes!AE896</f>
        <v>1525.49</v>
      </c>
      <c r="L514">
        <f>SmtRes!DB896</f>
        <v>28.98</v>
      </c>
      <c r="M514">
        <f>ROUND(ROUND(L514*Source!I545, 6)*1, 2)</f>
        <v>4.5999999999999996</v>
      </c>
      <c r="N514">
        <f>SmtRes!AA896</f>
        <v>20533.099999999999</v>
      </c>
      <c r="O514">
        <f>ROUND(ROUND(L514*Source!I545, 6)*SmtRes!DA896, 2)</f>
        <v>61.87</v>
      </c>
      <c r="P514">
        <f>SmtRes!AG896</f>
        <v>0</v>
      </c>
      <c r="Q514">
        <f>SmtRes!DC896</f>
        <v>0</v>
      </c>
      <c r="R514">
        <f>ROUND(ROUND(Q514*Source!I545, 6)*1, 2)</f>
        <v>0</v>
      </c>
      <c r="S514">
        <f>SmtRes!AC896</f>
        <v>0</v>
      </c>
      <c r="T514">
        <f>ROUND(ROUND(Q514*Source!I545, 6)*SmtRes!AK896, 2)</f>
        <v>0</v>
      </c>
      <c r="U514">
        <f>SmtRes!X896</f>
        <v>542515914</v>
      </c>
      <c r="V514">
        <v>-2129894905</v>
      </c>
      <c r="W514">
        <v>-321347901</v>
      </c>
    </row>
    <row r="515" spans="1:23" x14ac:dyDescent="0.2">
      <c r="A515">
        <f>Source!A545</f>
        <v>17</v>
      </c>
      <c r="C515">
        <v>3</v>
      </c>
      <c r="D515">
        <v>0</v>
      </c>
      <c r="E515">
        <f>SmtRes!AV895</f>
        <v>0</v>
      </c>
      <c r="F515" t="str">
        <f>SmtRes!I895</f>
        <v>101-0073</v>
      </c>
      <c r="G515" t="str">
        <f>SmtRes!K895</f>
        <v>Битумы нефтяные строительные марки БН-90/10</v>
      </c>
      <c r="H515" t="str">
        <f>SmtRes!O895</f>
        <v>т</v>
      </c>
      <c r="I515">
        <f>SmtRes!Y895*Source!I545</f>
        <v>2.0935200000000001E-2</v>
      </c>
      <c r="J515">
        <f>SmtRes!AO895</f>
        <v>1</v>
      </c>
      <c r="K515">
        <f>SmtRes!AE895</f>
        <v>1383.11</v>
      </c>
      <c r="L515">
        <f>SmtRes!DB895</f>
        <v>182.57</v>
      </c>
      <c r="M515">
        <f>ROUND(ROUND(L515*Source!I545, 6)*1, 2)</f>
        <v>28.96</v>
      </c>
      <c r="N515">
        <f>SmtRes!AA895</f>
        <v>20746.650000000001</v>
      </c>
      <c r="O515">
        <f>ROUND(ROUND(L515*Source!I545, 6)*SmtRes!DA895, 2)</f>
        <v>434.33</v>
      </c>
      <c r="P515">
        <f>SmtRes!AG895</f>
        <v>0</v>
      </c>
      <c r="Q515">
        <f>SmtRes!DC895</f>
        <v>0</v>
      </c>
      <c r="R515">
        <f>ROUND(ROUND(Q515*Source!I545, 6)*1, 2)</f>
        <v>0</v>
      </c>
      <c r="S515">
        <f>SmtRes!AC895</f>
        <v>0</v>
      </c>
      <c r="T515">
        <f>ROUND(ROUND(Q515*Source!I545, 6)*SmtRes!AK895, 2)</f>
        <v>0</v>
      </c>
      <c r="U515">
        <f>SmtRes!X895</f>
        <v>503556632</v>
      </c>
      <c r="V515">
        <v>-1764307679</v>
      </c>
      <c r="W515">
        <v>1346670489</v>
      </c>
    </row>
    <row r="516" spans="1:23" x14ac:dyDescent="0.2">
      <c r="A516">
        <f>Source!A545</f>
        <v>17</v>
      </c>
      <c r="C516">
        <v>3</v>
      </c>
      <c r="D516">
        <v>0</v>
      </c>
      <c r="E516">
        <f>SmtRes!AV894</f>
        <v>0</v>
      </c>
      <c r="F516" t="str">
        <f>SmtRes!I894</f>
        <v>101-0009</v>
      </c>
      <c r="G516" t="str">
        <f>SmtRes!K894</f>
        <v>Асбест хризотиловый марки К-6-30</v>
      </c>
      <c r="H516" t="str">
        <f>SmtRes!O894</f>
        <v>т</v>
      </c>
      <c r="I516">
        <f>SmtRes!Y894*Source!I545</f>
        <v>9.5159999999999993E-4</v>
      </c>
      <c r="J516">
        <f>SmtRes!AO894</f>
        <v>1</v>
      </c>
      <c r="K516">
        <f>SmtRes!AE894</f>
        <v>1160</v>
      </c>
      <c r="L516">
        <f>SmtRes!DB894</f>
        <v>6.96</v>
      </c>
      <c r="M516">
        <f>ROUND(ROUND(L516*Source!I545, 6)*1, 2)</f>
        <v>1.1000000000000001</v>
      </c>
      <c r="N516">
        <f>SmtRes!AA894</f>
        <v>20740.8</v>
      </c>
      <c r="O516">
        <f>ROUND(ROUND(L516*Source!I545, 6)*SmtRes!DA894, 2)</f>
        <v>19.739999999999998</v>
      </c>
      <c r="P516">
        <f>SmtRes!AG894</f>
        <v>0</v>
      </c>
      <c r="Q516">
        <f>SmtRes!DC894</f>
        <v>0</v>
      </c>
      <c r="R516">
        <f>ROUND(ROUND(Q516*Source!I545, 6)*1, 2)</f>
        <v>0</v>
      </c>
      <c r="S516">
        <f>SmtRes!AC894</f>
        <v>0</v>
      </c>
      <c r="T516">
        <f>ROUND(ROUND(Q516*Source!I545, 6)*SmtRes!AK894, 2)</f>
        <v>0</v>
      </c>
      <c r="U516">
        <f>SmtRes!X894</f>
        <v>-2112195305</v>
      </c>
      <c r="V516">
        <v>-1336202233</v>
      </c>
      <c r="W516">
        <v>1114140042</v>
      </c>
    </row>
    <row r="517" spans="1:23" x14ac:dyDescent="0.2">
      <c r="A517">
        <f>Source!A547</f>
        <v>18</v>
      </c>
      <c r="C517">
        <v>3</v>
      </c>
      <c r="D517">
        <f>Source!BI547</f>
        <v>1</v>
      </c>
      <c r="E517">
        <f>Source!FS547</f>
        <v>0</v>
      </c>
      <c r="F517" t="str">
        <f>Source!F547</f>
        <v>101-4702</v>
      </c>
      <c r="G517" t="str">
        <f>Source!G547</f>
        <v>Техноэласт ЭПП</v>
      </c>
      <c r="H517" t="str">
        <f>Source!H547</f>
        <v>м2</v>
      </c>
      <c r="I517">
        <f>Source!I547</f>
        <v>18.397600000000001</v>
      </c>
      <c r="J517">
        <v>1</v>
      </c>
      <c r="K517">
        <f>Source!AC547</f>
        <v>25.98</v>
      </c>
      <c r="M517">
        <f>ROUND(K517*I517, 2)</f>
        <v>477.97</v>
      </c>
      <c r="N517">
        <f>Source!AC547*IF(Source!BC547&lt;&gt; 0, Source!BC547, 1)</f>
        <v>175.1052</v>
      </c>
      <c r="O517">
        <f>ROUND(N517*I517, 2)</f>
        <v>3221.52</v>
      </c>
      <c r="P517">
        <f>Source!AE547</f>
        <v>0</v>
      </c>
      <c r="R517">
        <f>ROUND(P517*I517, 2)</f>
        <v>0</v>
      </c>
      <c r="S517">
        <f>Source!AE547*IF(Source!BS547&lt;&gt; 0, Source!BS547, 1)</f>
        <v>0</v>
      </c>
      <c r="T517">
        <f>ROUND(S517*I517, 2)</f>
        <v>0</v>
      </c>
      <c r="U517">
        <f>Source!GF547</f>
        <v>2060168617</v>
      </c>
      <c r="V517">
        <v>-858919054</v>
      </c>
      <c r="W517">
        <v>843796617</v>
      </c>
    </row>
    <row r="518" spans="1:23" x14ac:dyDescent="0.2">
      <c r="A518">
        <f>Source!A548</f>
        <v>17</v>
      </c>
      <c r="C518">
        <v>3</v>
      </c>
      <c r="D518">
        <v>0</v>
      </c>
      <c r="E518">
        <f>SmtRes!AV906</f>
        <v>0</v>
      </c>
      <c r="F518" t="str">
        <f>SmtRes!I906</f>
        <v>411-0001</v>
      </c>
      <c r="G518" t="str">
        <f>SmtRes!K906</f>
        <v>Вода</v>
      </c>
      <c r="H518" t="str">
        <f>SmtRes!O906</f>
        <v>м3</v>
      </c>
      <c r="I518">
        <f>SmtRes!Y906*Source!I548</f>
        <v>0.55509999999999993</v>
      </c>
      <c r="J518">
        <f>SmtRes!AO906</f>
        <v>1</v>
      </c>
      <c r="K518">
        <f>SmtRes!AE906</f>
        <v>2.44</v>
      </c>
      <c r="L518">
        <f>SmtRes!DB906</f>
        <v>8.5399999999999991</v>
      </c>
      <c r="M518">
        <f>ROUND(ROUND(L518*Source!I548, 6)*1, 2)</f>
        <v>1.35</v>
      </c>
      <c r="N518">
        <f>SmtRes!AA906</f>
        <v>19.57</v>
      </c>
      <c r="O518">
        <f>ROUND(ROUND(L518*Source!I548, 6)*SmtRes!DA906, 2)</f>
        <v>10.86</v>
      </c>
      <c r="P518">
        <f>SmtRes!AG906</f>
        <v>0</v>
      </c>
      <c r="Q518">
        <f>SmtRes!DC906</f>
        <v>0</v>
      </c>
      <c r="R518">
        <f>ROUND(ROUND(Q518*Source!I548, 6)*1, 2)</f>
        <v>0</v>
      </c>
      <c r="S518">
        <f>SmtRes!AC906</f>
        <v>0</v>
      </c>
      <c r="T518">
        <f>ROUND(ROUND(Q518*Source!I548, 6)*SmtRes!AK906, 2)</f>
        <v>0</v>
      </c>
      <c r="U518">
        <f>SmtRes!X906</f>
        <v>619799737</v>
      </c>
      <c r="V518">
        <v>1962984545</v>
      </c>
      <c r="W518">
        <v>2067137916</v>
      </c>
    </row>
    <row r="519" spans="1:23" x14ac:dyDescent="0.2">
      <c r="A519">
        <f>Source!A548</f>
        <v>17</v>
      </c>
      <c r="C519">
        <v>3</v>
      </c>
      <c r="D519">
        <v>0</v>
      </c>
      <c r="E519">
        <f>SmtRes!AV905</f>
        <v>0</v>
      </c>
      <c r="F519" t="str">
        <f>SmtRes!I905</f>
        <v>402-0005</v>
      </c>
      <c r="G519" t="str">
        <f>SmtRes!K905</f>
        <v>Раствор готовый кладочный цементный марки 150</v>
      </c>
      <c r="H519" t="str">
        <f>SmtRes!O905</f>
        <v>м3</v>
      </c>
      <c r="I519">
        <f>SmtRes!Y905*Source!I548</f>
        <v>0.323544</v>
      </c>
      <c r="J519">
        <f>SmtRes!AO905</f>
        <v>1</v>
      </c>
      <c r="K519">
        <f>SmtRes!AE905</f>
        <v>548.29999999999995</v>
      </c>
      <c r="L519">
        <f>SmtRes!DB905</f>
        <v>1118.53</v>
      </c>
      <c r="M519">
        <f>ROUND(ROUND(L519*Source!I548, 6)*1, 2)</f>
        <v>177.4</v>
      </c>
      <c r="N519">
        <f>SmtRes!AA905</f>
        <v>3361.08</v>
      </c>
      <c r="O519">
        <f>ROUND(ROUND(L519*Source!I548, 6)*SmtRes!DA905, 2)</f>
        <v>1087.45</v>
      </c>
      <c r="P519">
        <f>SmtRes!AG905</f>
        <v>0</v>
      </c>
      <c r="Q519">
        <f>SmtRes!DC905</f>
        <v>0</v>
      </c>
      <c r="R519">
        <f>ROUND(ROUND(Q519*Source!I548, 6)*1, 2)</f>
        <v>0</v>
      </c>
      <c r="S519">
        <f>SmtRes!AC905</f>
        <v>0</v>
      </c>
      <c r="T519">
        <f>ROUND(ROUND(Q519*Source!I548, 6)*SmtRes!AK905, 2)</f>
        <v>0</v>
      </c>
      <c r="U519">
        <f>SmtRes!X905</f>
        <v>1901479482</v>
      </c>
      <c r="V519">
        <v>-1906496033</v>
      </c>
      <c r="W519">
        <v>-2129770618</v>
      </c>
    </row>
    <row r="520" spans="1:23" x14ac:dyDescent="0.2">
      <c r="A520">
        <f>Source!A549</f>
        <v>17</v>
      </c>
      <c r="C520">
        <v>3</v>
      </c>
      <c r="D520">
        <v>0</v>
      </c>
      <c r="E520">
        <f>SmtRes!AV917</f>
        <v>0</v>
      </c>
      <c r="F520" t="str">
        <f>SmtRes!I917</f>
        <v>411-0001</v>
      </c>
      <c r="G520" t="str">
        <f>SmtRes!K917</f>
        <v>Вода</v>
      </c>
      <c r="H520" t="str">
        <f>SmtRes!O917</f>
        <v>м3</v>
      </c>
      <c r="I520">
        <f>SmtRes!Y917*Source!I549</f>
        <v>6.9783999999999999E-2</v>
      </c>
      <c r="J520">
        <f>SmtRes!AO917</f>
        <v>1</v>
      </c>
      <c r="K520">
        <f>SmtRes!AE917</f>
        <v>2.44</v>
      </c>
      <c r="L520">
        <f>SmtRes!DB917</f>
        <v>1.07</v>
      </c>
      <c r="M520">
        <f>ROUND(ROUND(L520*Source!I549, 6)*1, 2)</f>
        <v>0.17</v>
      </c>
      <c r="N520">
        <f>SmtRes!AA917</f>
        <v>19.57</v>
      </c>
      <c r="O520">
        <f>ROUND(ROUND(L520*Source!I549, 6)*SmtRes!DA917, 2)</f>
        <v>1.36</v>
      </c>
      <c r="P520">
        <f>SmtRes!AG917</f>
        <v>0</v>
      </c>
      <c r="Q520">
        <f>SmtRes!DC917</f>
        <v>0</v>
      </c>
      <c r="R520">
        <f>ROUND(ROUND(Q520*Source!I549, 6)*1, 2)</f>
        <v>0</v>
      </c>
      <c r="S520">
        <f>SmtRes!AC917</f>
        <v>0</v>
      </c>
      <c r="T520">
        <f>ROUND(ROUND(Q520*Source!I549, 6)*SmtRes!AK917, 2)</f>
        <v>0</v>
      </c>
      <c r="U520">
        <f>SmtRes!X917</f>
        <v>619799737</v>
      </c>
      <c r="V520">
        <v>1962984545</v>
      </c>
      <c r="W520">
        <v>2067137916</v>
      </c>
    </row>
    <row r="521" spans="1:23" x14ac:dyDescent="0.2">
      <c r="A521">
        <f>Source!A549</f>
        <v>17</v>
      </c>
      <c r="C521">
        <v>3</v>
      </c>
      <c r="D521">
        <v>0</v>
      </c>
      <c r="E521">
        <f>SmtRes!AV916</f>
        <v>0</v>
      </c>
      <c r="F521" t="str">
        <f>SmtRes!I916</f>
        <v>101-4486</v>
      </c>
      <c r="G521" t="str">
        <f>SmtRes!K916</f>
        <v>Гранит керамический многоцветный неполированный, размером 400х400х9 мм</v>
      </c>
      <c r="H521" t="str">
        <f>SmtRes!O916</f>
        <v>м2</v>
      </c>
      <c r="I521">
        <f>SmtRes!Y916*Source!I549</f>
        <v>16.177199999999999</v>
      </c>
      <c r="J521">
        <f>SmtRes!AO916</f>
        <v>1</v>
      </c>
      <c r="K521">
        <f>SmtRes!AE916</f>
        <v>145.63999999999999</v>
      </c>
      <c r="L521">
        <f>SmtRes!DB916</f>
        <v>14855.28</v>
      </c>
      <c r="M521">
        <f>ROUND(ROUND(L521*Source!I549, 6)*1, 2)</f>
        <v>2356.0500000000002</v>
      </c>
      <c r="N521">
        <f>SmtRes!AA916</f>
        <v>544.69000000000005</v>
      </c>
      <c r="O521">
        <f>ROUND(ROUND(L521*Source!I549, 6)*SmtRes!DA916, 2)</f>
        <v>8811.6200000000008</v>
      </c>
      <c r="P521">
        <f>SmtRes!AG916</f>
        <v>0</v>
      </c>
      <c r="Q521">
        <f>SmtRes!DC916</f>
        <v>0</v>
      </c>
      <c r="R521">
        <f>ROUND(ROUND(Q521*Source!I549, 6)*1, 2)</f>
        <v>0</v>
      </c>
      <c r="S521">
        <f>SmtRes!AC916</f>
        <v>0</v>
      </c>
      <c r="T521">
        <f>ROUND(ROUND(Q521*Source!I549, 6)*SmtRes!AK916, 2)</f>
        <v>0</v>
      </c>
      <c r="U521">
        <f>SmtRes!X916</f>
        <v>1379249491</v>
      </c>
      <c r="V521">
        <v>-1447270593</v>
      </c>
      <c r="W521">
        <v>-199213327</v>
      </c>
    </row>
    <row r="522" spans="1:23" x14ac:dyDescent="0.2">
      <c r="A522">
        <f>Source!A549</f>
        <v>17</v>
      </c>
      <c r="C522">
        <v>3</v>
      </c>
      <c r="D522">
        <v>0</v>
      </c>
      <c r="E522">
        <f>SmtRes!AV915</f>
        <v>0</v>
      </c>
      <c r="F522" t="str">
        <f>SmtRes!I915</f>
        <v>101-4368</v>
      </c>
      <c r="G522" t="str">
        <f>SmtRes!K915</f>
        <v>Клей плиточный «Юнис Гранит»</v>
      </c>
      <c r="H522" t="str">
        <f>SmtRes!O915</f>
        <v>кг</v>
      </c>
      <c r="I522">
        <f>SmtRes!Y915*Source!I549</f>
        <v>190.32</v>
      </c>
      <c r="J522">
        <f>SmtRes!AO915</f>
        <v>1</v>
      </c>
      <c r="K522">
        <f>SmtRes!AE915</f>
        <v>3.86</v>
      </c>
      <c r="L522">
        <f>SmtRes!DB915</f>
        <v>4632</v>
      </c>
      <c r="M522">
        <f>ROUND(ROUND(L522*Source!I549, 6)*1, 2)</f>
        <v>734.64</v>
      </c>
      <c r="N522">
        <f>SmtRes!AA915</f>
        <v>13.12</v>
      </c>
      <c r="O522">
        <f>ROUND(ROUND(L522*Source!I549, 6)*SmtRes!DA915, 2)</f>
        <v>2497.7600000000002</v>
      </c>
      <c r="P522">
        <f>SmtRes!AG915</f>
        <v>0</v>
      </c>
      <c r="Q522">
        <f>SmtRes!DC915</f>
        <v>0</v>
      </c>
      <c r="R522">
        <f>ROUND(ROUND(Q522*Source!I549, 6)*1, 2)</f>
        <v>0</v>
      </c>
      <c r="S522">
        <f>SmtRes!AC915</f>
        <v>0</v>
      </c>
      <c r="T522">
        <f>ROUND(ROUND(Q522*Source!I549, 6)*SmtRes!AK915, 2)</f>
        <v>0</v>
      </c>
      <c r="U522">
        <f>SmtRes!X915</f>
        <v>-2053666360</v>
      </c>
      <c r="V522">
        <v>-342284198</v>
      </c>
      <c r="W522">
        <v>-1219226099</v>
      </c>
    </row>
    <row r="523" spans="1:23" x14ac:dyDescent="0.2">
      <c r="A523">
        <f>Source!A549</f>
        <v>17</v>
      </c>
      <c r="C523">
        <v>3</v>
      </c>
      <c r="D523">
        <v>0</v>
      </c>
      <c r="E523">
        <f>SmtRes!AV914</f>
        <v>0</v>
      </c>
      <c r="F523" t="str">
        <f>SmtRes!I914</f>
        <v>101-1971</v>
      </c>
      <c r="G523" t="str">
        <f>SmtRes!K914</f>
        <v>Затирка «Старатели» (разной цветности)</v>
      </c>
      <c r="H523" t="str">
        <f>SmtRes!O914</f>
        <v>т</v>
      </c>
      <c r="I523">
        <f>SmtRes!Y914*Source!I549</f>
        <v>2.0617999999999999E-3</v>
      </c>
      <c r="J523">
        <f>SmtRes!AO914</f>
        <v>1</v>
      </c>
      <c r="K523">
        <f>SmtRes!AE914</f>
        <v>6532.53</v>
      </c>
      <c r="L523">
        <f>SmtRes!DB914</f>
        <v>84.92</v>
      </c>
      <c r="M523">
        <f>ROUND(ROUND(L523*Source!I549, 6)*1, 2)</f>
        <v>13.47</v>
      </c>
      <c r="N523">
        <f>SmtRes!AA914</f>
        <v>36320.870000000003</v>
      </c>
      <c r="O523">
        <f>ROUND(ROUND(L523*Source!I549, 6)*SmtRes!DA914, 2)</f>
        <v>74.88</v>
      </c>
      <c r="P523">
        <f>SmtRes!AG914</f>
        <v>0</v>
      </c>
      <c r="Q523">
        <f>SmtRes!DC914</f>
        <v>0</v>
      </c>
      <c r="R523">
        <f>ROUND(ROUND(Q523*Source!I549, 6)*1, 2)</f>
        <v>0</v>
      </c>
      <c r="S523">
        <f>SmtRes!AC914</f>
        <v>0</v>
      </c>
      <c r="T523">
        <f>ROUND(ROUND(Q523*Source!I549, 6)*SmtRes!AK914, 2)</f>
        <v>0</v>
      </c>
      <c r="U523">
        <f>SmtRes!X914</f>
        <v>-955444283</v>
      </c>
      <c r="V523">
        <v>-1490635156</v>
      </c>
      <c r="W523">
        <v>-1109853011</v>
      </c>
    </row>
    <row r="524" spans="1:23" x14ac:dyDescent="0.2">
      <c r="A524">
        <v>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72"/>
  <sheetViews>
    <sheetView tabSelected="1" view="pageBreakPreview" zoomScale="85" zoomScaleNormal="100" zoomScaleSheetLayoutView="85" workbookViewId="0">
      <selection activeCell="A2" sqref="A2:D2"/>
    </sheetView>
  </sheetViews>
  <sheetFormatPr defaultRowHeight="12.75" x14ac:dyDescent="0.2"/>
  <cols>
    <col min="1" max="1" width="12.7109375" customWidth="1"/>
    <col min="2" max="2" width="40.7109375" customWidth="1"/>
    <col min="3" max="4" width="12.7109375" customWidth="1"/>
    <col min="15" max="15" width="79.7109375" hidden="1" customWidth="1"/>
    <col min="16" max="18" width="0" hidden="1" customWidth="1"/>
  </cols>
  <sheetData>
    <row r="2" spans="1:17" ht="16.5" x14ac:dyDescent="0.2">
      <c r="A2" s="9" t="s">
        <v>1257</v>
      </c>
      <c r="B2" s="10"/>
      <c r="C2" s="10"/>
      <c r="D2" s="10"/>
    </row>
    <row r="3" spans="1:17" ht="15" customHeight="1" x14ac:dyDescent="0.2">
      <c r="A3" s="9"/>
      <c r="B3" s="10"/>
      <c r="C3" s="10"/>
      <c r="D3" s="10"/>
      <c r="O3" s="11" t="s">
        <v>1258</v>
      </c>
    </row>
    <row r="4" spans="1:17" ht="28.5" x14ac:dyDescent="0.2">
      <c r="A4" s="12" t="s">
        <v>1259</v>
      </c>
      <c r="B4" s="12" t="s">
        <v>1260</v>
      </c>
      <c r="C4" s="12" t="s">
        <v>1261</v>
      </c>
      <c r="D4" s="12" t="s">
        <v>1262</v>
      </c>
    </row>
    <row r="5" spans="1:17" ht="14.25" x14ac:dyDescent="0.2">
      <c r="A5" s="12">
        <v>1</v>
      </c>
      <c r="B5" s="12">
        <v>2</v>
      </c>
      <c r="C5" s="12">
        <v>3</v>
      </c>
      <c r="D5" s="12">
        <v>4</v>
      </c>
    </row>
    <row r="6" spans="1:17" ht="16.5" x14ac:dyDescent="0.2">
      <c r="A6" s="9" t="str">
        <f>CONCATENATE("Локальная смета: ",IF(Source!G22&lt;&gt;"Новая локальная смета", Source!G22, ""))</f>
        <v xml:space="preserve">Локальная смета: </v>
      </c>
      <c r="B6" s="10"/>
      <c r="C6" s="10"/>
      <c r="D6" s="10"/>
    </row>
    <row r="7" spans="1:17" ht="16.5" x14ac:dyDescent="0.2">
      <c r="A7" s="9" t="str">
        <f>CONCATENATE("Раздел: ",IF(Source!G26&lt;&gt;"Новый раздел", Source!G26, ""))</f>
        <v>Раздел: Помещение №1</v>
      </c>
      <c r="B7" s="10"/>
      <c r="C7" s="10"/>
      <c r="D7" s="10"/>
    </row>
    <row r="8" spans="1:17" ht="16.5" x14ac:dyDescent="0.2">
      <c r="A8" s="9" t="str">
        <f>CONCATENATE("Подраздел: ",IF(Source!G30&lt;&gt;"Новый подраздел", Source!G30, ""))</f>
        <v>Подраздел: Перегородки</v>
      </c>
      <c r="B8" s="10"/>
      <c r="C8" s="10"/>
      <c r="D8" s="10"/>
    </row>
    <row r="9" spans="1:17" ht="14.25" x14ac:dyDescent="0.2">
      <c r="A9" s="13" t="s">
        <v>1263</v>
      </c>
      <c r="B9" s="14"/>
      <c r="C9" s="14"/>
      <c r="D9" s="14"/>
    </row>
    <row r="10" spans="1:17" ht="42.75" x14ac:dyDescent="0.2">
      <c r="A10" s="15" t="s">
        <v>830</v>
      </c>
      <c r="B10" s="16" t="s">
        <v>832</v>
      </c>
      <c r="C10" s="16" t="s">
        <v>31</v>
      </c>
      <c r="D10" s="17">
        <f>ROUND(SUMIF(RV_DATA!U9:'RV_DATA'!U75, -554123694, RV_DATA!I9:'RV_DATA'!I75), 6)</f>
        <v>57.5</v>
      </c>
      <c r="Q10">
        <v>3</v>
      </c>
    </row>
    <row r="11" spans="1:17" ht="14.25" x14ac:dyDescent="0.2">
      <c r="A11" s="15" t="s">
        <v>731</v>
      </c>
      <c r="B11" s="16" t="s">
        <v>733</v>
      </c>
      <c r="C11" s="16" t="s">
        <v>133</v>
      </c>
      <c r="D11" s="17">
        <f>ROUND(SUMIF(RV_DATA!U9:'RV_DATA'!U75, -399561490, RV_DATA!I9:'RV_DATA'!I75), 6)</f>
        <v>3.39E-4</v>
      </c>
      <c r="Q11">
        <v>3</v>
      </c>
    </row>
    <row r="12" spans="1:17" ht="14.25" x14ac:dyDescent="0.2">
      <c r="A12" s="15" t="s">
        <v>833</v>
      </c>
      <c r="B12" s="16" t="s">
        <v>835</v>
      </c>
      <c r="C12" s="16" t="s">
        <v>712</v>
      </c>
      <c r="D12" s="17">
        <f>ROUND(SUMIF(RV_DATA!U9:'RV_DATA'!U75, -1158792968, RV_DATA!I9:'RV_DATA'!I75), 6)</f>
        <v>5.7500000000000002E-2</v>
      </c>
      <c r="Q12">
        <v>3</v>
      </c>
    </row>
    <row r="13" spans="1:17" ht="28.5" x14ac:dyDescent="0.2">
      <c r="A13" s="15" t="s">
        <v>101</v>
      </c>
      <c r="B13" s="16" t="s">
        <v>102</v>
      </c>
      <c r="C13" s="16" t="s">
        <v>103</v>
      </c>
      <c r="D13" s="17">
        <f>ROUND(SUMIF(RV_DATA!U9:'RV_DATA'!U75, -819682241, RV_DATA!I9:'RV_DATA'!I75), 6)</f>
        <v>3</v>
      </c>
      <c r="Q13">
        <v>3</v>
      </c>
    </row>
    <row r="14" spans="1:17" ht="28.5" x14ac:dyDescent="0.2">
      <c r="A14" s="15" t="s">
        <v>836</v>
      </c>
      <c r="B14" s="16" t="s">
        <v>838</v>
      </c>
      <c r="C14" s="16" t="s">
        <v>133</v>
      </c>
      <c r="D14" s="17">
        <f>ROUND(SUMIF(RV_DATA!U9:'RV_DATA'!U75, -1746258587, RV_DATA!I9:'RV_DATA'!I75), 6)</f>
        <v>2.3E-2</v>
      </c>
      <c r="Q14">
        <v>3</v>
      </c>
    </row>
    <row r="15" spans="1:17" ht="14.25" x14ac:dyDescent="0.2">
      <c r="A15" s="15" t="s">
        <v>778</v>
      </c>
      <c r="B15" s="16" t="s">
        <v>780</v>
      </c>
      <c r="C15" s="16" t="s">
        <v>133</v>
      </c>
      <c r="D15" s="17">
        <f>ROUND(SUMIF(RV_DATA!U9:'RV_DATA'!U75, -1319080431, RV_DATA!I9:'RV_DATA'!I75), 6)</f>
        <v>4.5600000000000003E-4</v>
      </c>
      <c r="Q15">
        <v>3</v>
      </c>
    </row>
    <row r="16" spans="1:17" ht="14.25" x14ac:dyDescent="0.2">
      <c r="A16" s="15" t="s">
        <v>749</v>
      </c>
      <c r="B16" s="16" t="s">
        <v>751</v>
      </c>
      <c r="C16" s="16" t="s">
        <v>133</v>
      </c>
      <c r="D16" s="17">
        <f>ROUND(SUMIF(RV_DATA!U9:'RV_DATA'!U75, -2063358494, RV_DATA!I9:'RV_DATA'!I75), 6)</f>
        <v>4.4000000000000002E-4</v>
      </c>
      <c r="Q16">
        <v>3</v>
      </c>
    </row>
    <row r="17" spans="1:17" ht="28.5" x14ac:dyDescent="0.2">
      <c r="A17" s="15" t="s">
        <v>792</v>
      </c>
      <c r="B17" s="16" t="s">
        <v>794</v>
      </c>
      <c r="C17" s="16" t="s">
        <v>31</v>
      </c>
      <c r="D17" s="17">
        <f>ROUND(SUMIF(RV_DATA!U9:'RV_DATA'!U75, -1827594923, RV_DATA!I9:'RV_DATA'!I75), 6)</f>
        <v>35.885615999999999</v>
      </c>
      <c r="Q17">
        <v>3</v>
      </c>
    </row>
    <row r="18" spans="1:17" ht="14.25" x14ac:dyDescent="0.2">
      <c r="A18" s="15" t="s">
        <v>795</v>
      </c>
      <c r="B18" s="16" t="s">
        <v>797</v>
      </c>
      <c r="C18" s="16" t="s">
        <v>133</v>
      </c>
      <c r="D18" s="17">
        <f>ROUND(SUMIF(RV_DATA!U9:'RV_DATA'!U75, -1330008606, RV_DATA!I9:'RV_DATA'!I75), 6)</f>
        <v>0.198604</v>
      </c>
      <c r="Q18">
        <v>3</v>
      </c>
    </row>
    <row r="19" spans="1:17" ht="14.25" x14ac:dyDescent="0.2">
      <c r="A19" s="15" t="s">
        <v>761</v>
      </c>
      <c r="B19" s="16" t="s">
        <v>763</v>
      </c>
      <c r="C19" s="16" t="s">
        <v>120</v>
      </c>
      <c r="D19" s="17">
        <f>ROUND(SUMIF(RV_DATA!U9:'RV_DATA'!U75, -1980359651, RV_DATA!I9:'RV_DATA'!I75), 6)</f>
        <v>23.76</v>
      </c>
      <c r="Q19">
        <v>3</v>
      </c>
    </row>
    <row r="20" spans="1:17" ht="28.5" x14ac:dyDescent="0.2">
      <c r="A20" s="15" t="s">
        <v>752</v>
      </c>
      <c r="B20" s="16" t="s">
        <v>754</v>
      </c>
      <c r="C20" s="16" t="s">
        <v>133</v>
      </c>
      <c r="D20" s="17">
        <f>ROUND(SUMIF(RV_DATA!U9:'RV_DATA'!U75, 969423507, RV_DATA!I9:'RV_DATA'!I75), 6)</f>
        <v>1.6000000000000001E-3</v>
      </c>
      <c r="Q20">
        <v>3</v>
      </c>
    </row>
    <row r="21" spans="1:17" ht="14.25" x14ac:dyDescent="0.2">
      <c r="A21" s="15" t="s">
        <v>798</v>
      </c>
      <c r="B21" s="16" t="s">
        <v>800</v>
      </c>
      <c r="C21" s="16" t="s">
        <v>120</v>
      </c>
      <c r="D21" s="17">
        <f>ROUND(SUMIF(RV_DATA!U9:'RV_DATA'!U75, 644139035, RV_DATA!I9:'RV_DATA'!I75), 6)</f>
        <v>4.1226039999999999</v>
      </c>
      <c r="Q21">
        <v>3</v>
      </c>
    </row>
    <row r="22" spans="1:17" ht="14.25" x14ac:dyDescent="0.2">
      <c r="A22" s="15" t="s">
        <v>764</v>
      </c>
      <c r="B22" s="16" t="s">
        <v>766</v>
      </c>
      <c r="C22" s="16" t="s">
        <v>133</v>
      </c>
      <c r="D22" s="17">
        <f>ROUND(SUMIF(RV_DATA!U9:'RV_DATA'!U75, 1561117559, RV_DATA!I9:'RV_DATA'!I75), 6)</f>
        <v>2.2260000000000001E-3</v>
      </c>
      <c r="Q22">
        <v>3</v>
      </c>
    </row>
    <row r="23" spans="1:17" ht="28.5" x14ac:dyDescent="0.2">
      <c r="A23" s="15" t="s">
        <v>781</v>
      </c>
      <c r="B23" s="16" t="s">
        <v>783</v>
      </c>
      <c r="C23" s="16" t="s">
        <v>72</v>
      </c>
      <c r="D23" s="17">
        <f>ROUND(SUMIF(RV_DATA!U9:'RV_DATA'!U75, 143065284, RV_DATA!I9:'RV_DATA'!I75), 6)</f>
        <v>0.45600000000000002</v>
      </c>
      <c r="Q23">
        <v>3</v>
      </c>
    </row>
    <row r="24" spans="1:17" ht="28.5" x14ac:dyDescent="0.2">
      <c r="A24" s="15" t="s">
        <v>808</v>
      </c>
      <c r="B24" s="16" t="s">
        <v>810</v>
      </c>
      <c r="C24" s="16" t="s">
        <v>133</v>
      </c>
      <c r="D24" s="17">
        <f>ROUND(SUMIF(RV_DATA!U9:'RV_DATA'!U75, -43392483, RV_DATA!I9:'RV_DATA'!I75), 6)</f>
        <v>4.1999999999999997E-3</v>
      </c>
      <c r="Q24">
        <v>3</v>
      </c>
    </row>
    <row r="25" spans="1:17" ht="28.5" x14ac:dyDescent="0.2">
      <c r="A25" s="15" t="s">
        <v>718</v>
      </c>
      <c r="B25" s="16" t="s">
        <v>720</v>
      </c>
      <c r="C25" s="16" t="s">
        <v>507</v>
      </c>
      <c r="D25" s="17">
        <f>ROUND(SUMIF(RV_DATA!U9:'RV_DATA'!U75, 1431666801, RV_DATA!I9:'RV_DATA'!I75), 6)</f>
        <v>220.5</v>
      </c>
      <c r="Q25">
        <v>3</v>
      </c>
    </row>
    <row r="26" spans="1:17" ht="14.25" x14ac:dyDescent="0.2">
      <c r="A26" s="15" t="s">
        <v>118</v>
      </c>
      <c r="B26" s="16" t="s">
        <v>119</v>
      </c>
      <c r="C26" s="16" t="s">
        <v>120</v>
      </c>
      <c r="D26" s="17">
        <f>ROUND(SUMIF(RV_DATA!U9:'RV_DATA'!U75, 1271950443, RV_DATA!I9:'RV_DATA'!I75), 6)</f>
        <v>89.029200000000003</v>
      </c>
      <c r="Q26">
        <v>3</v>
      </c>
    </row>
    <row r="27" spans="1:17" ht="14.25" x14ac:dyDescent="0.2">
      <c r="A27" s="15" t="s">
        <v>676</v>
      </c>
      <c r="B27" s="16" t="s">
        <v>678</v>
      </c>
      <c r="C27" s="16" t="s">
        <v>120</v>
      </c>
      <c r="D27" s="17">
        <f>ROUND(SUMIF(RV_DATA!U9:'RV_DATA'!U75, -946734149, RV_DATA!I9:'RV_DATA'!I75), 6)</f>
        <v>68.784000000000006</v>
      </c>
      <c r="Q27">
        <v>3</v>
      </c>
    </row>
    <row r="28" spans="1:17" ht="14.25" x14ac:dyDescent="0.2">
      <c r="A28" s="15" t="s">
        <v>679</v>
      </c>
      <c r="B28" s="16" t="s">
        <v>681</v>
      </c>
      <c r="C28" s="16" t="s">
        <v>120</v>
      </c>
      <c r="D28" s="17">
        <f>ROUND(SUMIF(RV_DATA!U9:'RV_DATA'!U75, -1529888946, RV_DATA!I9:'RV_DATA'!I75), 6)</f>
        <v>72.058199999999999</v>
      </c>
      <c r="Q28">
        <v>3</v>
      </c>
    </row>
    <row r="29" spans="1:17" ht="14.25" x14ac:dyDescent="0.2">
      <c r="A29" s="15" t="s">
        <v>682</v>
      </c>
      <c r="B29" s="16" t="s">
        <v>684</v>
      </c>
      <c r="C29" s="16" t="s">
        <v>120</v>
      </c>
      <c r="D29" s="17">
        <f>ROUND(SUMIF(RV_DATA!U9:'RV_DATA'!U75, -936589070, RV_DATA!I9:'RV_DATA'!I75), 6)</f>
        <v>511.36079999999998</v>
      </c>
      <c r="Q29">
        <v>3</v>
      </c>
    </row>
    <row r="30" spans="1:17" ht="28.5" x14ac:dyDescent="0.2">
      <c r="A30" s="15" t="s">
        <v>685</v>
      </c>
      <c r="B30" s="16" t="s">
        <v>687</v>
      </c>
      <c r="C30" s="16" t="s">
        <v>507</v>
      </c>
      <c r="D30" s="17">
        <f>ROUND(SUMIF(RV_DATA!U9:'RV_DATA'!U75, -1957188591, RV_DATA!I9:'RV_DATA'!I75), 6)</f>
        <v>522.75840000000005</v>
      </c>
      <c r="Q30">
        <v>3</v>
      </c>
    </row>
    <row r="31" spans="1:17" ht="28.5" x14ac:dyDescent="0.2">
      <c r="A31" s="15" t="s">
        <v>688</v>
      </c>
      <c r="B31" s="16" t="s">
        <v>690</v>
      </c>
      <c r="C31" s="16" t="s">
        <v>259</v>
      </c>
      <c r="D31" s="17">
        <f>ROUND(SUMIF(RV_DATA!U9:'RV_DATA'!U75, -2072982832, RV_DATA!I9:'RV_DATA'!I75), 6)</f>
        <v>6.0873840000000001</v>
      </c>
      <c r="Q31">
        <v>3</v>
      </c>
    </row>
    <row r="32" spans="1:17" ht="42.75" x14ac:dyDescent="0.2">
      <c r="A32" s="15" t="s">
        <v>691</v>
      </c>
      <c r="B32" s="16" t="s">
        <v>693</v>
      </c>
      <c r="C32" s="16" t="s">
        <v>507</v>
      </c>
      <c r="D32" s="17">
        <f>ROUND(SUMIF(RV_DATA!U9:'RV_DATA'!U75, 781211409, RV_DATA!I9:'RV_DATA'!I75), 6)</f>
        <v>433.33920000000001</v>
      </c>
      <c r="Q32">
        <v>3</v>
      </c>
    </row>
    <row r="33" spans="1:17" ht="14.25" x14ac:dyDescent="0.2">
      <c r="A33" s="15" t="s">
        <v>37</v>
      </c>
      <c r="B33" s="16" t="s">
        <v>38</v>
      </c>
      <c r="C33" s="16" t="s">
        <v>31</v>
      </c>
      <c r="D33" s="17">
        <f>ROUND(SUMIF(RV_DATA!U9:'RV_DATA'!U75, 1477604143, RV_DATA!I9:'RV_DATA'!I75), 6)</f>
        <v>3.15</v>
      </c>
      <c r="Q33">
        <v>3</v>
      </c>
    </row>
    <row r="34" spans="1:17" ht="14.25" x14ac:dyDescent="0.2">
      <c r="A34" s="15" t="s">
        <v>41</v>
      </c>
      <c r="B34" s="16" t="s">
        <v>42</v>
      </c>
      <c r="C34" s="16" t="s">
        <v>31</v>
      </c>
      <c r="D34" s="17">
        <f>ROUND(SUMIF(RV_DATA!U9:'RV_DATA'!U75, 1528749664, RV_DATA!I9:'RV_DATA'!I75), 6)</f>
        <v>1441.5881999999999</v>
      </c>
      <c r="Q34">
        <v>3</v>
      </c>
    </row>
    <row r="35" spans="1:17" ht="14.25" x14ac:dyDescent="0.2">
      <c r="A35" s="15" t="s">
        <v>694</v>
      </c>
      <c r="B35" s="16" t="s">
        <v>696</v>
      </c>
      <c r="C35" s="16" t="s">
        <v>235</v>
      </c>
      <c r="D35" s="17">
        <f>ROUND(SUMIF(RV_DATA!U9:'RV_DATA'!U75, -1181903992, RV_DATA!I9:'RV_DATA'!I75), 6)</f>
        <v>46.859375999999997</v>
      </c>
      <c r="Q35">
        <v>3</v>
      </c>
    </row>
    <row r="36" spans="1:17" ht="14.25" x14ac:dyDescent="0.2">
      <c r="A36" s="15" t="s">
        <v>697</v>
      </c>
      <c r="B36" s="16" t="s">
        <v>699</v>
      </c>
      <c r="C36" s="16" t="s">
        <v>235</v>
      </c>
      <c r="D36" s="17">
        <f>ROUND(SUMIF(RV_DATA!U9:'RV_DATA'!U75, -1764455655, RV_DATA!I9:'RV_DATA'!I75), 6)</f>
        <v>120.976986</v>
      </c>
      <c r="Q36">
        <v>3</v>
      </c>
    </row>
    <row r="37" spans="1:17" ht="14.25" x14ac:dyDescent="0.2">
      <c r="A37" s="15" t="s">
        <v>700</v>
      </c>
      <c r="B37" s="16" t="s">
        <v>702</v>
      </c>
      <c r="C37" s="16" t="s">
        <v>235</v>
      </c>
      <c r="D37" s="17">
        <f>ROUND(SUMIF(RV_DATA!U9:'RV_DATA'!U75, 62995597, RV_DATA!I9:'RV_DATA'!I75), 6)</f>
        <v>5.8122480000000003</v>
      </c>
      <c r="Q37">
        <v>3</v>
      </c>
    </row>
    <row r="38" spans="1:17" ht="14.25" x14ac:dyDescent="0.2">
      <c r="A38" s="15" t="s">
        <v>131</v>
      </c>
      <c r="B38" s="16" t="s">
        <v>132</v>
      </c>
      <c r="C38" s="16" t="s">
        <v>133</v>
      </c>
      <c r="D38" s="17">
        <f>ROUND(SUMIF(RV_DATA!U9:'RV_DATA'!U75, -33711620, RV_DATA!I9:'RV_DATA'!I75), 6)</f>
        <v>0.4032</v>
      </c>
      <c r="Q38">
        <v>3</v>
      </c>
    </row>
    <row r="39" spans="1:17" ht="14.25" x14ac:dyDescent="0.2">
      <c r="A39" s="15" t="s">
        <v>816</v>
      </c>
      <c r="B39" s="16" t="s">
        <v>818</v>
      </c>
      <c r="C39" s="16" t="s">
        <v>133</v>
      </c>
      <c r="D39" s="17">
        <f>ROUND(SUMIF(RV_DATA!U9:'RV_DATA'!U75, 2076838230, RV_DATA!I9:'RV_DATA'!I75), 6)</f>
        <v>0.205452</v>
      </c>
      <c r="Q39">
        <v>3</v>
      </c>
    </row>
    <row r="40" spans="1:17" ht="14.25" x14ac:dyDescent="0.2">
      <c r="A40" s="15" t="s">
        <v>819</v>
      </c>
      <c r="B40" s="16" t="s">
        <v>821</v>
      </c>
      <c r="C40" s="16" t="s">
        <v>133</v>
      </c>
      <c r="D40" s="17">
        <f>ROUND(SUMIF(RV_DATA!U9:'RV_DATA'!U75, 1268898367, RV_DATA!I9:'RV_DATA'!I75), 6)</f>
        <v>3.4242000000000002E-2</v>
      </c>
      <c r="Q40">
        <v>3</v>
      </c>
    </row>
    <row r="41" spans="1:17" ht="14.25" x14ac:dyDescent="0.2">
      <c r="A41" s="15" t="s">
        <v>822</v>
      </c>
      <c r="B41" s="16" t="s">
        <v>824</v>
      </c>
      <c r="C41" s="16" t="s">
        <v>120</v>
      </c>
      <c r="D41" s="17">
        <f>ROUND(SUMIF(RV_DATA!U9:'RV_DATA'!U75, -1042179355, RV_DATA!I9:'RV_DATA'!I75), 6)</f>
        <v>136.96799999999999</v>
      </c>
      <c r="Q41">
        <v>3</v>
      </c>
    </row>
    <row r="42" spans="1:17" ht="42.75" x14ac:dyDescent="0.2">
      <c r="A42" s="15" t="s">
        <v>59</v>
      </c>
      <c r="B42" s="16" t="s">
        <v>60</v>
      </c>
      <c r="C42" s="16" t="s">
        <v>31</v>
      </c>
      <c r="D42" s="17">
        <f>ROUND(SUMIF(RV_DATA!U9:'RV_DATA'!U75, 1857014117, RV_DATA!I9:'RV_DATA'!I75), 6)</f>
        <v>58.88</v>
      </c>
      <c r="Q42">
        <v>3</v>
      </c>
    </row>
    <row r="43" spans="1:17" ht="42.75" x14ac:dyDescent="0.2">
      <c r="A43" s="15" t="s">
        <v>734</v>
      </c>
      <c r="B43" s="16" t="s">
        <v>736</v>
      </c>
      <c r="C43" s="16" t="s">
        <v>712</v>
      </c>
      <c r="D43" s="17">
        <f>ROUND(SUMIF(RV_DATA!U9:'RV_DATA'!U75, -312411735, RV_DATA!I9:'RV_DATA'!I75), 6)</f>
        <v>1.1776E-2</v>
      </c>
      <c r="Q43">
        <v>3</v>
      </c>
    </row>
    <row r="44" spans="1:17" ht="42.75" x14ac:dyDescent="0.2">
      <c r="A44" s="15" t="s">
        <v>767</v>
      </c>
      <c r="B44" s="16" t="s">
        <v>769</v>
      </c>
      <c r="C44" s="16" t="s">
        <v>712</v>
      </c>
      <c r="D44" s="17">
        <f>ROUND(SUMIF(RV_DATA!U9:'RV_DATA'!U75, 455834906, RV_DATA!I9:'RV_DATA'!I75), 6)</f>
        <v>1.7600000000000001E-2</v>
      </c>
      <c r="Q44">
        <v>3</v>
      </c>
    </row>
    <row r="45" spans="1:17" ht="28.5" x14ac:dyDescent="0.2">
      <c r="A45" s="15" t="s">
        <v>29</v>
      </c>
      <c r="B45" s="16" t="s">
        <v>30</v>
      </c>
      <c r="C45" s="16" t="s">
        <v>31</v>
      </c>
      <c r="D45" s="17">
        <f>ROUND(SUMIF(RV_DATA!U9:'RV_DATA'!U75, -1993068365, RV_DATA!I9:'RV_DATA'!I75), 6)</f>
        <v>352.69260000000003</v>
      </c>
      <c r="Q45">
        <v>3</v>
      </c>
    </row>
    <row r="46" spans="1:17" ht="71.25" x14ac:dyDescent="0.2">
      <c r="A46" s="15" t="s">
        <v>737</v>
      </c>
      <c r="B46" s="16" t="s">
        <v>739</v>
      </c>
      <c r="C46" s="16" t="s">
        <v>133</v>
      </c>
      <c r="D46" s="17">
        <f>ROUND(SUMIF(RV_DATA!U9:'RV_DATA'!U75, 49960543, RV_DATA!I9:'RV_DATA'!I75), 6)</f>
        <v>5.888E-3</v>
      </c>
      <c r="Q46">
        <v>3</v>
      </c>
    </row>
    <row r="47" spans="1:17" ht="14.25" x14ac:dyDescent="0.2">
      <c r="A47" s="15" t="s">
        <v>703</v>
      </c>
      <c r="B47" s="16" t="s">
        <v>705</v>
      </c>
      <c r="C47" s="16" t="s">
        <v>507</v>
      </c>
      <c r="D47" s="17">
        <f>ROUND(SUMIF(RV_DATA!U9:'RV_DATA'!U75, -1149950003, RV_DATA!I9:'RV_DATA'!I75), 6)</f>
        <v>262.50420000000003</v>
      </c>
      <c r="Q47">
        <v>3</v>
      </c>
    </row>
    <row r="48" spans="1:17" ht="14.25" x14ac:dyDescent="0.2">
      <c r="A48" s="15" t="s">
        <v>706</v>
      </c>
      <c r="B48" s="16" t="s">
        <v>708</v>
      </c>
      <c r="C48" s="16" t="s">
        <v>507</v>
      </c>
      <c r="D48" s="17">
        <f>ROUND(SUMIF(RV_DATA!U9:'RV_DATA'!U75, -1898297911, RV_DATA!I9:'RV_DATA'!I75), 6)</f>
        <v>701.59680000000003</v>
      </c>
      <c r="Q48">
        <v>3</v>
      </c>
    </row>
    <row r="49" spans="1:17" ht="28.5" x14ac:dyDescent="0.2">
      <c r="A49" s="15" t="s">
        <v>770</v>
      </c>
      <c r="B49" s="16" t="s">
        <v>772</v>
      </c>
      <c r="C49" s="16" t="s">
        <v>507</v>
      </c>
      <c r="D49" s="17">
        <f>ROUND(SUMIF(RV_DATA!U9:'RV_DATA'!U75, -180984447, RV_DATA!I9:'RV_DATA'!I75), 6)</f>
        <v>118.8</v>
      </c>
      <c r="Q49">
        <v>3</v>
      </c>
    </row>
    <row r="50" spans="1:17" ht="42.75" x14ac:dyDescent="0.2">
      <c r="A50" s="15" t="s">
        <v>84</v>
      </c>
      <c r="B50" s="16" t="s">
        <v>85</v>
      </c>
      <c r="C50" s="16" t="s">
        <v>31</v>
      </c>
      <c r="D50" s="17">
        <f>ROUND(SUMIF(RV_DATA!U9:'RV_DATA'!U75, 1906875314, RV_DATA!I9:'RV_DATA'!I75), 6)</f>
        <v>22</v>
      </c>
      <c r="Q50">
        <v>3</v>
      </c>
    </row>
    <row r="51" spans="1:17" ht="28.5" x14ac:dyDescent="0.2">
      <c r="A51" s="15" t="s">
        <v>755</v>
      </c>
      <c r="B51" s="16" t="s">
        <v>757</v>
      </c>
      <c r="C51" s="16" t="s">
        <v>133</v>
      </c>
      <c r="D51" s="17">
        <f>ROUND(SUMIF(RV_DATA!U9:'RV_DATA'!U75, 1970784338, RV_DATA!I9:'RV_DATA'!I75), 6)</f>
        <v>1.72E-3</v>
      </c>
      <c r="Q51">
        <v>3</v>
      </c>
    </row>
    <row r="52" spans="1:17" ht="57" x14ac:dyDescent="0.2">
      <c r="A52" s="15" t="s">
        <v>784</v>
      </c>
      <c r="B52" s="16" t="s">
        <v>786</v>
      </c>
      <c r="C52" s="16" t="s">
        <v>133</v>
      </c>
      <c r="D52" s="17">
        <f>ROUND(SUMIF(RV_DATA!U9:'RV_DATA'!U75, 1426677377, RV_DATA!I9:'RV_DATA'!I75), 6)</f>
        <v>1.3679999999999999E-2</v>
      </c>
      <c r="Q52">
        <v>3</v>
      </c>
    </row>
    <row r="53" spans="1:17" ht="71.25" x14ac:dyDescent="0.2">
      <c r="A53" s="15" t="s">
        <v>97</v>
      </c>
      <c r="B53" s="16" t="s">
        <v>98</v>
      </c>
      <c r="C53" s="16" t="s">
        <v>72</v>
      </c>
      <c r="D53" s="17">
        <f>ROUND(SUMIF(RV_DATA!U9:'RV_DATA'!U75, 934054201, RV_DATA!I9:'RV_DATA'!I75), 6)</f>
        <v>3</v>
      </c>
      <c r="Q53">
        <v>3</v>
      </c>
    </row>
    <row r="54" spans="1:17" ht="57" x14ac:dyDescent="0.2">
      <c r="A54" s="15" t="s">
        <v>93</v>
      </c>
      <c r="B54" s="16" t="s">
        <v>94</v>
      </c>
      <c r="C54" s="16" t="s">
        <v>72</v>
      </c>
      <c r="D54" s="17">
        <f>ROUND(SUMIF(RV_DATA!U9:'RV_DATA'!U75, 1393370204, RV_DATA!I9:'RV_DATA'!I75), 6)</f>
        <v>3</v>
      </c>
      <c r="Q54">
        <v>3</v>
      </c>
    </row>
    <row r="55" spans="1:17" ht="57" x14ac:dyDescent="0.2">
      <c r="A55" s="15" t="s">
        <v>70</v>
      </c>
      <c r="B55" s="16" t="s">
        <v>71</v>
      </c>
      <c r="C55" s="16" t="s">
        <v>72</v>
      </c>
      <c r="D55" s="17">
        <f>ROUND(SUMIF(RV_DATA!U9:'RV_DATA'!U75, 201019826, RV_DATA!I9:'RV_DATA'!I75), 6)</f>
        <v>4</v>
      </c>
      <c r="Q55">
        <v>3</v>
      </c>
    </row>
    <row r="56" spans="1:17" ht="28.5" x14ac:dyDescent="0.2">
      <c r="A56" s="15" t="s">
        <v>758</v>
      </c>
      <c r="B56" s="16" t="s">
        <v>760</v>
      </c>
      <c r="C56" s="16" t="s">
        <v>712</v>
      </c>
      <c r="D56" s="17">
        <f>ROUND(SUMIF(RV_DATA!U9:'RV_DATA'!U75, -211956249, RV_DATA!I9:'RV_DATA'!I75), 6)</f>
        <v>1.1999999999999999E-3</v>
      </c>
      <c r="Q56">
        <v>3</v>
      </c>
    </row>
    <row r="57" spans="1:17" ht="28.5" x14ac:dyDescent="0.2">
      <c r="A57" s="15" t="s">
        <v>839</v>
      </c>
      <c r="B57" s="16" t="s">
        <v>841</v>
      </c>
      <c r="C57" s="16" t="s">
        <v>712</v>
      </c>
      <c r="D57" s="17">
        <f>ROUND(SUMIF(RV_DATA!U9:'RV_DATA'!U75, -364114852, RV_DATA!I9:'RV_DATA'!I75), 6)</f>
        <v>0.86250000000000004</v>
      </c>
      <c r="Q57">
        <v>3</v>
      </c>
    </row>
    <row r="58" spans="1:17" ht="14.25" x14ac:dyDescent="0.2">
      <c r="A58" s="15" t="s">
        <v>709</v>
      </c>
      <c r="B58" s="16" t="s">
        <v>711</v>
      </c>
      <c r="C58" s="16" t="s">
        <v>712</v>
      </c>
      <c r="D58" s="17">
        <f>ROUND(SUMIF(RV_DATA!U9:'RV_DATA'!U75, 619799737, RV_DATA!I9:'RV_DATA'!I75), 6)</f>
        <v>0.97812600000000005</v>
      </c>
      <c r="Q58">
        <v>3</v>
      </c>
    </row>
    <row r="59" spans="1:17" ht="71.25" x14ac:dyDescent="0.2">
      <c r="A59" s="15" t="s">
        <v>740</v>
      </c>
      <c r="B59" s="16" t="s">
        <v>742</v>
      </c>
      <c r="C59" s="16" t="s">
        <v>288</v>
      </c>
      <c r="D59" s="17">
        <f>ROUND(SUMIF(RV_DATA!U9:'RV_DATA'!U75, 838327806, RV_DATA!I9:'RV_DATA'!I75), 6)</f>
        <v>5.8880000000000002E-2</v>
      </c>
      <c r="Q59">
        <v>3</v>
      </c>
    </row>
    <row r="60" spans="1:17" ht="16.5" x14ac:dyDescent="0.2">
      <c r="A60" s="9" t="str">
        <f>CONCATENATE("Подраздел: ",IF(Source!G88&lt;&gt;"Новый подраздел", Source!G88, ""))</f>
        <v>Подраздел: Потолки</v>
      </c>
      <c r="B60" s="10"/>
      <c r="C60" s="10"/>
      <c r="D60" s="10"/>
    </row>
    <row r="61" spans="1:17" ht="14.25" x14ac:dyDescent="0.2">
      <c r="A61" s="13" t="s">
        <v>1263</v>
      </c>
      <c r="B61" s="14"/>
      <c r="C61" s="14"/>
      <c r="D61" s="14"/>
    </row>
    <row r="62" spans="1:17" ht="14.25" x14ac:dyDescent="0.2">
      <c r="A62" s="15" t="s">
        <v>731</v>
      </c>
      <c r="B62" s="16" t="s">
        <v>733</v>
      </c>
      <c r="C62" s="16" t="s">
        <v>133</v>
      </c>
      <c r="D62" s="17">
        <f>ROUND(SUMIF(RV_DATA!U77:'RV_DATA'!U111, -399561490, RV_DATA!I77:'RV_DATA'!I111), 6)</f>
        <v>6.4999999999999994E-5</v>
      </c>
      <c r="Q62">
        <v>3</v>
      </c>
    </row>
    <row r="63" spans="1:17" ht="14.25" x14ac:dyDescent="0.2">
      <c r="A63" s="15" t="s">
        <v>860</v>
      </c>
      <c r="B63" s="16" t="s">
        <v>862</v>
      </c>
      <c r="C63" s="16" t="s">
        <v>712</v>
      </c>
      <c r="D63" s="17">
        <f>ROUND(SUMIF(RV_DATA!U77:'RV_DATA'!U111, -756465305, RV_DATA!I77:'RV_DATA'!I111), 6)</f>
        <v>0.58540499999999995</v>
      </c>
      <c r="Q63">
        <v>3</v>
      </c>
    </row>
    <row r="64" spans="1:17" ht="28.5" x14ac:dyDescent="0.2">
      <c r="A64" s="15" t="s">
        <v>863</v>
      </c>
      <c r="B64" s="16" t="s">
        <v>865</v>
      </c>
      <c r="C64" s="16" t="s">
        <v>133</v>
      </c>
      <c r="D64" s="17">
        <f>ROUND(SUMIF(RV_DATA!U77:'RV_DATA'!U111, -1012359093, RV_DATA!I77:'RV_DATA'!I111), 6)</f>
        <v>2.0000000000000002E-5</v>
      </c>
      <c r="Q64">
        <v>3</v>
      </c>
    </row>
    <row r="65" spans="1:17" ht="14.25" x14ac:dyDescent="0.2">
      <c r="A65" s="15" t="s">
        <v>866</v>
      </c>
      <c r="B65" s="16" t="s">
        <v>868</v>
      </c>
      <c r="C65" s="16" t="s">
        <v>133</v>
      </c>
      <c r="D65" s="17">
        <f>ROUND(SUMIF(RV_DATA!U77:'RV_DATA'!U111, -61748979, RV_DATA!I77:'RV_DATA'!I111), 6)</f>
        <v>1.2620000000000001E-3</v>
      </c>
      <c r="Q65">
        <v>3</v>
      </c>
    </row>
    <row r="66" spans="1:17" ht="14.25" x14ac:dyDescent="0.2">
      <c r="A66" s="15" t="s">
        <v>869</v>
      </c>
      <c r="B66" s="16" t="s">
        <v>871</v>
      </c>
      <c r="C66" s="16" t="s">
        <v>133</v>
      </c>
      <c r="D66" s="17">
        <f>ROUND(SUMIF(RV_DATA!U77:'RV_DATA'!U111, 703561654, RV_DATA!I77:'RV_DATA'!I111), 6)</f>
        <v>1.9514E-2</v>
      </c>
      <c r="Q66">
        <v>3</v>
      </c>
    </row>
    <row r="67" spans="1:17" ht="28.5" x14ac:dyDescent="0.2">
      <c r="A67" s="15" t="s">
        <v>792</v>
      </c>
      <c r="B67" s="16" t="s">
        <v>794</v>
      </c>
      <c r="C67" s="16" t="s">
        <v>31</v>
      </c>
      <c r="D67" s="17">
        <f>ROUND(SUMIF(RV_DATA!U77:'RV_DATA'!U111, -1827594923, RV_DATA!I77:'RV_DATA'!I111), 6)</f>
        <v>0.57573600000000003</v>
      </c>
      <c r="Q67">
        <v>3</v>
      </c>
    </row>
    <row r="68" spans="1:17" ht="14.25" x14ac:dyDescent="0.2">
      <c r="A68" s="15" t="s">
        <v>798</v>
      </c>
      <c r="B68" s="16" t="s">
        <v>800</v>
      </c>
      <c r="C68" s="16" t="s">
        <v>120</v>
      </c>
      <c r="D68" s="17">
        <f>ROUND(SUMIF(RV_DATA!U77:'RV_DATA'!U111, 644139035, RV_DATA!I77:'RV_DATA'!I111), 6)</f>
        <v>0.212474</v>
      </c>
      <c r="Q68">
        <v>3</v>
      </c>
    </row>
    <row r="69" spans="1:17" ht="14.25" x14ac:dyDescent="0.2">
      <c r="A69" s="15" t="s">
        <v>764</v>
      </c>
      <c r="B69" s="16" t="s">
        <v>766</v>
      </c>
      <c r="C69" s="16" t="s">
        <v>133</v>
      </c>
      <c r="D69" s="17">
        <f>ROUND(SUMIF(RV_DATA!U77:'RV_DATA'!U111, 1561117559, RV_DATA!I77:'RV_DATA'!I111), 6)</f>
        <v>6.9999999999999999E-6</v>
      </c>
      <c r="Q69">
        <v>3</v>
      </c>
    </row>
    <row r="70" spans="1:17" ht="14.25" x14ac:dyDescent="0.2">
      <c r="A70" s="15" t="s">
        <v>872</v>
      </c>
      <c r="B70" s="16" t="s">
        <v>874</v>
      </c>
      <c r="C70" s="16" t="s">
        <v>120</v>
      </c>
      <c r="D70" s="17">
        <f>ROUND(SUMIF(RV_DATA!U77:'RV_DATA'!U111, -1817527483, RV_DATA!I77:'RV_DATA'!I111), 6)</f>
        <v>0.195135</v>
      </c>
      <c r="Q70">
        <v>3</v>
      </c>
    </row>
    <row r="71" spans="1:17" ht="28.5" x14ac:dyDescent="0.2">
      <c r="A71" s="15" t="s">
        <v>217</v>
      </c>
      <c r="B71" s="16" t="s">
        <v>218</v>
      </c>
      <c r="C71" s="16" t="s">
        <v>31</v>
      </c>
      <c r="D71" s="17">
        <f>ROUND(SUMIF(RV_DATA!U77:'RV_DATA'!U111, 1863815349, RV_DATA!I77:'RV_DATA'!I111), 6)</f>
        <v>267.98540000000003</v>
      </c>
      <c r="Q71">
        <v>3</v>
      </c>
    </row>
    <row r="72" spans="1:17" ht="14.25" x14ac:dyDescent="0.2">
      <c r="A72" s="15" t="s">
        <v>676</v>
      </c>
      <c r="B72" s="16" t="s">
        <v>678</v>
      </c>
      <c r="C72" s="16" t="s">
        <v>120</v>
      </c>
      <c r="D72" s="17">
        <f>ROUND(SUMIF(RV_DATA!U77:'RV_DATA'!U111, -946734149, RV_DATA!I77:'RV_DATA'!I111), 6)</f>
        <v>6.8540000000000001</v>
      </c>
      <c r="Q72">
        <v>3</v>
      </c>
    </row>
    <row r="73" spans="1:17" ht="14.25" x14ac:dyDescent="0.2">
      <c r="A73" s="15" t="s">
        <v>679</v>
      </c>
      <c r="B73" s="16" t="s">
        <v>681</v>
      </c>
      <c r="C73" s="16" t="s">
        <v>120</v>
      </c>
      <c r="D73" s="17">
        <f>ROUND(SUMIF(RV_DATA!U77:'RV_DATA'!U111, -1529888946, RV_DATA!I77:'RV_DATA'!I111), 6)</f>
        <v>2.7416</v>
      </c>
      <c r="Q73">
        <v>3</v>
      </c>
    </row>
    <row r="74" spans="1:17" ht="14.25" x14ac:dyDescent="0.2">
      <c r="A74" s="15" t="s">
        <v>682</v>
      </c>
      <c r="B74" s="16" t="s">
        <v>684</v>
      </c>
      <c r="C74" s="16" t="s">
        <v>120</v>
      </c>
      <c r="D74" s="17">
        <f>ROUND(SUMIF(RV_DATA!U77:'RV_DATA'!U111, -936589070, RV_DATA!I77:'RV_DATA'!I111), 6)</f>
        <v>28.786799999999999</v>
      </c>
      <c r="Q74">
        <v>3</v>
      </c>
    </row>
    <row r="75" spans="1:17" ht="14.25" x14ac:dyDescent="0.2">
      <c r="A75" s="15" t="s">
        <v>875</v>
      </c>
      <c r="B75" s="16" t="s">
        <v>877</v>
      </c>
      <c r="C75" s="16" t="s">
        <v>133</v>
      </c>
      <c r="D75" s="17">
        <f>ROUND(SUMIF(RV_DATA!U77:'RV_DATA'!U111, 1170503714, RV_DATA!I77:'RV_DATA'!I111), 6)</f>
        <v>3.8999999999999999E-4</v>
      </c>
      <c r="Q75">
        <v>3</v>
      </c>
    </row>
    <row r="76" spans="1:17" ht="28.5" x14ac:dyDescent="0.2">
      <c r="A76" s="15" t="s">
        <v>685</v>
      </c>
      <c r="B76" s="16" t="s">
        <v>687</v>
      </c>
      <c r="C76" s="16" t="s">
        <v>507</v>
      </c>
      <c r="D76" s="17">
        <f>ROUND(SUMIF(RV_DATA!U77:'RV_DATA'!U111, -1957188591, RV_DATA!I77:'RV_DATA'!I111), 6)</f>
        <v>46.607199999999999</v>
      </c>
      <c r="Q76">
        <v>3</v>
      </c>
    </row>
    <row r="77" spans="1:17" ht="28.5" x14ac:dyDescent="0.2">
      <c r="A77" s="15" t="s">
        <v>688</v>
      </c>
      <c r="B77" s="16" t="s">
        <v>690</v>
      </c>
      <c r="C77" s="16" t="s">
        <v>259</v>
      </c>
      <c r="D77" s="17">
        <f>ROUND(SUMIF(RV_DATA!U77:'RV_DATA'!U111, -2072982832, RV_DATA!I77:'RV_DATA'!I111), 6)</f>
        <v>0.92528999999999995</v>
      </c>
      <c r="Q77">
        <v>3</v>
      </c>
    </row>
    <row r="78" spans="1:17" ht="14.25" x14ac:dyDescent="0.2">
      <c r="A78" s="15" t="s">
        <v>37</v>
      </c>
      <c r="B78" s="16" t="s">
        <v>38</v>
      </c>
      <c r="C78" s="16" t="s">
        <v>31</v>
      </c>
      <c r="D78" s="17">
        <f>ROUND(SUMIF(RV_DATA!U77:'RV_DATA'!U111, 1477604143, RV_DATA!I77:'RV_DATA'!I111), 6)</f>
        <v>76.764799999999994</v>
      </c>
      <c r="Q78">
        <v>3</v>
      </c>
    </row>
    <row r="79" spans="1:17" ht="14.25" x14ac:dyDescent="0.2">
      <c r="A79" s="15" t="s">
        <v>883</v>
      </c>
      <c r="B79" s="16" t="s">
        <v>885</v>
      </c>
      <c r="C79" s="16" t="s">
        <v>235</v>
      </c>
      <c r="D79" s="17">
        <f>ROUND(SUMIF(RV_DATA!U77:'RV_DATA'!U111, -1423051874, RV_DATA!I77:'RV_DATA'!I111), 6)</f>
        <v>2.9198040000000001</v>
      </c>
      <c r="Q79">
        <v>3</v>
      </c>
    </row>
    <row r="80" spans="1:17" ht="14.25" x14ac:dyDescent="0.2">
      <c r="A80" s="15" t="s">
        <v>694</v>
      </c>
      <c r="B80" s="16" t="s">
        <v>696</v>
      </c>
      <c r="C80" s="16" t="s">
        <v>235</v>
      </c>
      <c r="D80" s="17">
        <f>ROUND(SUMIF(RV_DATA!U77:'RV_DATA'!U111, -1181903992, RV_DATA!I77:'RV_DATA'!I111), 6)</f>
        <v>13.803955999999999</v>
      </c>
      <c r="Q80">
        <v>3</v>
      </c>
    </row>
    <row r="81" spans="1:17" ht="14.25" x14ac:dyDescent="0.2">
      <c r="A81" s="15" t="s">
        <v>886</v>
      </c>
      <c r="B81" s="16" t="s">
        <v>888</v>
      </c>
      <c r="C81" s="16" t="s">
        <v>235</v>
      </c>
      <c r="D81" s="17">
        <f>ROUND(SUMIF(RV_DATA!U77:'RV_DATA'!U111, 411201691, RV_DATA!I77:'RV_DATA'!I111), 6)</f>
        <v>1.2542819999999999</v>
      </c>
      <c r="Q81">
        <v>3</v>
      </c>
    </row>
    <row r="82" spans="1:17" ht="14.25" x14ac:dyDescent="0.2">
      <c r="A82" s="15" t="s">
        <v>816</v>
      </c>
      <c r="B82" s="16" t="s">
        <v>818</v>
      </c>
      <c r="C82" s="16" t="s">
        <v>133</v>
      </c>
      <c r="D82" s="17">
        <f>ROUND(SUMIF(RV_DATA!U77:'RV_DATA'!U111, 2076838230, RV_DATA!I77:'RV_DATA'!I111), 6)</f>
        <v>2.2617999999999999E-2</v>
      </c>
      <c r="Q82">
        <v>3</v>
      </c>
    </row>
    <row r="83" spans="1:17" ht="14.25" x14ac:dyDescent="0.2">
      <c r="A83" s="15" t="s">
        <v>819</v>
      </c>
      <c r="B83" s="16" t="s">
        <v>821</v>
      </c>
      <c r="C83" s="16" t="s">
        <v>133</v>
      </c>
      <c r="D83" s="17">
        <f>ROUND(SUMIF(RV_DATA!U77:'RV_DATA'!U111, 1268898367, RV_DATA!I77:'RV_DATA'!I111), 6)</f>
        <v>3.7699999999999999E-3</v>
      </c>
      <c r="Q83">
        <v>3</v>
      </c>
    </row>
    <row r="84" spans="1:17" ht="14.25" x14ac:dyDescent="0.2">
      <c r="A84" s="15" t="s">
        <v>822</v>
      </c>
      <c r="B84" s="16" t="s">
        <v>824</v>
      </c>
      <c r="C84" s="16" t="s">
        <v>120</v>
      </c>
      <c r="D84" s="17">
        <f>ROUND(SUMIF(RV_DATA!U77:'RV_DATA'!U111, -1042179355, RV_DATA!I77:'RV_DATA'!I111), 6)</f>
        <v>15.078799999999999</v>
      </c>
      <c r="Q84">
        <v>3</v>
      </c>
    </row>
    <row r="85" spans="1:17" ht="42.75" x14ac:dyDescent="0.2">
      <c r="A85" s="15" t="s">
        <v>734</v>
      </c>
      <c r="B85" s="16" t="s">
        <v>736</v>
      </c>
      <c r="C85" s="16" t="s">
        <v>712</v>
      </c>
      <c r="D85" s="17">
        <f>ROUND(SUMIF(RV_DATA!U77:'RV_DATA'!U111, -312411735, RV_DATA!I77:'RV_DATA'!I111), 6)</f>
        <v>6.4999999999999997E-4</v>
      </c>
      <c r="Q85">
        <v>3</v>
      </c>
    </row>
    <row r="86" spans="1:17" ht="14.25" x14ac:dyDescent="0.2">
      <c r="A86" s="15" t="s">
        <v>878</v>
      </c>
      <c r="B86" s="16" t="s">
        <v>880</v>
      </c>
      <c r="C86" s="16" t="s">
        <v>133</v>
      </c>
      <c r="D86" s="17">
        <f>ROUND(SUMIF(RV_DATA!U77:'RV_DATA'!U111, -1142562182, RV_DATA!I77:'RV_DATA'!I111), 6)</f>
        <v>2.02E-4</v>
      </c>
      <c r="Q86">
        <v>3</v>
      </c>
    </row>
    <row r="87" spans="1:17" ht="28.5" x14ac:dyDescent="0.2">
      <c r="A87" s="15" t="s">
        <v>207</v>
      </c>
      <c r="B87" s="16" t="s">
        <v>208</v>
      </c>
      <c r="C87" s="16" t="s">
        <v>133</v>
      </c>
      <c r="D87" s="17">
        <f>ROUND(SUMIF(RV_DATA!U77:'RV_DATA'!U111, 1199194378, RV_DATA!I77:'RV_DATA'!I111), 6)</f>
        <v>0.65044999999999997</v>
      </c>
      <c r="Q87">
        <v>3</v>
      </c>
    </row>
    <row r="88" spans="1:17" ht="71.25" x14ac:dyDescent="0.2">
      <c r="A88" s="15" t="s">
        <v>737</v>
      </c>
      <c r="B88" s="16" t="s">
        <v>739</v>
      </c>
      <c r="C88" s="16" t="s">
        <v>133</v>
      </c>
      <c r="D88" s="17">
        <f>ROUND(SUMIF(RV_DATA!U77:'RV_DATA'!U111, 49960543, RV_DATA!I77:'RV_DATA'!I111), 6)</f>
        <v>9.1059999999999995E-3</v>
      </c>
      <c r="Q88">
        <v>3</v>
      </c>
    </row>
    <row r="89" spans="1:17" ht="14.25" x14ac:dyDescent="0.2">
      <c r="A89" s="15" t="s">
        <v>889</v>
      </c>
      <c r="B89" s="16" t="s">
        <v>891</v>
      </c>
      <c r="C89" s="16" t="s">
        <v>507</v>
      </c>
      <c r="D89" s="17">
        <f>ROUND(SUMIF(RV_DATA!U77:'RV_DATA'!U111, -900012946, RV_DATA!I77:'RV_DATA'!I111), 6)</f>
        <v>267.30599999999998</v>
      </c>
      <c r="Q89">
        <v>3</v>
      </c>
    </row>
    <row r="90" spans="1:17" ht="28.5" x14ac:dyDescent="0.2">
      <c r="A90" s="15" t="s">
        <v>892</v>
      </c>
      <c r="B90" s="16" t="s">
        <v>894</v>
      </c>
      <c r="C90" s="16" t="s">
        <v>235</v>
      </c>
      <c r="D90" s="17">
        <f>ROUND(SUMIF(RV_DATA!U77:'RV_DATA'!U111, 203875947, RV_DATA!I77:'RV_DATA'!I111), 6)</f>
        <v>1.2542819999999999</v>
      </c>
      <c r="Q90">
        <v>3</v>
      </c>
    </row>
    <row r="91" spans="1:17" ht="14.25" x14ac:dyDescent="0.2">
      <c r="A91" s="15" t="s">
        <v>233</v>
      </c>
      <c r="B91" s="16" t="s">
        <v>234</v>
      </c>
      <c r="C91" s="16" t="s">
        <v>235</v>
      </c>
      <c r="D91" s="17">
        <f>ROUND(SUMIF(RV_DATA!U77:'RV_DATA'!U111, -1845119355, RV_DATA!I77:'RV_DATA'!I111), 6)</f>
        <v>1.2542819999999999</v>
      </c>
      <c r="Q91">
        <v>3</v>
      </c>
    </row>
    <row r="92" spans="1:17" ht="28.5" x14ac:dyDescent="0.2">
      <c r="A92" s="15" t="s">
        <v>895</v>
      </c>
      <c r="B92" s="16" t="s">
        <v>897</v>
      </c>
      <c r="C92" s="16" t="s">
        <v>235</v>
      </c>
      <c r="D92" s="17">
        <f>ROUND(SUMIF(RV_DATA!U77:'RV_DATA'!U111, 853498053, RV_DATA!I77:'RV_DATA'!I111), 6)</f>
        <v>2.5222720000000001</v>
      </c>
      <c r="Q92">
        <v>3</v>
      </c>
    </row>
    <row r="93" spans="1:17" ht="14.25" x14ac:dyDescent="0.2">
      <c r="A93" s="15" t="s">
        <v>898</v>
      </c>
      <c r="B93" s="16" t="s">
        <v>900</v>
      </c>
      <c r="C93" s="16" t="s">
        <v>235</v>
      </c>
      <c r="D93" s="17">
        <f>ROUND(SUMIF(RV_DATA!U77:'RV_DATA'!U111, -99748320, RV_DATA!I77:'RV_DATA'!I111), 6)</f>
        <v>0.47292600000000001</v>
      </c>
      <c r="Q93">
        <v>3</v>
      </c>
    </row>
    <row r="94" spans="1:17" ht="14.25" x14ac:dyDescent="0.2">
      <c r="A94" s="15" t="s">
        <v>709</v>
      </c>
      <c r="B94" s="16" t="s">
        <v>711</v>
      </c>
      <c r="C94" s="16" t="s">
        <v>712</v>
      </c>
      <c r="D94" s="17">
        <f>ROUND(SUMIF(RV_DATA!U77:'RV_DATA'!U111, 619799737, RV_DATA!I77:'RV_DATA'!I111), 6)</f>
        <v>2.4674000000000001E-2</v>
      </c>
      <c r="Q94">
        <v>3</v>
      </c>
    </row>
    <row r="95" spans="1:17" ht="71.25" x14ac:dyDescent="0.2">
      <c r="A95" s="15" t="s">
        <v>740</v>
      </c>
      <c r="B95" s="16" t="s">
        <v>742</v>
      </c>
      <c r="C95" s="16" t="s">
        <v>288</v>
      </c>
      <c r="D95" s="17">
        <f>ROUND(SUMIF(RV_DATA!U77:'RV_DATA'!U111, 838327806, RV_DATA!I77:'RV_DATA'!I111), 6)</f>
        <v>1.2163E-2</v>
      </c>
      <c r="Q95">
        <v>3</v>
      </c>
    </row>
    <row r="96" spans="1:17" ht="28.5" x14ac:dyDescent="0.2">
      <c r="A96" s="15" t="s">
        <v>221</v>
      </c>
      <c r="B96" s="16" t="s">
        <v>222</v>
      </c>
      <c r="C96" s="16" t="s">
        <v>31</v>
      </c>
      <c r="D96" s="17">
        <f>ROUND(SUMIF(RV_DATA!U77:'RV_DATA'!U111, 345705841, RV_DATA!I77:'RV_DATA'!I111), 6)</f>
        <v>396.61180000000002</v>
      </c>
      <c r="Q96">
        <v>3</v>
      </c>
    </row>
    <row r="97" spans="1:17" ht="16.5" x14ac:dyDescent="0.2">
      <c r="A97" s="9" t="str">
        <f>CONCATENATE("Подраздел: ",IF(Source!G131&lt;&gt;"Новый подраздел", Source!G131, ""))</f>
        <v>Подраздел: Электромонтажные работы</v>
      </c>
      <c r="B97" s="10"/>
      <c r="C97" s="10"/>
      <c r="D97" s="10"/>
    </row>
    <row r="98" spans="1:17" ht="14.25" x14ac:dyDescent="0.2">
      <c r="A98" s="13" t="s">
        <v>1263</v>
      </c>
      <c r="B98" s="14"/>
      <c r="C98" s="14"/>
      <c r="D98" s="14"/>
    </row>
    <row r="99" spans="1:17" ht="14.25" x14ac:dyDescent="0.2">
      <c r="A99" s="15" t="s">
        <v>958</v>
      </c>
      <c r="B99" s="16" t="s">
        <v>960</v>
      </c>
      <c r="C99" s="16" t="s">
        <v>133</v>
      </c>
      <c r="D99" s="17">
        <f>ROUND(SUMIF(RV_DATA!U113:'RV_DATA'!U171, -427086077, RV_DATA!I113:'RV_DATA'!I171), 6)</f>
        <v>6.1499999999999999E-4</v>
      </c>
      <c r="Q99">
        <v>3</v>
      </c>
    </row>
    <row r="100" spans="1:17" ht="28.5" x14ac:dyDescent="0.2">
      <c r="A100" s="15" t="s">
        <v>906</v>
      </c>
      <c r="B100" s="16" t="s">
        <v>908</v>
      </c>
      <c r="C100" s="16" t="s">
        <v>133</v>
      </c>
      <c r="D100" s="17">
        <f>ROUND(SUMIF(RV_DATA!U113:'RV_DATA'!U171, 546198954, RV_DATA!I113:'RV_DATA'!I171), 6)</f>
        <v>4.4000000000000002E-4</v>
      </c>
      <c r="Q100">
        <v>3</v>
      </c>
    </row>
    <row r="101" spans="1:17" ht="28.5" x14ac:dyDescent="0.2">
      <c r="A101" s="15" t="s">
        <v>955</v>
      </c>
      <c r="B101" s="16" t="s">
        <v>957</v>
      </c>
      <c r="C101" s="16" t="s">
        <v>133</v>
      </c>
      <c r="D101" s="17">
        <f>ROUND(SUMIF(RV_DATA!U113:'RV_DATA'!U171, -1452013394, RV_DATA!I113:'RV_DATA'!I171), 6)</f>
        <v>0.153</v>
      </c>
      <c r="Q101">
        <v>3</v>
      </c>
    </row>
    <row r="102" spans="1:17" ht="14.25" x14ac:dyDescent="0.2">
      <c r="A102" s="15" t="s">
        <v>927</v>
      </c>
      <c r="B102" s="16" t="s">
        <v>929</v>
      </c>
      <c r="C102" s="16" t="s">
        <v>133</v>
      </c>
      <c r="D102" s="17">
        <f>ROUND(SUMIF(RV_DATA!U113:'RV_DATA'!U171, -834843177, RV_DATA!I113:'RV_DATA'!I171), 6)</f>
        <v>1.08E-3</v>
      </c>
      <c r="Q102">
        <v>3</v>
      </c>
    </row>
    <row r="103" spans="1:17" ht="14.25" x14ac:dyDescent="0.2">
      <c r="A103" s="15" t="s">
        <v>921</v>
      </c>
      <c r="B103" s="16" t="s">
        <v>923</v>
      </c>
      <c r="C103" s="16" t="s">
        <v>120</v>
      </c>
      <c r="D103" s="17">
        <f>ROUND(SUMIF(RV_DATA!U113:'RV_DATA'!U171, -1805966371, RV_DATA!I113:'RV_DATA'!I171), 6)</f>
        <v>3.87</v>
      </c>
      <c r="Q103">
        <v>3</v>
      </c>
    </row>
    <row r="104" spans="1:17" ht="14.25" x14ac:dyDescent="0.2">
      <c r="A104" s="15" t="s">
        <v>961</v>
      </c>
      <c r="B104" s="16" t="s">
        <v>963</v>
      </c>
      <c r="C104" s="16" t="s">
        <v>120</v>
      </c>
      <c r="D104" s="17">
        <f>ROUND(SUMIF(RV_DATA!U113:'RV_DATA'!U171, 326902400, RV_DATA!I113:'RV_DATA'!I171), 6)</f>
        <v>0.123</v>
      </c>
      <c r="Q104">
        <v>3</v>
      </c>
    </row>
    <row r="105" spans="1:17" ht="28.5" x14ac:dyDescent="0.2">
      <c r="A105" s="15" t="s">
        <v>947</v>
      </c>
      <c r="B105" s="16" t="s">
        <v>754</v>
      </c>
      <c r="C105" s="16" t="s">
        <v>120</v>
      </c>
      <c r="D105" s="17">
        <f>ROUND(SUMIF(RV_DATA!U113:'RV_DATA'!U171, 30920770, RV_DATA!I113:'RV_DATA'!I171), 6)</f>
        <v>11.913</v>
      </c>
      <c r="Q105">
        <v>3</v>
      </c>
    </row>
    <row r="106" spans="1:17" ht="14.25" x14ac:dyDescent="0.2">
      <c r="A106" s="15" t="s">
        <v>930</v>
      </c>
      <c r="B106" s="16" t="s">
        <v>932</v>
      </c>
      <c r="C106" s="16" t="s">
        <v>120</v>
      </c>
      <c r="D106" s="17">
        <f>ROUND(SUMIF(RV_DATA!U113:'RV_DATA'!U171, -1768004575, RV_DATA!I113:'RV_DATA'!I171), 6)</f>
        <v>3.218</v>
      </c>
      <c r="Q106">
        <v>3</v>
      </c>
    </row>
    <row r="107" spans="1:17" ht="28.5" x14ac:dyDescent="0.2">
      <c r="A107" s="15" t="s">
        <v>909</v>
      </c>
      <c r="B107" s="16" t="s">
        <v>911</v>
      </c>
      <c r="C107" s="16" t="s">
        <v>271</v>
      </c>
      <c r="D107" s="17">
        <f>ROUND(SUMIF(RV_DATA!U113:'RV_DATA'!U171, 1703397329, RV_DATA!I113:'RV_DATA'!I171), 6)</f>
        <v>0.11799999999999999</v>
      </c>
      <c r="Q107">
        <v>3</v>
      </c>
    </row>
    <row r="108" spans="1:17" ht="14.25" x14ac:dyDescent="0.2">
      <c r="A108" s="15" t="s">
        <v>964</v>
      </c>
      <c r="B108" s="16" t="s">
        <v>966</v>
      </c>
      <c r="C108" s="16" t="s">
        <v>120</v>
      </c>
      <c r="D108" s="17">
        <f>ROUND(SUMIF(RV_DATA!U113:'RV_DATA'!U171, -1088339451, RV_DATA!I113:'RV_DATA'!I171), 6)</f>
        <v>6.1499999999999999E-2</v>
      </c>
      <c r="Q108">
        <v>3</v>
      </c>
    </row>
    <row r="109" spans="1:17" ht="14.25" x14ac:dyDescent="0.2">
      <c r="A109" s="15" t="s">
        <v>942</v>
      </c>
      <c r="B109" s="16" t="s">
        <v>944</v>
      </c>
      <c r="C109" s="16" t="s">
        <v>259</v>
      </c>
      <c r="D109" s="17">
        <f>ROUND(SUMIF(RV_DATA!U113:'RV_DATA'!U171, 611857035, RV_DATA!I113:'RV_DATA'!I171), 6)</f>
        <v>0.83899999999999997</v>
      </c>
      <c r="Q109">
        <v>3</v>
      </c>
    </row>
    <row r="110" spans="1:17" ht="42.75" x14ac:dyDescent="0.2">
      <c r="A110" s="15" t="s">
        <v>933</v>
      </c>
      <c r="B110" s="16" t="s">
        <v>935</v>
      </c>
      <c r="C110" s="16" t="s">
        <v>120</v>
      </c>
      <c r="D110" s="17">
        <f>ROUND(SUMIF(RV_DATA!U113:'RV_DATA'!U171, -1294780295, RV_DATA!I113:'RV_DATA'!I171), 6)</f>
        <v>2.7021999999999999</v>
      </c>
      <c r="Q110">
        <v>3</v>
      </c>
    </row>
    <row r="111" spans="1:17" ht="28.5" x14ac:dyDescent="0.2">
      <c r="A111" s="15" t="s">
        <v>291</v>
      </c>
      <c r="B111" s="16" t="s">
        <v>292</v>
      </c>
      <c r="C111" s="16" t="s">
        <v>293</v>
      </c>
      <c r="D111" s="17">
        <f>ROUND(SUMIF(RV_DATA!U113:'RV_DATA'!U171, -1586291866, RV_DATA!I113:'RV_DATA'!I171), 6)</f>
        <v>18</v>
      </c>
      <c r="Q111">
        <v>3</v>
      </c>
    </row>
    <row r="112" spans="1:17" ht="42.75" x14ac:dyDescent="0.2">
      <c r="A112" s="15" t="s">
        <v>286</v>
      </c>
      <c r="B112" s="16" t="s">
        <v>287</v>
      </c>
      <c r="C112" s="16" t="s">
        <v>288</v>
      </c>
      <c r="D112" s="17">
        <f>ROUND(SUMIF(RV_DATA!U113:'RV_DATA'!U171, -382256448, RV_DATA!I113:'RV_DATA'!I171), 6)</f>
        <v>18.36</v>
      </c>
      <c r="Q112">
        <v>3</v>
      </c>
    </row>
    <row r="113" spans="1:17" ht="14.25" x14ac:dyDescent="0.2">
      <c r="A113" s="15" t="s">
        <v>967</v>
      </c>
      <c r="B113" s="16" t="s">
        <v>969</v>
      </c>
      <c r="C113" s="16" t="s">
        <v>235</v>
      </c>
      <c r="D113" s="17">
        <f>ROUND(SUMIF(RV_DATA!U113:'RV_DATA'!U171, -161981681, RV_DATA!I113:'RV_DATA'!I171), 6)</f>
        <v>6.2729999999999997</v>
      </c>
      <c r="Q113">
        <v>3</v>
      </c>
    </row>
    <row r="114" spans="1:17" ht="14.25" x14ac:dyDescent="0.2">
      <c r="A114" s="15" t="s">
        <v>924</v>
      </c>
      <c r="B114" s="16" t="s">
        <v>926</v>
      </c>
      <c r="C114" s="16" t="s">
        <v>120</v>
      </c>
      <c r="D114" s="17">
        <f>ROUND(SUMIF(RV_DATA!U113:'RV_DATA'!U171, 235445729, RV_DATA!I113:'RV_DATA'!I171), 6)</f>
        <v>0.36</v>
      </c>
      <c r="Q114">
        <v>3</v>
      </c>
    </row>
    <row r="115" spans="1:17" ht="14.25" x14ac:dyDescent="0.2">
      <c r="A115" s="15" t="s">
        <v>949</v>
      </c>
      <c r="B115" s="16" t="s">
        <v>951</v>
      </c>
      <c r="C115" s="16" t="s">
        <v>133</v>
      </c>
      <c r="D115" s="17">
        <f>ROUND(SUMIF(RV_DATA!U113:'RV_DATA'!U171, -601557392, RV_DATA!I113:'RV_DATA'!I171), 6)</f>
        <v>3.3709999999999999E-3</v>
      </c>
      <c r="Q115">
        <v>3</v>
      </c>
    </row>
    <row r="116" spans="1:17" ht="57" x14ac:dyDescent="0.2">
      <c r="A116" s="15" t="s">
        <v>304</v>
      </c>
      <c r="B116" s="16" t="s">
        <v>305</v>
      </c>
      <c r="C116" s="16" t="s">
        <v>306</v>
      </c>
      <c r="D116" s="17">
        <f>ROUND(SUMIF(RV_DATA!U113:'RV_DATA'!U171, -1255677092, RV_DATA!I113:'RV_DATA'!I171), 6)</f>
        <v>0.43247999999999998</v>
      </c>
      <c r="Q116">
        <v>3</v>
      </c>
    </row>
    <row r="117" spans="1:17" ht="28.5" x14ac:dyDescent="0.2">
      <c r="A117" s="15" t="s">
        <v>269</v>
      </c>
      <c r="B117" s="16" t="s">
        <v>270</v>
      </c>
      <c r="C117" s="16" t="s">
        <v>271</v>
      </c>
      <c r="D117" s="17">
        <f>ROUND(SUMIF(RV_DATA!U113:'RV_DATA'!U171, 1264355815, RV_DATA!I113:'RV_DATA'!I171), 6)</f>
        <v>8.6999999999999994E-2</v>
      </c>
      <c r="Q117">
        <v>3</v>
      </c>
    </row>
    <row r="118" spans="1:17" ht="28.5" x14ac:dyDescent="0.2">
      <c r="A118" s="15" t="s">
        <v>314</v>
      </c>
      <c r="B118" s="16" t="s">
        <v>315</v>
      </c>
      <c r="C118" s="16" t="s">
        <v>235</v>
      </c>
      <c r="D118" s="17">
        <f>ROUND(SUMIF(RV_DATA!U113:'RV_DATA'!U171, -1922508324, RV_DATA!I113:'RV_DATA'!I171), 6)</f>
        <v>0.87</v>
      </c>
      <c r="Q118">
        <v>3</v>
      </c>
    </row>
    <row r="119" spans="1:17" ht="28.5" x14ac:dyDescent="0.2">
      <c r="A119" s="15" t="s">
        <v>970</v>
      </c>
      <c r="B119" s="16" t="s">
        <v>972</v>
      </c>
      <c r="C119" s="16" t="s">
        <v>120</v>
      </c>
      <c r="D119" s="17">
        <f>ROUND(SUMIF(RV_DATA!U113:'RV_DATA'!U171, -993947972, RV_DATA!I113:'RV_DATA'!I171), 6)</f>
        <v>0.49199999999999999</v>
      </c>
      <c r="Q119">
        <v>3</v>
      </c>
    </row>
    <row r="120" spans="1:17" ht="14.25" x14ac:dyDescent="0.2">
      <c r="A120" s="15" t="s">
        <v>976</v>
      </c>
      <c r="B120" s="16" t="s">
        <v>978</v>
      </c>
      <c r="C120" s="16" t="s">
        <v>235</v>
      </c>
      <c r="D120" s="17">
        <f>ROUND(SUMIF(RV_DATA!U113:'RV_DATA'!U171, 1318371980, RV_DATA!I113:'RV_DATA'!I171), 6)</f>
        <v>0.26519999999999999</v>
      </c>
      <c r="Q120">
        <v>3</v>
      </c>
    </row>
    <row r="121" spans="1:17" ht="14.25" x14ac:dyDescent="0.2">
      <c r="A121" s="15" t="s">
        <v>936</v>
      </c>
      <c r="B121" s="16" t="s">
        <v>938</v>
      </c>
      <c r="C121" s="16" t="s">
        <v>271</v>
      </c>
      <c r="D121" s="17">
        <f>ROUND(SUMIF(RV_DATA!U113:'RV_DATA'!U171, 2016061969, RV_DATA!I113:'RV_DATA'!I171), 6)</f>
        <v>2.196E-2</v>
      </c>
      <c r="Q121">
        <v>3</v>
      </c>
    </row>
    <row r="122" spans="1:17" ht="14.25" x14ac:dyDescent="0.2">
      <c r="A122" s="15" t="s">
        <v>952</v>
      </c>
      <c r="B122" s="16" t="s">
        <v>954</v>
      </c>
      <c r="C122" s="16" t="s">
        <v>271</v>
      </c>
      <c r="D122" s="17">
        <f>ROUND(SUMIF(RV_DATA!U113:'RV_DATA'!U171, 895142179, RV_DATA!I113:'RV_DATA'!I171), 6)</f>
        <v>0.10914</v>
      </c>
      <c r="Q122">
        <v>3</v>
      </c>
    </row>
    <row r="123" spans="1:17" ht="14.25" x14ac:dyDescent="0.2">
      <c r="A123" s="15" t="s">
        <v>973</v>
      </c>
      <c r="B123" s="16" t="s">
        <v>975</v>
      </c>
      <c r="C123" s="16" t="s">
        <v>120</v>
      </c>
      <c r="D123" s="17">
        <f>ROUND(SUMIF(RV_DATA!U113:'RV_DATA'!U171, 1015963907, RV_DATA!I113:'RV_DATA'!I171), 6)</f>
        <v>0.61499999999999999</v>
      </c>
      <c r="Q123">
        <v>3</v>
      </c>
    </row>
    <row r="124" spans="1:17" ht="42.75" x14ac:dyDescent="0.2">
      <c r="A124" s="15" t="s">
        <v>351</v>
      </c>
      <c r="B124" s="16" t="s">
        <v>352</v>
      </c>
      <c r="C124" s="16" t="s">
        <v>72</v>
      </c>
      <c r="D124" s="17">
        <f>ROUND(SUMIF(RV_DATA!U113:'RV_DATA'!U171, 62146234, RV_DATA!I113:'RV_DATA'!I171), 6)</f>
        <v>26</v>
      </c>
      <c r="Q124">
        <v>3</v>
      </c>
    </row>
    <row r="125" spans="1:17" ht="14.25" x14ac:dyDescent="0.2">
      <c r="A125" s="15" t="s">
        <v>939</v>
      </c>
      <c r="B125" s="16" t="s">
        <v>941</v>
      </c>
      <c r="C125" s="16" t="s">
        <v>235</v>
      </c>
      <c r="D125" s="17">
        <f>ROUND(SUMIF(RV_DATA!U113:'RV_DATA'!U171, -1963595095, RV_DATA!I113:'RV_DATA'!I171), 6)</f>
        <v>0.09</v>
      </c>
      <c r="Q125">
        <v>3</v>
      </c>
    </row>
    <row r="126" spans="1:17" ht="28.5" x14ac:dyDescent="0.2">
      <c r="A126" s="15" t="s">
        <v>278</v>
      </c>
      <c r="B126" s="16" t="s">
        <v>279</v>
      </c>
      <c r="C126" s="16" t="s">
        <v>259</v>
      </c>
      <c r="D126" s="17">
        <f>ROUND(SUMIF(RV_DATA!U113:'RV_DATA'!U171, -343119207, RV_DATA!I113:'RV_DATA'!I171), 6)</f>
        <v>0.14000000000000001</v>
      </c>
      <c r="Q126">
        <v>3</v>
      </c>
    </row>
    <row r="127" spans="1:17" ht="28.5" x14ac:dyDescent="0.2">
      <c r="A127" s="15" t="s">
        <v>265</v>
      </c>
      <c r="B127" s="16" t="s">
        <v>266</v>
      </c>
      <c r="C127" s="16" t="s">
        <v>259</v>
      </c>
      <c r="D127" s="17">
        <f>ROUND(SUMIF(RV_DATA!U113:'RV_DATA'!U171, 2025463815, RV_DATA!I113:'RV_DATA'!I171), 6)</f>
        <v>0.3</v>
      </c>
      <c r="Q127">
        <v>3</v>
      </c>
    </row>
    <row r="128" spans="1:17" ht="57" x14ac:dyDescent="0.2">
      <c r="A128" s="15" t="s">
        <v>338</v>
      </c>
      <c r="B128" s="16" t="s">
        <v>339</v>
      </c>
      <c r="C128" s="16" t="s">
        <v>72</v>
      </c>
      <c r="D128" s="17">
        <f>ROUND(SUMIF(RV_DATA!U113:'RV_DATA'!U171, 1091340643, RV_DATA!I113:'RV_DATA'!I171), 6)</f>
        <v>102</v>
      </c>
      <c r="Q128">
        <v>3</v>
      </c>
    </row>
    <row r="129" spans="1:17" ht="57" x14ac:dyDescent="0.2">
      <c r="A129" s="15" t="s">
        <v>322</v>
      </c>
      <c r="B129" s="16" t="s">
        <v>323</v>
      </c>
      <c r="C129" s="16" t="s">
        <v>293</v>
      </c>
      <c r="D129" s="17">
        <f>ROUND(SUMIF(RV_DATA!U113:'RV_DATA'!U171, -1612967865, RV_DATA!I113:'RV_DATA'!I171), 6)</f>
        <v>1.6</v>
      </c>
      <c r="Q129">
        <v>3</v>
      </c>
    </row>
    <row r="130" spans="1:17" ht="57" x14ac:dyDescent="0.2">
      <c r="A130" s="15" t="s">
        <v>330</v>
      </c>
      <c r="B130" s="16" t="s">
        <v>331</v>
      </c>
      <c r="C130" s="16" t="s">
        <v>293</v>
      </c>
      <c r="D130" s="17">
        <f>ROUND(SUMIF(RV_DATA!U113:'RV_DATA'!U171, 1414105987, RV_DATA!I113:'RV_DATA'!I171), 6)</f>
        <v>0.4</v>
      </c>
      <c r="Q130">
        <v>3</v>
      </c>
    </row>
    <row r="131" spans="1:17" ht="28.5" x14ac:dyDescent="0.2">
      <c r="A131" s="15" t="s">
        <v>912</v>
      </c>
      <c r="B131" s="16" t="s">
        <v>914</v>
      </c>
      <c r="C131" s="16" t="s">
        <v>915</v>
      </c>
      <c r="D131" s="17">
        <f>ROUND(SUMIF(RV_DATA!U113:'RV_DATA'!U171, -915781824, RV_DATA!I113:'RV_DATA'!I171), 6)</f>
        <v>85.905600000000007</v>
      </c>
      <c r="Q131">
        <v>3</v>
      </c>
    </row>
    <row r="132" spans="1:17" ht="16.5" x14ac:dyDescent="0.2">
      <c r="A132" s="9" t="str">
        <f>CONCATENATE("Подраздел: ",IF(Source!G189&lt;&gt;"Новый подраздел", Source!G189, ""))</f>
        <v>Подраздел: Сантехнические работы</v>
      </c>
      <c r="B132" s="10"/>
      <c r="C132" s="10"/>
      <c r="D132" s="10"/>
    </row>
    <row r="133" spans="1:17" ht="14.25" x14ac:dyDescent="0.2">
      <c r="A133" s="13" t="s">
        <v>1263</v>
      </c>
      <c r="B133" s="14"/>
      <c r="C133" s="14"/>
      <c r="D133" s="14"/>
    </row>
    <row r="134" spans="1:17" ht="28.5" x14ac:dyDescent="0.2">
      <c r="A134" s="15" t="s">
        <v>982</v>
      </c>
      <c r="B134" s="16" t="s">
        <v>984</v>
      </c>
      <c r="C134" s="16" t="s">
        <v>133</v>
      </c>
      <c r="D134" s="17">
        <f>ROUND(SUMIF(RV_DATA!U173:'RV_DATA'!U258, 1987285981, RV_DATA!I173:'RV_DATA'!I258), 6)</f>
        <v>6.0999999999999999E-5</v>
      </c>
      <c r="Q134">
        <v>3</v>
      </c>
    </row>
    <row r="135" spans="1:17" ht="14.25" x14ac:dyDescent="0.2">
      <c r="A135" s="15" t="s">
        <v>1047</v>
      </c>
      <c r="B135" s="16" t="s">
        <v>1049</v>
      </c>
      <c r="C135" s="16" t="s">
        <v>133</v>
      </c>
      <c r="D135" s="17">
        <f>ROUND(SUMIF(RV_DATA!U173:'RV_DATA'!U258, -1081944564, RV_DATA!I173:'RV_DATA'!I258), 6)</f>
        <v>3.3E-4</v>
      </c>
      <c r="Q135">
        <v>3</v>
      </c>
    </row>
    <row r="136" spans="1:17" ht="14.25" x14ac:dyDescent="0.2">
      <c r="A136" s="15" t="s">
        <v>860</v>
      </c>
      <c r="B136" s="16" t="s">
        <v>862</v>
      </c>
      <c r="C136" s="16" t="s">
        <v>712</v>
      </c>
      <c r="D136" s="17">
        <f>ROUND(SUMIF(RV_DATA!U173:'RV_DATA'!U258, -756465305, RV_DATA!I173:'RV_DATA'!I258), 6)</f>
        <v>0.19344</v>
      </c>
      <c r="Q136">
        <v>3</v>
      </c>
    </row>
    <row r="137" spans="1:17" ht="28.5" x14ac:dyDescent="0.2">
      <c r="A137" s="15" t="s">
        <v>985</v>
      </c>
      <c r="B137" s="16" t="s">
        <v>987</v>
      </c>
      <c r="C137" s="16" t="s">
        <v>133</v>
      </c>
      <c r="D137" s="17">
        <f>ROUND(SUMIF(RV_DATA!U173:'RV_DATA'!U258, 1625292450, RV_DATA!I173:'RV_DATA'!I258), 6)</f>
        <v>3.28E-4</v>
      </c>
      <c r="Q137">
        <v>3</v>
      </c>
    </row>
    <row r="138" spans="1:17" ht="14.25" x14ac:dyDescent="0.2">
      <c r="A138" s="15" t="s">
        <v>988</v>
      </c>
      <c r="B138" s="16" t="s">
        <v>990</v>
      </c>
      <c r="C138" s="16" t="s">
        <v>133</v>
      </c>
      <c r="D138" s="17">
        <f>ROUND(SUMIF(RV_DATA!U173:'RV_DATA'!U258, 24062879, RV_DATA!I173:'RV_DATA'!I258), 6)</f>
        <v>2.61E-4</v>
      </c>
      <c r="Q138">
        <v>3</v>
      </c>
    </row>
    <row r="139" spans="1:17" ht="28.5" x14ac:dyDescent="0.2">
      <c r="A139" s="15" t="s">
        <v>1070</v>
      </c>
      <c r="B139" s="16" t="s">
        <v>1072</v>
      </c>
      <c r="C139" s="16" t="s">
        <v>133</v>
      </c>
      <c r="D139" s="17">
        <f>ROUND(SUMIF(RV_DATA!U173:'RV_DATA'!U258, 1645202039, RV_DATA!I173:'RV_DATA'!I258), 6)</f>
        <v>1.07E-3</v>
      </c>
      <c r="Q139">
        <v>3</v>
      </c>
    </row>
    <row r="140" spans="1:17" ht="28.5" x14ac:dyDescent="0.2">
      <c r="A140" s="15" t="s">
        <v>991</v>
      </c>
      <c r="B140" s="16" t="s">
        <v>993</v>
      </c>
      <c r="C140" s="16" t="s">
        <v>133</v>
      </c>
      <c r="D140" s="17">
        <f>ROUND(SUMIF(RV_DATA!U173:'RV_DATA'!U258, 1756124173, RV_DATA!I173:'RV_DATA'!I258), 6)</f>
        <v>1.2799999999999999E-4</v>
      </c>
      <c r="Q140">
        <v>3</v>
      </c>
    </row>
    <row r="141" spans="1:17" ht="28.5" x14ac:dyDescent="0.2">
      <c r="A141" s="15" t="s">
        <v>1050</v>
      </c>
      <c r="B141" s="16" t="s">
        <v>1052</v>
      </c>
      <c r="C141" s="16" t="s">
        <v>120</v>
      </c>
      <c r="D141" s="17">
        <f>ROUND(SUMIF(RV_DATA!U173:'RV_DATA'!U258, 732645912, RV_DATA!I173:'RV_DATA'!I258), 6)</f>
        <v>0.08</v>
      </c>
      <c r="Q141">
        <v>3</v>
      </c>
    </row>
    <row r="142" spans="1:17" ht="28.5" x14ac:dyDescent="0.2">
      <c r="A142" s="15" t="s">
        <v>1035</v>
      </c>
      <c r="B142" s="16" t="s">
        <v>1037</v>
      </c>
      <c r="C142" s="16" t="s">
        <v>133</v>
      </c>
      <c r="D142" s="17">
        <f>ROUND(SUMIF(RV_DATA!U173:'RV_DATA'!U258, 1748729848, RV_DATA!I173:'RV_DATA'!I258), 6)</f>
        <v>2.0799999999999998E-3</v>
      </c>
      <c r="Q142">
        <v>3</v>
      </c>
    </row>
    <row r="143" spans="1:17" ht="14.25" x14ac:dyDescent="0.2">
      <c r="A143" s="15" t="s">
        <v>749</v>
      </c>
      <c r="B143" s="16" t="s">
        <v>751</v>
      </c>
      <c r="C143" s="16" t="s">
        <v>133</v>
      </c>
      <c r="D143" s="17">
        <f>ROUND(SUMIF(RV_DATA!U173:'RV_DATA'!U258, -2063358494, RV_DATA!I173:'RV_DATA'!I258), 6)</f>
        <v>4.0000000000000002E-4</v>
      </c>
      <c r="Q143">
        <v>3</v>
      </c>
    </row>
    <row r="144" spans="1:17" ht="14.25" x14ac:dyDescent="0.2">
      <c r="A144" s="15" t="s">
        <v>1020</v>
      </c>
      <c r="B144" s="16" t="s">
        <v>1022</v>
      </c>
      <c r="C144" s="16" t="s">
        <v>712</v>
      </c>
      <c r="D144" s="17">
        <f>ROUND(SUMIF(RV_DATA!U173:'RV_DATA'!U258, -203673795, RV_DATA!I173:'RV_DATA'!I258), 6)</f>
        <v>2.1000000000000001E-2</v>
      </c>
      <c r="Q144">
        <v>3</v>
      </c>
    </row>
    <row r="145" spans="1:17" ht="14.25" x14ac:dyDescent="0.2">
      <c r="A145" s="15" t="s">
        <v>994</v>
      </c>
      <c r="B145" s="16" t="s">
        <v>996</v>
      </c>
      <c r="C145" s="16" t="s">
        <v>120</v>
      </c>
      <c r="D145" s="17">
        <f>ROUND(SUMIF(RV_DATA!U173:'RV_DATA'!U258, -2113933962, RV_DATA!I173:'RV_DATA'!I258), 6)</f>
        <v>0.1114</v>
      </c>
      <c r="Q145">
        <v>3</v>
      </c>
    </row>
    <row r="146" spans="1:17" ht="14.25" x14ac:dyDescent="0.2">
      <c r="A146" s="15" t="s">
        <v>761</v>
      </c>
      <c r="B146" s="16" t="s">
        <v>763</v>
      </c>
      <c r="C146" s="16" t="s">
        <v>120</v>
      </c>
      <c r="D146" s="17">
        <f>ROUND(SUMIF(RV_DATA!U173:'RV_DATA'!U258, -1980359651, RV_DATA!I173:'RV_DATA'!I258), 6)</f>
        <v>7.2000000000000005E-4</v>
      </c>
      <c r="Q146">
        <v>3</v>
      </c>
    </row>
    <row r="147" spans="1:17" ht="14.25" x14ac:dyDescent="0.2">
      <c r="A147" s="15" t="s">
        <v>764</v>
      </c>
      <c r="B147" s="16" t="s">
        <v>766</v>
      </c>
      <c r="C147" s="16" t="s">
        <v>133</v>
      </c>
      <c r="D147" s="17">
        <f>ROUND(SUMIF(RV_DATA!U173:'RV_DATA'!U258, 1561117559, RV_DATA!I173:'RV_DATA'!I258), 6)</f>
        <v>1.2E-4</v>
      </c>
      <c r="Q147">
        <v>3</v>
      </c>
    </row>
    <row r="148" spans="1:17" ht="14.25" x14ac:dyDescent="0.2">
      <c r="A148" s="15" t="s">
        <v>1053</v>
      </c>
      <c r="B148" s="16" t="s">
        <v>1055</v>
      </c>
      <c r="C148" s="16" t="s">
        <v>120</v>
      </c>
      <c r="D148" s="17">
        <f>ROUND(SUMIF(RV_DATA!U173:'RV_DATA'!U258, 1489730880, RV_DATA!I173:'RV_DATA'!I258), 6)</f>
        <v>1.08</v>
      </c>
      <c r="Q148">
        <v>3</v>
      </c>
    </row>
    <row r="149" spans="1:17" ht="28.5" x14ac:dyDescent="0.2">
      <c r="A149" s="15" t="s">
        <v>1056</v>
      </c>
      <c r="B149" s="16" t="s">
        <v>1058</v>
      </c>
      <c r="C149" s="16" t="s">
        <v>133</v>
      </c>
      <c r="D149" s="17">
        <f>ROUND(SUMIF(RV_DATA!U173:'RV_DATA'!U258, 707075697, RV_DATA!I173:'RV_DATA'!I258), 6)</f>
        <v>5.0000000000000002E-5</v>
      </c>
      <c r="Q149">
        <v>3</v>
      </c>
    </row>
    <row r="150" spans="1:17" ht="28.5" x14ac:dyDescent="0.2">
      <c r="A150" s="15" t="s">
        <v>1076</v>
      </c>
      <c r="B150" s="16" t="s">
        <v>1078</v>
      </c>
      <c r="C150" s="16" t="s">
        <v>133</v>
      </c>
      <c r="D150" s="17">
        <f>ROUND(SUMIF(RV_DATA!U173:'RV_DATA'!U258, -1124698589, RV_DATA!I173:'RV_DATA'!I258), 6)</f>
        <v>2.1000000000000001E-4</v>
      </c>
      <c r="Q150">
        <v>3</v>
      </c>
    </row>
    <row r="151" spans="1:17" ht="28.5" x14ac:dyDescent="0.2">
      <c r="A151" s="15" t="s">
        <v>1082</v>
      </c>
      <c r="B151" s="16" t="s">
        <v>1084</v>
      </c>
      <c r="C151" s="16" t="s">
        <v>133</v>
      </c>
      <c r="D151" s="17">
        <f>ROUND(SUMIF(RV_DATA!U173:'RV_DATA'!U258, -1173605848, RV_DATA!I173:'RV_DATA'!I258), 6)</f>
        <v>6.9999999999999994E-5</v>
      </c>
      <c r="Q151">
        <v>3</v>
      </c>
    </row>
    <row r="152" spans="1:17" ht="28.5" x14ac:dyDescent="0.2">
      <c r="A152" s="15" t="s">
        <v>1059</v>
      </c>
      <c r="B152" s="16" t="s">
        <v>1061</v>
      </c>
      <c r="C152" s="16" t="s">
        <v>271</v>
      </c>
      <c r="D152" s="17">
        <f>ROUND(SUMIF(RV_DATA!U173:'RV_DATA'!U258, 206183101, RV_DATA!I173:'RV_DATA'!I258), 6)</f>
        <v>4.0000000000000001E-3</v>
      </c>
      <c r="Q152">
        <v>3</v>
      </c>
    </row>
    <row r="153" spans="1:17" ht="28.5" x14ac:dyDescent="0.2">
      <c r="A153" s="15" t="s">
        <v>1079</v>
      </c>
      <c r="B153" s="16" t="s">
        <v>1081</v>
      </c>
      <c r="C153" s="16" t="s">
        <v>271</v>
      </c>
      <c r="D153" s="17">
        <f>ROUND(SUMIF(RV_DATA!U173:'RV_DATA'!U258, 69956878, RV_DATA!I173:'RV_DATA'!I258), 6)</f>
        <v>1.2E-2</v>
      </c>
      <c r="Q153">
        <v>3</v>
      </c>
    </row>
    <row r="154" spans="1:17" ht="28.5" x14ac:dyDescent="0.2">
      <c r="A154" s="15" t="s">
        <v>1085</v>
      </c>
      <c r="B154" s="16" t="s">
        <v>1087</v>
      </c>
      <c r="C154" s="16" t="s">
        <v>271</v>
      </c>
      <c r="D154" s="17">
        <f>ROUND(SUMIF(RV_DATA!U173:'RV_DATA'!U258, 1065741384, RV_DATA!I173:'RV_DATA'!I258), 6)</f>
        <v>4.0000000000000001E-3</v>
      </c>
      <c r="Q154">
        <v>3</v>
      </c>
    </row>
    <row r="155" spans="1:17" ht="28.5" x14ac:dyDescent="0.2">
      <c r="A155" s="15" t="s">
        <v>1003</v>
      </c>
      <c r="B155" s="16" t="s">
        <v>1005</v>
      </c>
      <c r="C155" s="16" t="s">
        <v>120</v>
      </c>
      <c r="D155" s="17">
        <f>ROUND(SUMIF(RV_DATA!U173:'RV_DATA'!U258, 1502743759, RV_DATA!I173:'RV_DATA'!I258), 6)</f>
        <v>0.36</v>
      </c>
      <c r="Q155">
        <v>3</v>
      </c>
    </row>
    <row r="156" spans="1:17" ht="42.75" x14ac:dyDescent="0.2">
      <c r="A156" s="15" t="s">
        <v>1006</v>
      </c>
      <c r="B156" s="16" t="s">
        <v>1008</v>
      </c>
      <c r="C156" s="16" t="s">
        <v>133</v>
      </c>
      <c r="D156" s="17">
        <f>ROUND(SUMIF(RV_DATA!U173:'RV_DATA'!U258, -1701539228, RV_DATA!I173:'RV_DATA'!I258), 6)</f>
        <v>1.456E-3</v>
      </c>
      <c r="Q156">
        <v>3</v>
      </c>
    </row>
    <row r="157" spans="1:17" ht="71.25" x14ac:dyDescent="0.2">
      <c r="A157" s="15" t="s">
        <v>1023</v>
      </c>
      <c r="B157" s="16" t="s">
        <v>1025</v>
      </c>
      <c r="C157" s="16" t="s">
        <v>507</v>
      </c>
      <c r="D157" s="17">
        <f>ROUND(SUMIF(RV_DATA!U173:'RV_DATA'!U258, -463660944, RV_DATA!I173:'RV_DATA'!I258), 6)</f>
        <v>0.8</v>
      </c>
      <c r="Q157">
        <v>3</v>
      </c>
    </row>
    <row r="158" spans="1:17" ht="14.25" x14ac:dyDescent="0.2">
      <c r="A158" s="15" t="s">
        <v>1038</v>
      </c>
      <c r="B158" s="16" t="s">
        <v>1040</v>
      </c>
      <c r="C158" s="16" t="s">
        <v>72</v>
      </c>
      <c r="D158" s="17">
        <f>ROUND(SUMIF(RV_DATA!U173:'RV_DATA'!U258, 567941951, RV_DATA!I173:'RV_DATA'!I258), 6)</f>
        <v>1</v>
      </c>
      <c r="Q158">
        <v>3</v>
      </c>
    </row>
    <row r="159" spans="1:17" ht="28.5" x14ac:dyDescent="0.2">
      <c r="A159" s="15" t="s">
        <v>1041</v>
      </c>
      <c r="B159" s="16" t="s">
        <v>1043</v>
      </c>
      <c r="C159" s="16" t="s">
        <v>72</v>
      </c>
      <c r="D159" s="17">
        <f>ROUND(SUMIF(RV_DATA!U173:'RV_DATA'!U258, -1252431024, RV_DATA!I173:'RV_DATA'!I258), 6)</f>
        <v>1</v>
      </c>
      <c r="Q159">
        <v>3</v>
      </c>
    </row>
    <row r="160" spans="1:17" ht="28.5" x14ac:dyDescent="0.2">
      <c r="A160" s="15" t="s">
        <v>1062</v>
      </c>
      <c r="B160" s="16" t="s">
        <v>1064</v>
      </c>
      <c r="C160" s="16" t="s">
        <v>133</v>
      </c>
      <c r="D160" s="17">
        <f>ROUND(SUMIF(RV_DATA!U173:'RV_DATA'!U258, -1862124413, RV_DATA!I173:'RV_DATA'!I258), 6)</f>
        <v>8.0000000000000007E-5</v>
      </c>
      <c r="Q160">
        <v>3</v>
      </c>
    </row>
    <row r="161" spans="1:17" ht="14.25" x14ac:dyDescent="0.2">
      <c r="A161" s="15" t="s">
        <v>1073</v>
      </c>
      <c r="B161" s="16" t="s">
        <v>1075</v>
      </c>
      <c r="C161" s="16" t="s">
        <v>507</v>
      </c>
      <c r="D161" s="17">
        <f>ROUND(SUMIF(RV_DATA!U173:'RV_DATA'!U258, 1685347892, RV_DATA!I173:'RV_DATA'!I258), 6)</f>
        <v>4</v>
      </c>
      <c r="Q161">
        <v>3</v>
      </c>
    </row>
    <row r="162" spans="1:17" ht="99.75" x14ac:dyDescent="0.2">
      <c r="A162" s="15" t="s">
        <v>457</v>
      </c>
      <c r="B162" s="16" t="s">
        <v>458</v>
      </c>
      <c r="C162" s="16" t="s">
        <v>103</v>
      </c>
      <c r="D162" s="17">
        <f>ROUND(SUMIF(RV_DATA!U173:'RV_DATA'!U258, -90032847, RV_DATA!I173:'RV_DATA'!I258), 6)</f>
        <v>1</v>
      </c>
      <c r="Q162">
        <v>3</v>
      </c>
    </row>
    <row r="163" spans="1:17" ht="42.75" x14ac:dyDescent="0.2">
      <c r="A163" s="15" t="s">
        <v>445</v>
      </c>
      <c r="B163" s="16" t="s">
        <v>446</v>
      </c>
      <c r="C163" s="16" t="s">
        <v>103</v>
      </c>
      <c r="D163" s="17">
        <f>ROUND(SUMIF(RV_DATA!U173:'RV_DATA'!U258, 1519291211, RV_DATA!I173:'RV_DATA'!I258), 6)</f>
        <v>1</v>
      </c>
      <c r="Q163">
        <v>3</v>
      </c>
    </row>
    <row r="164" spans="1:17" ht="42.75" x14ac:dyDescent="0.2">
      <c r="A164" s="15" t="s">
        <v>425</v>
      </c>
      <c r="B164" s="16" t="s">
        <v>426</v>
      </c>
      <c r="C164" s="16" t="s">
        <v>103</v>
      </c>
      <c r="D164" s="17">
        <f>ROUND(SUMIF(RV_DATA!U173:'RV_DATA'!U258, 587737873, RV_DATA!I173:'RV_DATA'!I258), 6)</f>
        <v>1</v>
      </c>
      <c r="Q164">
        <v>3</v>
      </c>
    </row>
    <row r="165" spans="1:17" ht="14.25" x14ac:dyDescent="0.2">
      <c r="A165" s="15" t="s">
        <v>1044</v>
      </c>
      <c r="B165" s="16" t="s">
        <v>1046</v>
      </c>
      <c r="C165" s="16" t="s">
        <v>72</v>
      </c>
      <c r="D165" s="17">
        <f>ROUND(SUMIF(RV_DATA!U173:'RV_DATA'!U258, 363495585, RV_DATA!I173:'RV_DATA'!I258), 6)</f>
        <v>1</v>
      </c>
      <c r="Q165">
        <v>3</v>
      </c>
    </row>
    <row r="166" spans="1:17" ht="28.5" x14ac:dyDescent="0.2">
      <c r="A166" s="15" t="s">
        <v>367</v>
      </c>
      <c r="B166" s="16" t="s">
        <v>368</v>
      </c>
      <c r="C166" s="16" t="s">
        <v>72</v>
      </c>
      <c r="D166" s="17">
        <f>ROUND(SUMIF(RV_DATA!U173:'RV_DATA'!U258, -639359295, RV_DATA!I173:'RV_DATA'!I258), 6)</f>
        <v>6</v>
      </c>
      <c r="Q166">
        <v>3</v>
      </c>
    </row>
    <row r="167" spans="1:17" ht="71.25" x14ac:dyDescent="0.2">
      <c r="A167" s="15" t="s">
        <v>997</v>
      </c>
      <c r="B167" s="16" t="s">
        <v>999</v>
      </c>
      <c r="C167" s="16" t="s">
        <v>507</v>
      </c>
      <c r="D167" s="17">
        <f>ROUND(SUMIF(RV_DATA!U173:'RV_DATA'!U258, 613901377, RV_DATA!I173:'RV_DATA'!I258), 6)</f>
        <v>32</v>
      </c>
      <c r="Q167">
        <v>3</v>
      </c>
    </row>
    <row r="168" spans="1:17" ht="57" x14ac:dyDescent="0.2">
      <c r="A168" s="15" t="s">
        <v>1026</v>
      </c>
      <c r="B168" s="16" t="s">
        <v>1028</v>
      </c>
      <c r="C168" s="16" t="s">
        <v>72</v>
      </c>
      <c r="D168" s="17">
        <f>ROUND(SUMIF(RV_DATA!U173:'RV_DATA'!U258, 1348129569, RV_DATA!I173:'RV_DATA'!I258), 6)</f>
        <v>2</v>
      </c>
      <c r="Q168">
        <v>3</v>
      </c>
    </row>
    <row r="169" spans="1:17" ht="57" x14ac:dyDescent="0.2">
      <c r="A169" s="15" t="s">
        <v>1012</v>
      </c>
      <c r="B169" s="16" t="s">
        <v>1014</v>
      </c>
      <c r="C169" s="16" t="s">
        <v>507</v>
      </c>
      <c r="D169" s="17">
        <f>ROUND(SUMIF(RV_DATA!U173:'RV_DATA'!U258, -351596656, RV_DATA!I173:'RV_DATA'!I258), 6)</f>
        <v>7.984</v>
      </c>
      <c r="Q169">
        <v>3</v>
      </c>
    </row>
    <row r="170" spans="1:17" ht="57" x14ac:dyDescent="0.2">
      <c r="A170" s="15" t="s">
        <v>1009</v>
      </c>
      <c r="B170" s="16" t="s">
        <v>1011</v>
      </c>
      <c r="C170" s="16" t="s">
        <v>507</v>
      </c>
      <c r="D170" s="17">
        <f>ROUND(SUMIF(RV_DATA!U173:'RV_DATA'!U258, 360401423, RV_DATA!I173:'RV_DATA'!I258), 6)</f>
        <v>5.9880000000000004</v>
      </c>
      <c r="Q170">
        <v>3</v>
      </c>
    </row>
    <row r="171" spans="1:17" ht="28.5" x14ac:dyDescent="0.2">
      <c r="A171" s="15" t="s">
        <v>758</v>
      </c>
      <c r="B171" s="16" t="s">
        <v>760</v>
      </c>
      <c r="C171" s="16" t="s">
        <v>712</v>
      </c>
      <c r="D171" s="17">
        <f>ROUND(SUMIF(RV_DATA!U173:'RV_DATA'!U258, -211956249, RV_DATA!I173:'RV_DATA'!I258), 6)</f>
        <v>1E-3</v>
      </c>
      <c r="Q171">
        <v>3</v>
      </c>
    </row>
    <row r="172" spans="1:17" ht="28.5" x14ac:dyDescent="0.2">
      <c r="A172" s="15" t="s">
        <v>1000</v>
      </c>
      <c r="B172" s="16" t="s">
        <v>1002</v>
      </c>
      <c r="C172" s="16" t="s">
        <v>120</v>
      </c>
      <c r="D172" s="17">
        <f>ROUND(SUMIF(RV_DATA!U173:'RV_DATA'!U258, -823040862, RV_DATA!I173:'RV_DATA'!I258), 6)</f>
        <v>2.8800000000000001E-4</v>
      </c>
      <c r="Q172">
        <v>3</v>
      </c>
    </row>
    <row r="173" spans="1:17" ht="14.25" x14ac:dyDescent="0.2">
      <c r="A173" s="15" t="s">
        <v>709</v>
      </c>
      <c r="B173" s="16" t="s">
        <v>711</v>
      </c>
      <c r="C173" s="16" t="s">
        <v>712</v>
      </c>
      <c r="D173" s="17">
        <f>ROUND(SUMIF(RV_DATA!U173:'RV_DATA'!U258, 619799737, RV_DATA!I173:'RV_DATA'!I258), 6)</f>
        <v>0.52539999999999998</v>
      </c>
      <c r="Q173">
        <v>3</v>
      </c>
    </row>
    <row r="174" spans="1:17" ht="57" x14ac:dyDescent="0.2">
      <c r="A174" s="15" t="s">
        <v>1029</v>
      </c>
      <c r="B174" s="16" t="s">
        <v>1031</v>
      </c>
      <c r="C174" s="16" t="s">
        <v>72</v>
      </c>
      <c r="D174" s="17">
        <f>ROUND(SUMIF(RV_DATA!U173:'RV_DATA'!U258, -1838930415, RV_DATA!I173:'RV_DATA'!I258), 6)</f>
        <v>2</v>
      </c>
      <c r="Q174">
        <v>3</v>
      </c>
    </row>
    <row r="175" spans="1:17" ht="28.5" x14ac:dyDescent="0.2">
      <c r="A175" s="15" t="s">
        <v>1032</v>
      </c>
      <c r="B175" s="16" t="s">
        <v>1034</v>
      </c>
      <c r="C175" s="16" t="s">
        <v>271</v>
      </c>
      <c r="D175" s="17">
        <f>ROUND(SUMIF(RV_DATA!U173:'RV_DATA'!U258, 469352752, RV_DATA!I173:'RV_DATA'!I258), 6)</f>
        <v>2E-3</v>
      </c>
      <c r="Q175">
        <v>3</v>
      </c>
    </row>
    <row r="176" spans="1:17" ht="14.25" x14ac:dyDescent="0.2">
      <c r="A176" s="15" t="s">
        <v>1065</v>
      </c>
      <c r="B176" s="16" t="s">
        <v>1067</v>
      </c>
      <c r="C176" s="16" t="s">
        <v>120</v>
      </c>
      <c r="D176" s="17">
        <f>ROUND(SUMIF(RV_DATA!U173:'RV_DATA'!U258, 393238203, RV_DATA!I173:'RV_DATA'!I258), 6)</f>
        <v>2</v>
      </c>
      <c r="Q176">
        <v>3</v>
      </c>
    </row>
    <row r="177" spans="1:17" ht="28.5" x14ac:dyDescent="0.2">
      <c r="A177" s="15" t="s">
        <v>221</v>
      </c>
      <c r="B177" s="16" t="s">
        <v>403</v>
      </c>
      <c r="C177" s="16" t="s">
        <v>72</v>
      </c>
      <c r="D177" s="17">
        <f>ROUND(SUMIF(RV_DATA!U173:'RV_DATA'!U258, -1565019067, RV_DATA!I173:'RV_DATA'!I258), 6)</f>
        <v>1</v>
      </c>
      <c r="Q177">
        <v>3</v>
      </c>
    </row>
    <row r="178" spans="1:17" ht="28.5" x14ac:dyDescent="0.2">
      <c r="A178" s="15" t="s">
        <v>221</v>
      </c>
      <c r="B178" s="16" t="s">
        <v>411</v>
      </c>
      <c r="C178" s="16" t="s">
        <v>72</v>
      </c>
      <c r="D178" s="17">
        <f>ROUND(SUMIF(RV_DATA!U173:'RV_DATA'!U258, 1784352824, RV_DATA!I173:'RV_DATA'!I258), 6)</f>
        <v>1</v>
      </c>
      <c r="Q178">
        <v>3</v>
      </c>
    </row>
    <row r="179" spans="1:17" ht="28.5" x14ac:dyDescent="0.2">
      <c r="A179" s="15" t="s">
        <v>221</v>
      </c>
      <c r="B179" s="16" t="s">
        <v>422</v>
      </c>
      <c r="C179" s="16" t="s">
        <v>72</v>
      </c>
      <c r="D179" s="17">
        <f>ROUND(SUMIF(RV_DATA!U173:'RV_DATA'!U258, -1138927226, RV_DATA!I173:'RV_DATA'!I258), 6)</f>
        <v>1</v>
      </c>
      <c r="Q179">
        <v>3</v>
      </c>
    </row>
    <row r="180" spans="1:17" ht="28.5" x14ac:dyDescent="0.2">
      <c r="A180" s="15" t="s">
        <v>221</v>
      </c>
      <c r="B180" s="16" t="s">
        <v>437</v>
      </c>
      <c r="C180" s="16" t="s">
        <v>72</v>
      </c>
      <c r="D180" s="17">
        <f>ROUND(SUMIF(RV_DATA!U173:'RV_DATA'!U258, -484934499, RV_DATA!I173:'RV_DATA'!I258), 6)</f>
        <v>1</v>
      </c>
      <c r="Q180">
        <v>3</v>
      </c>
    </row>
    <row r="181" spans="1:17" ht="28.5" x14ac:dyDescent="0.2">
      <c r="A181" s="15" t="s">
        <v>221</v>
      </c>
      <c r="B181" s="16" t="s">
        <v>442</v>
      </c>
      <c r="C181" s="16" t="s">
        <v>72</v>
      </c>
      <c r="D181" s="17">
        <f>ROUND(SUMIF(RV_DATA!U173:'RV_DATA'!U258, 523837998, RV_DATA!I173:'RV_DATA'!I258), 6)</f>
        <v>1</v>
      </c>
      <c r="Q181">
        <v>3</v>
      </c>
    </row>
    <row r="182" spans="1:17" ht="16.5" x14ac:dyDescent="0.2">
      <c r="A182" s="9" t="str">
        <f>CONCATENATE("Подраздел: ",IF(Source!G251&lt;&gt;"Новый подраздел", Source!G251, ""))</f>
        <v>Подраздел: Полы</v>
      </c>
      <c r="B182" s="10"/>
      <c r="C182" s="10"/>
      <c r="D182" s="10"/>
    </row>
    <row r="183" spans="1:17" ht="14.25" x14ac:dyDescent="0.2">
      <c r="A183" s="13" t="s">
        <v>1263</v>
      </c>
      <c r="B183" s="14"/>
      <c r="C183" s="14"/>
      <c r="D183" s="14"/>
    </row>
    <row r="184" spans="1:17" ht="14.25" x14ac:dyDescent="0.2">
      <c r="A184" s="15" t="s">
        <v>1096</v>
      </c>
      <c r="B184" s="16" t="s">
        <v>1098</v>
      </c>
      <c r="C184" s="16" t="s">
        <v>133</v>
      </c>
      <c r="D184" s="17">
        <f>ROUND(SUMIF(RV_DATA!U260:'RV_DATA'!U278, -2112195305, RV_DATA!I260:'RV_DATA'!I278), 6)</f>
        <v>2.7499999999999998E-3</v>
      </c>
      <c r="Q184">
        <v>3</v>
      </c>
    </row>
    <row r="185" spans="1:17" ht="28.5" x14ac:dyDescent="0.2">
      <c r="A185" s="15" t="s">
        <v>1099</v>
      </c>
      <c r="B185" s="16" t="s">
        <v>1101</v>
      </c>
      <c r="C185" s="16" t="s">
        <v>133</v>
      </c>
      <c r="D185" s="17">
        <f>ROUND(SUMIF(RV_DATA!U260:'RV_DATA'!U278, 503556632, RV_DATA!I260:'RV_DATA'!I278), 6)</f>
        <v>5.7888000000000002E-2</v>
      </c>
      <c r="Q185">
        <v>3</v>
      </c>
    </row>
    <row r="186" spans="1:17" ht="28.5" x14ac:dyDescent="0.2">
      <c r="A186" s="15" t="s">
        <v>1102</v>
      </c>
      <c r="B186" s="16" t="s">
        <v>1104</v>
      </c>
      <c r="C186" s="16" t="s">
        <v>133</v>
      </c>
      <c r="D186" s="17">
        <f>ROUND(SUMIF(RV_DATA!U260:'RV_DATA'!U278, 542515914, RV_DATA!I260:'RV_DATA'!I278), 6)</f>
        <v>1.0449999999999999E-2</v>
      </c>
      <c r="Q186">
        <v>3</v>
      </c>
    </row>
    <row r="187" spans="1:17" ht="14.25" x14ac:dyDescent="0.2">
      <c r="A187" s="15" t="s">
        <v>1105</v>
      </c>
      <c r="B187" s="16" t="s">
        <v>1107</v>
      </c>
      <c r="C187" s="16" t="s">
        <v>133</v>
      </c>
      <c r="D187" s="17">
        <f>ROUND(SUMIF(RV_DATA!U260:'RV_DATA'!U278, 24097165, RV_DATA!I260:'RV_DATA'!I278), 6)</f>
        <v>2.0899999999999998E-2</v>
      </c>
      <c r="Q187">
        <v>3</v>
      </c>
    </row>
    <row r="188" spans="1:17" ht="14.25" x14ac:dyDescent="0.2">
      <c r="A188" s="15" t="s">
        <v>798</v>
      </c>
      <c r="B188" s="16" t="s">
        <v>800</v>
      </c>
      <c r="C188" s="16" t="s">
        <v>120</v>
      </c>
      <c r="D188" s="17">
        <f>ROUND(SUMIF(RV_DATA!U260:'RV_DATA'!U278, 644139035, RV_DATA!I260:'RV_DATA'!I278), 6)</f>
        <v>6.8750000000000006E-2</v>
      </c>
      <c r="Q188">
        <v>3</v>
      </c>
    </row>
    <row r="189" spans="1:17" ht="28.5" x14ac:dyDescent="0.2">
      <c r="A189" s="15" t="s">
        <v>1130</v>
      </c>
      <c r="B189" s="16" t="s">
        <v>1132</v>
      </c>
      <c r="C189" s="16" t="s">
        <v>133</v>
      </c>
      <c r="D189" s="17">
        <f>ROUND(SUMIF(RV_DATA!U260:'RV_DATA'!U278, -955444283, RV_DATA!I260:'RV_DATA'!I278), 6)</f>
        <v>1.7880000000000001E-3</v>
      </c>
      <c r="Q189">
        <v>3</v>
      </c>
    </row>
    <row r="190" spans="1:17" ht="14.25" x14ac:dyDescent="0.2">
      <c r="A190" s="15" t="s">
        <v>1133</v>
      </c>
      <c r="B190" s="16" t="s">
        <v>1135</v>
      </c>
      <c r="C190" s="16" t="s">
        <v>120</v>
      </c>
      <c r="D190" s="17">
        <f>ROUND(SUMIF(RV_DATA!U260:'RV_DATA'!U278, -2053666360, RV_DATA!I260:'RV_DATA'!I278), 6)</f>
        <v>165</v>
      </c>
      <c r="Q190">
        <v>3</v>
      </c>
    </row>
    <row r="191" spans="1:17" ht="42.75" x14ac:dyDescent="0.2">
      <c r="A191" s="15" t="s">
        <v>1136</v>
      </c>
      <c r="B191" s="16" t="s">
        <v>1138</v>
      </c>
      <c r="C191" s="16" t="s">
        <v>31</v>
      </c>
      <c r="D191" s="17">
        <f>ROUND(SUMIF(RV_DATA!U260:'RV_DATA'!U278, 1379249491, RV_DATA!I260:'RV_DATA'!I278), 6)</f>
        <v>14.025</v>
      </c>
      <c r="Q191">
        <v>3</v>
      </c>
    </row>
    <row r="192" spans="1:17" ht="14.25" x14ac:dyDescent="0.2">
      <c r="A192" s="15" t="s">
        <v>470</v>
      </c>
      <c r="B192" s="16" t="s">
        <v>471</v>
      </c>
      <c r="C192" s="16" t="s">
        <v>31</v>
      </c>
      <c r="D192" s="17">
        <f>ROUND(SUMIF(RV_DATA!U260:'RV_DATA'!U278, -783165229, RV_DATA!I260:'RV_DATA'!I278), 6)</f>
        <v>15.95</v>
      </c>
      <c r="Q192">
        <v>3</v>
      </c>
    </row>
    <row r="193" spans="1:17" ht="14.25" x14ac:dyDescent="0.2">
      <c r="A193" s="15" t="s">
        <v>479</v>
      </c>
      <c r="B193" s="16" t="s">
        <v>480</v>
      </c>
      <c r="C193" s="16" t="s">
        <v>31</v>
      </c>
      <c r="D193" s="17">
        <f>ROUND(SUMIF(RV_DATA!U260:'RV_DATA'!U278, 2060168617, RV_DATA!I260:'RV_DATA'!I278), 6)</f>
        <v>15.95</v>
      </c>
      <c r="Q193">
        <v>3</v>
      </c>
    </row>
    <row r="194" spans="1:17" ht="28.5" x14ac:dyDescent="0.2">
      <c r="A194" s="15" t="s">
        <v>1108</v>
      </c>
      <c r="B194" s="16" t="s">
        <v>1110</v>
      </c>
      <c r="C194" s="16" t="s">
        <v>133</v>
      </c>
      <c r="D194" s="17">
        <f>ROUND(SUMIF(RV_DATA!U260:'RV_DATA'!U278, 1919387785, RV_DATA!I260:'RV_DATA'!I278), 6)</f>
        <v>4.6337999999999997E-2</v>
      </c>
      <c r="Q194">
        <v>3</v>
      </c>
    </row>
    <row r="195" spans="1:17" ht="28.5" x14ac:dyDescent="0.2">
      <c r="A195" s="15" t="s">
        <v>1116</v>
      </c>
      <c r="B195" s="16" t="s">
        <v>1118</v>
      </c>
      <c r="C195" s="16" t="s">
        <v>712</v>
      </c>
      <c r="D195" s="17">
        <f>ROUND(SUMIF(RV_DATA!U260:'RV_DATA'!U278, 1901479482, RV_DATA!I260:'RV_DATA'!I278), 6)</f>
        <v>0.28050000000000003</v>
      </c>
      <c r="Q195">
        <v>3</v>
      </c>
    </row>
    <row r="196" spans="1:17" ht="14.25" x14ac:dyDescent="0.2">
      <c r="A196" s="15" t="s">
        <v>709</v>
      </c>
      <c r="B196" s="16" t="s">
        <v>711</v>
      </c>
      <c r="C196" s="16" t="s">
        <v>712</v>
      </c>
      <c r="D196" s="17">
        <f>ROUND(SUMIF(RV_DATA!U260:'RV_DATA'!U278, 619799737, RV_DATA!I260:'RV_DATA'!I278), 6)</f>
        <v>0.54174999999999995</v>
      </c>
      <c r="Q196">
        <v>3</v>
      </c>
    </row>
    <row r="197" spans="1:17" ht="16.5" x14ac:dyDescent="0.2">
      <c r="A197" s="9" t="str">
        <f>CONCATENATE("Раздел: ",IF(Source!G322&lt;&gt;"Новый раздел", Source!G322, ""))</f>
        <v>Раздел: Помещение №2</v>
      </c>
      <c r="B197" s="10"/>
      <c r="C197" s="10"/>
      <c r="D197" s="10"/>
    </row>
    <row r="198" spans="1:17" ht="16.5" x14ac:dyDescent="0.2">
      <c r="A198" s="9" t="str">
        <f>CONCATENATE("Подраздел: ",IF(Source!G326&lt;&gt;"Новый подраздел", Source!G326, ""))</f>
        <v>Подраздел: Перегородки</v>
      </c>
      <c r="B198" s="10"/>
      <c r="C198" s="10"/>
      <c r="D198" s="10"/>
    </row>
    <row r="199" spans="1:17" ht="14.25" x14ac:dyDescent="0.2">
      <c r="A199" s="13" t="s">
        <v>1263</v>
      </c>
      <c r="B199" s="14"/>
      <c r="C199" s="14"/>
      <c r="D199" s="14"/>
    </row>
    <row r="200" spans="1:17" ht="42.75" x14ac:dyDescent="0.2">
      <c r="A200" s="15" t="s">
        <v>830</v>
      </c>
      <c r="B200" s="16" t="s">
        <v>832</v>
      </c>
      <c r="C200" s="16" t="s">
        <v>31</v>
      </c>
      <c r="D200" s="17">
        <f>ROUND(SUMIF(RV_DATA!U281:'RV_DATA'!U343, -554123694, RV_DATA!I281:'RV_DATA'!I343), 6)</f>
        <v>59.25</v>
      </c>
      <c r="Q200">
        <v>3</v>
      </c>
    </row>
    <row r="201" spans="1:17" ht="14.25" x14ac:dyDescent="0.2">
      <c r="A201" s="15" t="s">
        <v>731</v>
      </c>
      <c r="B201" s="16" t="s">
        <v>733</v>
      </c>
      <c r="C201" s="16" t="s">
        <v>133</v>
      </c>
      <c r="D201" s="17">
        <f>ROUND(SUMIF(RV_DATA!U281:'RV_DATA'!U343, -399561490, RV_DATA!I281:'RV_DATA'!I343), 6)</f>
        <v>1.0510000000000001E-3</v>
      </c>
      <c r="Q201">
        <v>3</v>
      </c>
    </row>
    <row r="202" spans="1:17" ht="14.25" x14ac:dyDescent="0.2">
      <c r="A202" s="15" t="s">
        <v>833</v>
      </c>
      <c r="B202" s="16" t="s">
        <v>835</v>
      </c>
      <c r="C202" s="16" t="s">
        <v>712</v>
      </c>
      <c r="D202" s="17">
        <f>ROUND(SUMIF(RV_DATA!U281:'RV_DATA'!U343, -1158792968, RV_DATA!I281:'RV_DATA'!I343), 6)</f>
        <v>5.9249999999999997E-2</v>
      </c>
      <c r="Q202">
        <v>3</v>
      </c>
    </row>
    <row r="203" spans="1:17" ht="28.5" x14ac:dyDescent="0.2">
      <c r="A203" s="15" t="s">
        <v>101</v>
      </c>
      <c r="B203" s="16" t="s">
        <v>102</v>
      </c>
      <c r="C203" s="16" t="s">
        <v>103</v>
      </c>
      <c r="D203" s="17">
        <f>ROUND(SUMIF(RV_DATA!U281:'RV_DATA'!U343, -819682241, RV_DATA!I281:'RV_DATA'!I343), 6)</f>
        <v>2</v>
      </c>
      <c r="Q203">
        <v>3</v>
      </c>
    </row>
    <row r="204" spans="1:17" ht="28.5" x14ac:dyDescent="0.2">
      <c r="A204" s="15" t="s">
        <v>836</v>
      </c>
      <c r="B204" s="16" t="s">
        <v>838</v>
      </c>
      <c r="C204" s="16" t="s">
        <v>133</v>
      </c>
      <c r="D204" s="17">
        <f>ROUND(SUMIF(RV_DATA!U281:'RV_DATA'!U343, -1746258587, RV_DATA!I281:'RV_DATA'!I343), 6)</f>
        <v>2.3699999999999999E-2</v>
      </c>
      <c r="Q204">
        <v>3</v>
      </c>
    </row>
    <row r="205" spans="1:17" ht="14.25" x14ac:dyDescent="0.2">
      <c r="A205" s="15" t="s">
        <v>778</v>
      </c>
      <c r="B205" s="16" t="s">
        <v>780</v>
      </c>
      <c r="C205" s="16" t="s">
        <v>133</v>
      </c>
      <c r="D205" s="17">
        <f>ROUND(SUMIF(RV_DATA!U281:'RV_DATA'!U343, -1319080431, RV_DATA!I281:'RV_DATA'!I343), 6)</f>
        <v>3.0400000000000002E-4</v>
      </c>
      <c r="Q205">
        <v>3</v>
      </c>
    </row>
    <row r="206" spans="1:17" ht="28.5" x14ac:dyDescent="0.2">
      <c r="A206" s="15" t="s">
        <v>792</v>
      </c>
      <c r="B206" s="16" t="s">
        <v>794</v>
      </c>
      <c r="C206" s="16" t="s">
        <v>31</v>
      </c>
      <c r="D206" s="17">
        <f>ROUND(SUMIF(RV_DATA!U281:'RV_DATA'!U343, -1827594923, RV_DATA!I281:'RV_DATA'!I343), 6)</f>
        <v>19.524239999999999</v>
      </c>
      <c r="Q206">
        <v>3</v>
      </c>
    </row>
    <row r="207" spans="1:17" ht="14.25" x14ac:dyDescent="0.2">
      <c r="A207" s="15" t="s">
        <v>795</v>
      </c>
      <c r="B207" s="16" t="s">
        <v>797</v>
      </c>
      <c r="C207" s="16" t="s">
        <v>133</v>
      </c>
      <c r="D207" s="17">
        <f>ROUND(SUMIF(RV_DATA!U281:'RV_DATA'!U343, -1330008606, RV_DATA!I281:'RV_DATA'!I343), 6)</f>
        <v>0.108054</v>
      </c>
      <c r="Q207">
        <v>3</v>
      </c>
    </row>
    <row r="208" spans="1:17" ht="14.25" x14ac:dyDescent="0.2">
      <c r="A208" s="15" t="s">
        <v>761</v>
      </c>
      <c r="B208" s="16" t="s">
        <v>763</v>
      </c>
      <c r="C208" s="16" t="s">
        <v>120</v>
      </c>
      <c r="D208" s="17">
        <f>ROUND(SUMIF(RV_DATA!U281:'RV_DATA'!U343, -1980359651, RV_DATA!I281:'RV_DATA'!I343), 6)</f>
        <v>11.664</v>
      </c>
      <c r="Q208">
        <v>3</v>
      </c>
    </row>
    <row r="209" spans="1:17" ht="14.25" x14ac:dyDescent="0.2">
      <c r="A209" s="15" t="s">
        <v>798</v>
      </c>
      <c r="B209" s="16" t="s">
        <v>800</v>
      </c>
      <c r="C209" s="16" t="s">
        <v>120</v>
      </c>
      <c r="D209" s="17">
        <f>ROUND(SUMIF(RV_DATA!U281:'RV_DATA'!U343, 644139035, RV_DATA!I281:'RV_DATA'!I343), 6)</f>
        <v>2.3828100000000001</v>
      </c>
      <c r="Q209">
        <v>3</v>
      </c>
    </row>
    <row r="210" spans="1:17" ht="14.25" x14ac:dyDescent="0.2">
      <c r="A210" s="15" t="s">
        <v>764</v>
      </c>
      <c r="B210" s="16" t="s">
        <v>766</v>
      </c>
      <c r="C210" s="16" t="s">
        <v>133</v>
      </c>
      <c r="D210" s="17">
        <f>ROUND(SUMIF(RV_DATA!U281:'RV_DATA'!U343, 1561117559, RV_DATA!I281:'RV_DATA'!I343), 6)</f>
        <v>1.093E-3</v>
      </c>
      <c r="Q210">
        <v>3</v>
      </c>
    </row>
    <row r="211" spans="1:17" ht="28.5" x14ac:dyDescent="0.2">
      <c r="A211" s="15" t="s">
        <v>781</v>
      </c>
      <c r="B211" s="16" t="s">
        <v>783</v>
      </c>
      <c r="C211" s="16" t="s">
        <v>72</v>
      </c>
      <c r="D211" s="17">
        <f>ROUND(SUMIF(RV_DATA!U281:'RV_DATA'!U343, 143065284, RV_DATA!I281:'RV_DATA'!I343), 6)</f>
        <v>0.30399999999999999</v>
      </c>
      <c r="Q211">
        <v>3</v>
      </c>
    </row>
    <row r="212" spans="1:17" ht="28.5" x14ac:dyDescent="0.2">
      <c r="A212" s="15" t="s">
        <v>808</v>
      </c>
      <c r="B212" s="16" t="s">
        <v>810</v>
      </c>
      <c r="C212" s="16" t="s">
        <v>133</v>
      </c>
      <c r="D212" s="17">
        <f>ROUND(SUMIF(RV_DATA!U281:'RV_DATA'!U343, -43392483, RV_DATA!I281:'RV_DATA'!I343), 6)</f>
        <v>2.3999999999999998E-3</v>
      </c>
      <c r="Q212">
        <v>3</v>
      </c>
    </row>
    <row r="213" spans="1:17" ht="28.5" x14ac:dyDescent="0.2">
      <c r="A213" s="15" t="s">
        <v>718</v>
      </c>
      <c r="B213" s="16" t="s">
        <v>720</v>
      </c>
      <c r="C213" s="16" t="s">
        <v>507</v>
      </c>
      <c r="D213" s="17">
        <f>ROUND(SUMIF(RV_DATA!U281:'RV_DATA'!U343, 1431666801, RV_DATA!I281:'RV_DATA'!I343), 6)</f>
        <v>50.4</v>
      </c>
      <c r="Q213">
        <v>3</v>
      </c>
    </row>
    <row r="214" spans="1:17" ht="14.25" x14ac:dyDescent="0.2">
      <c r="A214" s="15" t="s">
        <v>118</v>
      </c>
      <c r="B214" s="16" t="s">
        <v>119</v>
      </c>
      <c r="C214" s="16" t="s">
        <v>120</v>
      </c>
      <c r="D214" s="17">
        <f>ROUND(SUMIF(RV_DATA!U281:'RV_DATA'!U343, 1271950443, RV_DATA!I281:'RV_DATA'!I343), 6)</f>
        <v>48.438000000000002</v>
      </c>
      <c r="Q214">
        <v>3</v>
      </c>
    </row>
    <row r="215" spans="1:17" ht="14.25" x14ac:dyDescent="0.2">
      <c r="A215" s="15" t="s">
        <v>676</v>
      </c>
      <c r="B215" s="16" t="s">
        <v>678</v>
      </c>
      <c r="C215" s="16" t="s">
        <v>120</v>
      </c>
      <c r="D215" s="17">
        <f>ROUND(SUMIF(RV_DATA!U281:'RV_DATA'!U343, -946734149, RV_DATA!I281:'RV_DATA'!I343), 6)</f>
        <v>37.64</v>
      </c>
      <c r="Q215">
        <v>3</v>
      </c>
    </row>
    <row r="216" spans="1:17" ht="14.25" x14ac:dyDescent="0.2">
      <c r="A216" s="15" t="s">
        <v>679</v>
      </c>
      <c r="B216" s="16" t="s">
        <v>681</v>
      </c>
      <c r="C216" s="16" t="s">
        <v>120</v>
      </c>
      <c r="D216" s="17">
        <f>ROUND(SUMIF(RV_DATA!U281:'RV_DATA'!U343, -1529888946, RV_DATA!I281:'RV_DATA'!I343), 6)</f>
        <v>39.356999999999999</v>
      </c>
      <c r="Q216">
        <v>3</v>
      </c>
    </row>
    <row r="217" spans="1:17" ht="14.25" x14ac:dyDescent="0.2">
      <c r="A217" s="15" t="s">
        <v>682</v>
      </c>
      <c r="B217" s="16" t="s">
        <v>684</v>
      </c>
      <c r="C217" s="16" t="s">
        <v>120</v>
      </c>
      <c r="D217" s="17">
        <f>ROUND(SUMIF(RV_DATA!U281:'RV_DATA'!U343, -936589070, RV_DATA!I281:'RV_DATA'!I343), 6)</f>
        <v>279.33800000000002</v>
      </c>
      <c r="Q217">
        <v>3</v>
      </c>
    </row>
    <row r="218" spans="1:17" ht="28.5" x14ac:dyDescent="0.2">
      <c r="A218" s="15" t="s">
        <v>685</v>
      </c>
      <c r="B218" s="16" t="s">
        <v>687</v>
      </c>
      <c r="C218" s="16" t="s">
        <v>507</v>
      </c>
      <c r="D218" s="17">
        <f>ROUND(SUMIF(RV_DATA!U281:'RV_DATA'!U343, -1957188591, RV_DATA!I281:'RV_DATA'!I343), 6)</f>
        <v>286.06400000000002</v>
      </c>
      <c r="Q218">
        <v>3</v>
      </c>
    </row>
    <row r="219" spans="1:17" ht="28.5" x14ac:dyDescent="0.2">
      <c r="A219" s="15" t="s">
        <v>688</v>
      </c>
      <c r="B219" s="16" t="s">
        <v>690</v>
      </c>
      <c r="C219" s="16" t="s">
        <v>259</v>
      </c>
      <c r="D219" s="17">
        <f>ROUND(SUMIF(RV_DATA!U281:'RV_DATA'!U343, -2072982832, RV_DATA!I281:'RV_DATA'!I343), 6)</f>
        <v>3.33114</v>
      </c>
      <c r="Q219">
        <v>3</v>
      </c>
    </row>
    <row r="220" spans="1:17" ht="42.75" x14ac:dyDescent="0.2">
      <c r="A220" s="15" t="s">
        <v>691</v>
      </c>
      <c r="B220" s="16" t="s">
        <v>693</v>
      </c>
      <c r="C220" s="16" t="s">
        <v>507</v>
      </c>
      <c r="D220" s="17">
        <f>ROUND(SUMIF(RV_DATA!U281:'RV_DATA'!U343, 781211409, RV_DATA!I281:'RV_DATA'!I343), 6)</f>
        <v>237.13200000000001</v>
      </c>
      <c r="Q220">
        <v>3</v>
      </c>
    </row>
    <row r="221" spans="1:17" ht="14.25" x14ac:dyDescent="0.2">
      <c r="A221" s="15" t="s">
        <v>37</v>
      </c>
      <c r="B221" s="16" t="s">
        <v>38</v>
      </c>
      <c r="C221" s="16" t="s">
        <v>31</v>
      </c>
      <c r="D221" s="17">
        <f>ROUND(SUMIF(RV_DATA!U281:'RV_DATA'!U343, 1477604143, RV_DATA!I281:'RV_DATA'!I343), 6)</f>
        <v>3.15</v>
      </c>
      <c r="Q221">
        <v>3</v>
      </c>
    </row>
    <row r="222" spans="1:17" ht="14.25" x14ac:dyDescent="0.2">
      <c r="A222" s="15" t="s">
        <v>41</v>
      </c>
      <c r="B222" s="16" t="s">
        <v>42</v>
      </c>
      <c r="C222" s="16" t="s">
        <v>31</v>
      </c>
      <c r="D222" s="17">
        <f>ROUND(SUMIF(RV_DATA!U281:'RV_DATA'!U343, 1528749664, RV_DATA!I281:'RV_DATA'!I343), 6)</f>
        <v>786.00699999999995</v>
      </c>
      <c r="Q222">
        <v>3</v>
      </c>
    </row>
    <row r="223" spans="1:17" ht="14.25" x14ac:dyDescent="0.2">
      <c r="A223" s="15" t="s">
        <v>694</v>
      </c>
      <c r="B223" s="16" t="s">
        <v>696</v>
      </c>
      <c r="C223" s="16" t="s">
        <v>235</v>
      </c>
      <c r="D223" s="17">
        <f>ROUND(SUMIF(RV_DATA!U281:'RV_DATA'!U343, -1181903992, RV_DATA!I281:'RV_DATA'!I343), 6)</f>
        <v>25.790459999999999</v>
      </c>
      <c r="Q223">
        <v>3</v>
      </c>
    </row>
    <row r="224" spans="1:17" ht="14.25" x14ac:dyDescent="0.2">
      <c r="A224" s="15" t="s">
        <v>697</v>
      </c>
      <c r="B224" s="16" t="s">
        <v>699</v>
      </c>
      <c r="C224" s="16" t="s">
        <v>235</v>
      </c>
      <c r="D224" s="17">
        <f>ROUND(SUMIF(RV_DATA!U281:'RV_DATA'!U343, -1764455655, RV_DATA!I281:'RV_DATA'!I343), 6)</f>
        <v>65.961110000000005</v>
      </c>
      <c r="Q224">
        <v>3</v>
      </c>
    </row>
    <row r="225" spans="1:17" ht="14.25" x14ac:dyDescent="0.2">
      <c r="A225" s="15" t="s">
        <v>700</v>
      </c>
      <c r="B225" s="16" t="s">
        <v>702</v>
      </c>
      <c r="C225" s="16" t="s">
        <v>235</v>
      </c>
      <c r="D225" s="17">
        <f>ROUND(SUMIF(RV_DATA!U281:'RV_DATA'!U343, 62995597, RV_DATA!I281:'RV_DATA'!I343), 6)</f>
        <v>3.18058</v>
      </c>
      <c r="Q225">
        <v>3</v>
      </c>
    </row>
    <row r="226" spans="1:17" ht="14.25" x14ac:dyDescent="0.2">
      <c r="A226" s="15" t="s">
        <v>131</v>
      </c>
      <c r="B226" s="16" t="s">
        <v>132</v>
      </c>
      <c r="C226" s="16" t="s">
        <v>133</v>
      </c>
      <c r="D226" s="17">
        <f>ROUND(SUMIF(RV_DATA!U281:'RV_DATA'!U343, -33711620, RV_DATA!I281:'RV_DATA'!I343), 6)</f>
        <v>0.23039999999999999</v>
      </c>
      <c r="Q226">
        <v>3</v>
      </c>
    </row>
    <row r="227" spans="1:17" ht="14.25" x14ac:dyDescent="0.2">
      <c r="A227" s="15" t="s">
        <v>816</v>
      </c>
      <c r="B227" s="16" t="s">
        <v>818</v>
      </c>
      <c r="C227" s="16" t="s">
        <v>133</v>
      </c>
      <c r="D227" s="17">
        <f>ROUND(SUMIF(RV_DATA!U281:'RV_DATA'!U343, 2076838230, RV_DATA!I281:'RV_DATA'!I343), 6)</f>
        <v>0.11178</v>
      </c>
      <c r="Q227">
        <v>3</v>
      </c>
    </row>
    <row r="228" spans="1:17" ht="14.25" x14ac:dyDescent="0.2">
      <c r="A228" s="15" t="s">
        <v>819</v>
      </c>
      <c r="B228" s="16" t="s">
        <v>821</v>
      </c>
      <c r="C228" s="16" t="s">
        <v>133</v>
      </c>
      <c r="D228" s="17">
        <f>ROUND(SUMIF(RV_DATA!U281:'RV_DATA'!U343, 1268898367, RV_DATA!I281:'RV_DATA'!I343), 6)</f>
        <v>1.8630000000000001E-2</v>
      </c>
      <c r="Q228">
        <v>3</v>
      </c>
    </row>
    <row r="229" spans="1:17" ht="14.25" x14ac:dyDescent="0.2">
      <c r="A229" s="15" t="s">
        <v>822</v>
      </c>
      <c r="B229" s="16" t="s">
        <v>824</v>
      </c>
      <c r="C229" s="16" t="s">
        <v>120</v>
      </c>
      <c r="D229" s="17">
        <f>ROUND(SUMIF(RV_DATA!U281:'RV_DATA'!U343, -1042179355, RV_DATA!I281:'RV_DATA'!I343), 6)</f>
        <v>74.52</v>
      </c>
      <c r="Q229">
        <v>3</v>
      </c>
    </row>
    <row r="230" spans="1:17" ht="42.75" x14ac:dyDescent="0.2">
      <c r="A230" s="15" t="s">
        <v>59</v>
      </c>
      <c r="B230" s="16" t="s">
        <v>60</v>
      </c>
      <c r="C230" s="16" t="s">
        <v>31</v>
      </c>
      <c r="D230" s="17">
        <f>ROUND(SUMIF(RV_DATA!U281:'RV_DATA'!U343, 1857014117, RV_DATA!I281:'RV_DATA'!I343), 6)</f>
        <v>182.78</v>
      </c>
      <c r="Q230">
        <v>3</v>
      </c>
    </row>
    <row r="231" spans="1:17" ht="42.75" x14ac:dyDescent="0.2">
      <c r="A231" s="15" t="s">
        <v>734</v>
      </c>
      <c r="B231" s="16" t="s">
        <v>736</v>
      </c>
      <c r="C231" s="16" t="s">
        <v>712</v>
      </c>
      <c r="D231" s="17">
        <f>ROUND(SUMIF(RV_DATA!U281:'RV_DATA'!U343, -312411735, RV_DATA!I281:'RV_DATA'!I343), 6)</f>
        <v>3.6555999999999998E-2</v>
      </c>
      <c r="Q231">
        <v>3</v>
      </c>
    </row>
    <row r="232" spans="1:17" ht="42.75" x14ac:dyDescent="0.2">
      <c r="A232" s="15" t="s">
        <v>767</v>
      </c>
      <c r="B232" s="16" t="s">
        <v>769</v>
      </c>
      <c r="C232" s="16" t="s">
        <v>712</v>
      </c>
      <c r="D232" s="17">
        <f>ROUND(SUMIF(RV_DATA!U281:'RV_DATA'!U343, 455834906, RV_DATA!I281:'RV_DATA'!I343), 6)</f>
        <v>8.6400000000000001E-3</v>
      </c>
      <c r="Q232">
        <v>3</v>
      </c>
    </row>
    <row r="233" spans="1:17" ht="28.5" x14ac:dyDescent="0.2">
      <c r="A233" s="15" t="s">
        <v>29</v>
      </c>
      <c r="B233" s="16" t="s">
        <v>30</v>
      </c>
      <c r="C233" s="16" t="s">
        <v>31</v>
      </c>
      <c r="D233" s="17">
        <f>ROUND(SUMIF(RV_DATA!U281:'RV_DATA'!U343, -1993068365, RV_DATA!I281:'RV_DATA'!I343), 6)</f>
        <v>192.30099999999999</v>
      </c>
      <c r="Q233">
        <v>3</v>
      </c>
    </row>
    <row r="234" spans="1:17" ht="71.25" x14ac:dyDescent="0.2">
      <c r="A234" s="15" t="s">
        <v>737</v>
      </c>
      <c r="B234" s="16" t="s">
        <v>739</v>
      </c>
      <c r="C234" s="16" t="s">
        <v>133</v>
      </c>
      <c r="D234" s="17">
        <f>ROUND(SUMIF(RV_DATA!U281:'RV_DATA'!U343, 49960543, RV_DATA!I281:'RV_DATA'!I343), 6)</f>
        <v>1.8277999999999999E-2</v>
      </c>
      <c r="Q234">
        <v>3</v>
      </c>
    </row>
    <row r="235" spans="1:17" ht="14.25" x14ac:dyDescent="0.2">
      <c r="A235" s="15" t="s">
        <v>703</v>
      </c>
      <c r="B235" s="16" t="s">
        <v>705</v>
      </c>
      <c r="C235" s="16" t="s">
        <v>507</v>
      </c>
      <c r="D235" s="17">
        <f>ROUND(SUMIF(RV_DATA!U281:'RV_DATA'!U343, -1149950003, RV_DATA!I281:'RV_DATA'!I343), 6)</f>
        <v>144.15700000000001</v>
      </c>
      <c r="Q235">
        <v>3</v>
      </c>
    </row>
    <row r="236" spans="1:17" ht="14.25" x14ac:dyDescent="0.2">
      <c r="A236" s="15" t="s">
        <v>706</v>
      </c>
      <c r="B236" s="16" t="s">
        <v>708</v>
      </c>
      <c r="C236" s="16" t="s">
        <v>507</v>
      </c>
      <c r="D236" s="17">
        <f>ROUND(SUMIF(RV_DATA!U281:'RV_DATA'!U343, -1898297911, RV_DATA!I281:'RV_DATA'!I343), 6)</f>
        <v>383.928</v>
      </c>
      <c r="Q236">
        <v>3</v>
      </c>
    </row>
    <row r="237" spans="1:17" ht="28.5" x14ac:dyDescent="0.2">
      <c r="A237" s="15" t="s">
        <v>770</v>
      </c>
      <c r="B237" s="16" t="s">
        <v>772</v>
      </c>
      <c r="C237" s="16" t="s">
        <v>507</v>
      </c>
      <c r="D237" s="17">
        <f>ROUND(SUMIF(RV_DATA!U281:'RV_DATA'!U343, -180984447, RV_DATA!I281:'RV_DATA'!I343), 6)</f>
        <v>58.32</v>
      </c>
      <c r="Q237">
        <v>3</v>
      </c>
    </row>
    <row r="238" spans="1:17" ht="14.25" x14ac:dyDescent="0.2">
      <c r="A238" s="15" t="s">
        <v>505</v>
      </c>
      <c r="B238" s="16" t="s">
        <v>506</v>
      </c>
      <c r="C238" s="16" t="s">
        <v>507</v>
      </c>
      <c r="D238" s="17">
        <f>ROUND(SUMIF(RV_DATA!U281:'RV_DATA'!U343, -1539749625, RV_DATA!I281:'RV_DATA'!I343), 6)</f>
        <v>30</v>
      </c>
      <c r="Q238">
        <v>3</v>
      </c>
    </row>
    <row r="239" spans="1:17" ht="57" x14ac:dyDescent="0.2">
      <c r="A239" s="15" t="s">
        <v>784</v>
      </c>
      <c r="B239" s="16" t="s">
        <v>786</v>
      </c>
      <c r="C239" s="16" t="s">
        <v>133</v>
      </c>
      <c r="D239" s="17">
        <f>ROUND(SUMIF(RV_DATA!U281:'RV_DATA'!U343, 1426677377, RV_DATA!I281:'RV_DATA'!I343), 6)</f>
        <v>9.1199999999999996E-3</v>
      </c>
      <c r="Q239">
        <v>3</v>
      </c>
    </row>
    <row r="240" spans="1:17" ht="71.25" x14ac:dyDescent="0.2">
      <c r="A240" s="15" t="s">
        <v>97</v>
      </c>
      <c r="B240" s="16" t="s">
        <v>98</v>
      </c>
      <c r="C240" s="16" t="s">
        <v>72</v>
      </c>
      <c r="D240" s="17">
        <f>ROUND(SUMIF(RV_DATA!U281:'RV_DATA'!U343, 934054201, RV_DATA!I281:'RV_DATA'!I343), 6)</f>
        <v>2</v>
      </c>
      <c r="Q240">
        <v>3</v>
      </c>
    </row>
    <row r="241" spans="1:17" ht="57" x14ac:dyDescent="0.2">
      <c r="A241" s="15" t="s">
        <v>93</v>
      </c>
      <c r="B241" s="16" t="s">
        <v>94</v>
      </c>
      <c r="C241" s="16" t="s">
        <v>72</v>
      </c>
      <c r="D241" s="17">
        <f>ROUND(SUMIF(RV_DATA!U281:'RV_DATA'!U343, 1393370204, RV_DATA!I281:'RV_DATA'!I343), 6)</f>
        <v>2</v>
      </c>
      <c r="Q241">
        <v>3</v>
      </c>
    </row>
    <row r="242" spans="1:17" ht="28.5" x14ac:dyDescent="0.2">
      <c r="A242" s="15" t="s">
        <v>839</v>
      </c>
      <c r="B242" s="16" t="s">
        <v>841</v>
      </c>
      <c r="C242" s="16" t="s">
        <v>712</v>
      </c>
      <c r="D242" s="17">
        <f>ROUND(SUMIF(RV_DATA!U281:'RV_DATA'!U343, -364114852, RV_DATA!I281:'RV_DATA'!I343), 6)</f>
        <v>0.88875000000000004</v>
      </c>
      <c r="Q242">
        <v>3</v>
      </c>
    </row>
    <row r="243" spans="1:17" ht="14.25" x14ac:dyDescent="0.2">
      <c r="A243" s="15" t="s">
        <v>709</v>
      </c>
      <c r="B243" s="16" t="s">
        <v>711</v>
      </c>
      <c r="C243" s="16" t="s">
        <v>712</v>
      </c>
      <c r="D243" s="17">
        <f>ROUND(SUMIF(RV_DATA!U281:'RV_DATA'!U343, 619799737, RV_DATA!I281:'RV_DATA'!I343), 6)</f>
        <v>0.67042800000000002</v>
      </c>
      <c r="Q243">
        <v>3</v>
      </c>
    </row>
    <row r="244" spans="1:17" ht="71.25" x14ac:dyDescent="0.2">
      <c r="A244" s="15" t="s">
        <v>740</v>
      </c>
      <c r="B244" s="16" t="s">
        <v>742</v>
      </c>
      <c r="C244" s="16" t="s">
        <v>288</v>
      </c>
      <c r="D244" s="17">
        <f>ROUND(SUMIF(RV_DATA!U281:'RV_DATA'!U343, 838327806, RV_DATA!I281:'RV_DATA'!I343), 6)</f>
        <v>0.18278</v>
      </c>
      <c r="Q244">
        <v>3</v>
      </c>
    </row>
    <row r="245" spans="1:17" ht="28.5" x14ac:dyDescent="0.2">
      <c r="A245" s="15" t="s">
        <v>221</v>
      </c>
      <c r="B245" s="16" t="s">
        <v>502</v>
      </c>
      <c r="C245" s="16" t="s">
        <v>72</v>
      </c>
      <c r="D245" s="17">
        <f>ROUND(SUMIF(RV_DATA!U281:'RV_DATA'!U343, 992965380, RV_DATA!I281:'RV_DATA'!I343), 6)</f>
        <v>6</v>
      </c>
      <c r="Q245">
        <v>3</v>
      </c>
    </row>
    <row r="246" spans="1:17" ht="16.5" x14ac:dyDescent="0.2">
      <c r="A246" s="9" t="str">
        <f>CONCATENATE("Подраздел: ",IF(Source!G383&lt;&gt;"Новый подраздел", Source!G383, ""))</f>
        <v>Подраздел: Потолки</v>
      </c>
      <c r="B246" s="10"/>
      <c r="C246" s="10"/>
      <c r="D246" s="10"/>
    </row>
    <row r="247" spans="1:17" ht="14.25" x14ac:dyDescent="0.2">
      <c r="A247" s="13" t="s">
        <v>1263</v>
      </c>
      <c r="B247" s="14"/>
      <c r="C247" s="14"/>
      <c r="D247" s="14"/>
    </row>
    <row r="248" spans="1:17" ht="14.25" x14ac:dyDescent="0.2">
      <c r="A248" s="15" t="s">
        <v>731</v>
      </c>
      <c r="B248" s="16" t="s">
        <v>733</v>
      </c>
      <c r="C248" s="16" t="s">
        <v>133</v>
      </c>
      <c r="D248" s="17">
        <f>ROUND(SUMIF(RV_DATA!U345:'RV_DATA'!U359, -399561490, RV_DATA!I345:'RV_DATA'!I359), 6)</f>
        <v>6.4999999999999994E-5</v>
      </c>
      <c r="Q248">
        <v>3</v>
      </c>
    </row>
    <row r="249" spans="1:17" ht="14.25" x14ac:dyDescent="0.2">
      <c r="A249" s="15" t="s">
        <v>860</v>
      </c>
      <c r="B249" s="16" t="s">
        <v>862</v>
      </c>
      <c r="C249" s="16" t="s">
        <v>712</v>
      </c>
      <c r="D249" s="17">
        <f>ROUND(SUMIF(RV_DATA!U345:'RV_DATA'!U359, -756465305, RV_DATA!I345:'RV_DATA'!I359), 6)</f>
        <v>0.58074800000000004</v>
      </c>
      <c r="Q249">
        <v>3</v>
      </c>
    </row>
    <row r="250" spans="1:17" ht="28.5" x14ac:dyDescent="0.2">
      <c r="A250" s="15" t="s">
        <v>863</v>
      </c>
      <c r="B250" s="16" t="s">
        <v>865</v>
      </c>
      <c r="C250" s="16" t="s">
        <v>133</v>
      </c>
      <c r="D250" s="17">
        <f>ROUND(SUMIF(RV_DATA!U345:'RV_DATA'!U359, -1012359093, RV_DATA!I345:'RV_DATA'!I359), 6)</f>
        <v>1.9000000000000001E-5</v>
      </c>
      <c r="Q250">
        <v>3</v>
      </c>
    </row>
    <row r="251" spans="1:17" ht="14.25" x14ac:dyDescent="0.2">
      <c r="A251" s="15" t="s">
        <v>866</v>
      </c>
      <c r="B251" s="16" t="s">
        <v>868</v>
      </c>
      <c r="C251" s="16" t="s">
        <v>133</v>
      </c>
      <c r="D251" s="17">
        <f>ROUND(SUMIF(RV_DATA!U345:'RV_DATA'!U359, -61748979, RV_DATA!I345:'RV_DATA'!I359), 6)</f>
        <v>1.2520000000000001E-3</v>
      </c>
      <c r="Q251">
        <v>3</v>
      </c>
    </row>
    <row r="252" spans="1:17" ht="14.25" x14ac:dyDescent="0.2">
      <c r="A252" s="15" t="s">
        <v>869</v>
      </c>
      <c r="B252" s="16" t="s">
        <v>871</v>
      </c>
      <c r="C252" s="16" t="s">
        <v>133</v>
      </c>
      <c r="D252" s="17">
        <f>ROUND(SUMIF(RV_DATA!U345:'RV_DATA'!U359, 703561654, RV_DATA!I345:'RV_DATA'!I359), 6)</f>
        <v>1.9358E-2</v>
      </c>
      <c r="Q252">
        <v>3</v>
      </c>
    </row>
    <row r="253" spans="1:17" ht="14.25" x14ac:dyDescent="0.2">
      <c r="A253" s="15" t="s">
        <v>764</v>
      </c>
      <c r="B253" s="16" t="s">
        <v>766</v>
      </c>
      <c r="C253" s="16" t="s">
        <v>133</v>
      </c>
      <c r="D253" s="17">
        <f>ROUND(SUMIF(RV_DATA!U345:'RV_DATA'!U359, 1561117559, RV_DATA!I345:'RV_DATA'!I359), 6)</f>
        <v>6.0000000000000002E-6</v>
      </c>
      <c r="Q253">
        <v>3</v>
      </c>
    </row>
    <row r="254" spans="1:17" ht="14.25" x14ac:dyDescent="0.2">
      <c r="A254" s="15" t="s">
        <v>872</v>
      </c>
      <c r="B254" s="16" t="s">
        <v>874</v>
      </c>
      <c r="C254" s="16" t="s">
        <v>120</v>
      </c>
      <c r="D254" s="17">
        <f>ROUND(SUMIF(RV_DATA!U345:'RV_DATA'!U359, -1817527483, RV_DATA!I345:'RV_DATA'!I359), 6)</f>
        <v>0.19358300000000001</v>
      </c>
      <c r="Q254">
        <v>3</v>
      </c>
    </row>
    <row r="255" spans="1:17" ht="28.5" x14ac:dyDescent="0.2">
      <c r="A255" s="15" t="s">
        <v>217</v>
      </c>
      <c r="B255" s="16" t="s">
        <v>218</v>
      </c>
      <c r="C255" s="16" t="s">
        <v>31</v>
      </c>
      <c r="D255" s="17">
        <f>ROUND(SUMIF(RV_DATA!U345:'RV_DATA'!U359, 1863815349, RV_DATA!I345:'RV_DATA'!I359), 6)</f>
        <v>265.85329999999999</v>
      </c>
      <c r="Q255">
        <v>3</v>
      </c>
    </row>
    <row r="256" spans="1:17" ht="14.25" x14ac:dyDescent="0.2">
      <c r="A256" s="15" t="s">
        <v>875</v>
      </c>
      <c r="B256" s="16" t="s">
        <v>877</v>
      </c>
      <c r="C256" s="16" t="s">
        <v>133</v>
      </c>
      <c r="D256" s="17">
        <f>ROUND(SUMIF(RV_DATA!U345:'RV_DATA'!U359, 1170503714, RV_DATA!I345:'RV_DATA'!I359), 6)</f>
        <v>3.8699999999999997E-4</v>
      </c>
      <c r="Q256">
        <v>3</v>
      </c>
    </row>
    <row r="257" spans="1:17" ht="42.75" x14ac:dyDescent="0.2">
      <c r="A257" s="15" t="s">
        <v>734</v>
      </c>
      <c r="B257" s="16" t="s">
        <v>736</v>
      </c>
      <c r="C257" s="16" t="s">
        <v>712</v>
      </c>
      <c r="D257" s="17">
        <f>ROUND(SUMIF(RV_DATA!U345:'RV_DATA'!U359, -312411735, RV_DATA!I345:'RV_DATA'!I359), 6)</f>
        <v>6.4499999999999996E-4</v>
      </c>
      <c r="Q257">
        <v>3</v>
      </c>
    </row>
    <row r="258" spans="1:17" ht="14.25" x14ac:dyDescent="0.2">
      <c r="A258" s="15" t="s">
        <v>878</v>
      </c>
      <c r="B258" s="16" t="s">
        <v>880</v>
      </c>
      <c r="C258" s="16" t="s">
        <v>133</v>
      </c>
      <c r="D258" s="17">
        <f>ROUND(SUMIF(RV_DATA!U345:'RV_DATA'!U359, -1142562182, RV_DATA!I345:'RV_DATA'!I359), 6)</f>
        <v>2.0000000000000001E-4</v>
      </c>
      <c r="Q258">
        <v>3</v>
      </c>
    </row>
    <row r="259" spans="1:17" ht="28.5" x14ac:dyDescent="0.2">
      <c r="A259" s="15" t="s">
        <v>207</v>
      </c>
      <c r="B259" s="16" t="s">
        <v>208</v>
      </c>
      <c r="C259" s="16" t="s">
        <v>133</v>
      </c>
      <c r="D259" s="17">
        <f>ROUND(SUMIF(RV_DATA!U345:'RV_DATA'!U359, 1199194378, RV_DATA!I345:'RV_DATA'!I359), 6)</f>
        <v>0.64527500000000004</v>
      </c>
      <c r="Q259">
        <v>3</v>
      </c>
    </row>
    <row r="260" spans="1:17" ht="71.25" x14ac:dyDescent="0.2">
      <c r="A260" s="15" t="s">
        <v>737</v>
      </c>
      <c r="B260" s="16" t="s">
        <v>739</v>
      </c>
      <c r="C260" s="16" t="s">
        <v>133</v>
      </c>
      <c r="D260" s="17">
        <f>ROUND(SUMIF(RV_DATA!U345:'RV_DATA'!U359, 49960543, RV_DATA!I345:'RV_DATA'!I359), 6)</f>
        <v>9.0340000000000004E-3</v>
      </c>
      <c r="Q260">
        <v>3</v>
      </c>
    </row>
    <row r="261" spans="1:17" ht="71.25" x14ac:dyDescent="0.2">
      <c r="A261" s="15" t="s">
        <v>740</v>
      </c>
      <c r="B261" s="16" t="s">
        <v>742</v>
      </c>
      <c r="C261" s="16" t="s">
        <v>288</v>
      </c>
      <c r="D261" s="17">
        <f>ROUND(SUMIF(RV_DATA!U345:'RV_DATA'!U359, 838327806, RV_DATA!I345:'RV_DATA'!I359), 6)</f>
        <v>1.2067E-2</v>
      </c>
      <c r="Q261">
        <v>3</v>
      </c>
    </row>
    <row r="262" spans="1:17" ht="28.5" x14ac:dyDescent="0.2">
      <c r="A262" s="15" t="s">
        <v>221</v>
      </c>
      <c r="B262" s="16" t="s">
        <v>222</v>
      </c>
      <c r="C262" s="16" t="s">
        <v>31</v>
      </c>
      <c r="D262" s="17">
        <f>ROUND(SUMIF(RV_DATA!U345:'RV_DATA'!U359, 345705841, RV_DATA!I345:'RV_DATA'!I359), 6)</f>
        <v>530.71780000000001</v>
      </c>
      <c r="Q262">
        <v>3</v>
      </c>
    </row>
    <row r="263" spans="1:17" ht="16.5" x14ac:dyDescent="0.2">
      <c r="A263" s="9" t="str">
        <f>CONCATENATE("Подраздел: ",IF(Source!G423&lt;&gt;"Новый подраздел", Source!G423, ""))</f>
        <v>Подраздел: Электромонтажные работы</v>
      </c>
      <c r="B263" s="10"/>
      <c r="C263" s="10"/>
      <c r="D263" s="10"/>
    </row>
    <row r="264" spans="1:17" ht="14.25" x14ac:dyDescent="0.2">
      <c r="A264" s="13" t="s">
        <v>1263</v>
      </c>
      <c r="B264" s="14"/>
      <c r="C264" s="14"/>
      <c r="D264" s="14"/>
    </row>
    <row r="265" spans="1:17" ht="14.25" x14ac:dyDescent="0.2">
      <c r="A265" s="15" t="s">
        <v>958</v>
      </c>
      <c r="B265" s="16" t="s">
        <v>960</v>
      </c>
      <c r="C265" s="16" t="s">
        <v>133</v>
      </c>
      <c r="D265" s="17">
        <f>ROUND(SUMIF(RV_DATA!U361:'RV_DATA'!U416, -427086077, RV_DATA!I361:'RV_DATA'!I416), 6)</f>
        <v>6.1499999999999999E-4</v>
      </c>
      <c r="Q265">
        <v>3</v>
      </c>
    </row>
    <row r="266" spans="1:17" ht="28.5" x14ac:dyDescent="0.2">
      <c r="A266" s="15" t="s">
        <v>906</v>
      </c>
      <c r="B266" s="16" t="s">
        <v>908</v>
      </c>
      <c r="C266" s="16" t="s">
        <v>133</v>
      </c>
      <c r="D266" s="17">
        <f>ROUND(SUMIF(RV_DATA!U361:'RV_DATA'!U416, 546198954, RV_DATA!I361:'RV_DATA'!I416), 6)</f>
        <v>4.0999999999999999E-4</v>
      </c>
      <c r="Q266">
        <v>3</v>
      </c>
    </row>
    <row r="267" spans="1:17" ht="28.5" x14ac:dyDescent="0.2">
      <c r="A267" s="15" t="s">
        <v>955</v>
      </c>
      <c r="B267" s="16" t="s">
        <v>957</v>
      </c>
      <c r="C267" s="16" t="s">
        <v>133</v>
      </c>
      <c r="D267" s="17">
        <f>ROUND(SUMIF(RV_DATA!U361:'RV_DATA'!U416, -1452013394, RV_DATA!I361:'RV_DATA'!I416), 6)</f>
        <v>0.1545</v>
      </c>
      <c r="Q267">
        <v>3</v>
      </c>
    </row>
    <row r="268" spans="1:17" ht="14.25" x14ac:dyDescent="0.2">
      <c r="A268" s="15" t="s">
        <v>927</v>
      </c>
      <c r="B268" s="16" t="s">
        <v>929</v>
      </c>
      <c r="C268" s="16" t="s">
        <v>133</v>
      </c>
      <c r="D268" s="17">
        <f>ROUND(SUMIF(RV_DATA!U361:'RV_DATA'!U416, -834843177, RV_DATA!I361:'RV_DATA'!I416), 6)</f>
        <v>1.302E-3</v>
      </c>
      <c r="Q268">
        <v>3</v>
      </c>
    </row>
    <row r="269" spans="1:17" ht="14.25" x14ac:dyDescent="0.2">
      <c r="A269" s="15" t="s">
        <v>921</v>
      </c>
      <c r="B269" s="16" t="s">
        <v>923</v>
      </c>
      <c r="C269" s="16" t="s">
        <v>120</v>
      </c>
      <c r="D269" s="17">
        <f>ROUND(SUMIF(RV_DATA!U361:'RV_DATA'!U416, -1805966371, RV_DATA!I361:'RV_DATA'!I416), 6)</f>
        <v>4.2462</v>
      </c>
      <c r="Q269">
        <v>3</v>
      </c>
    </row>
    <row r="270" spans="1:17" ht="14.25" x14ac:dyDescent="0.2">
      <c r="A270" s="15" t="s">
        <v>961</v>
      </c>
      <c r="B270" s="16" t="s">
        <v>963</v>
      </c>
      <c r="C270" s="16" t="s">
        <v>120</v>
      </c>
      <c r="D270" s="17">
        <f>ROUND(SUMIF(RV_DATA!U361:'RV_DATA'!U416, 326902400, RV_DATA!I361:'RV_DATA'!I416), 6)</f>
        <v>0.123</v>
      </c>
      <c r="Q270">
        <v>3</v>
      </c>
    </row>
    <row r="271" spans="1:17" ht="28.5" x14ac:dyDescent="0.2">
      <c r="A271" s="15" t="s">
        <v>947</v>
      </c>
      <c r="B271" s="16" t="s">
        <v>754</v>
      </c>
      <c r="C271" s="16" t="s">
        <v>120</v>
      </c>
      <c r="D271" s="17">
        <f>ROUND(SUMIF(RV_DATA!U361:'RV_DATA'!U416, 30920770, RV_DATA!I361:'RV_DATA'!I416), 6)</f>
        <v>11.731999999999999</v>
      </c>
      <c r="Q271">
        <v>3</v>
      </c>
    </row>
    <row r="272" spans="1:17" ht="14.25" x14ac:dyDescent="0.2">
      <c r="A272" s="15" t="s">
        <v>930</v>
      </c>
      <c r="B272" s="16" t="s">
        <v>932</v>
      </c>
      <c r="C272" s="16" t="s">
        <v>120</v>
      </c>
      <c r="D272" s="17">
        <f>ROUND(SUMIF(RV_DATA!U361:'RV_DATA'!U416, -1768004575, RV_DATA!I361:'RV_DATA'!I416), 6)</f>
        <v>3.2574000000000001</v>
      </c>
      <c r="Q272">
        <v>3</v>
      </c>
    </row>
    <row r="273" spans="1:17" ht="28.5" x14ac:dyDescent="0.2">
      <c r="A273" s="15" t="s">
        <v>909</v>
      </c>
      <c r="B273" s="16" t="s">
        <v>911</v>
      </c>
      <c r="C273" s="16" t="s">
        <v>271</v>
      </c>
      <c r="D273" s="17">
        <f>ROUND(SUMIF(RV_DATA!U361:'RV_DATA'!U416, 1703397329, RV_DATA!I361:'RV_DATA'!I416), 6)</f>
        <v>0.109</v>
      </c>
      <c r="Q273">
        <v>3</v>
      </c>
    </row>
    <row r="274" spans="1:17" ht="14.25" x14ac:dyDescent="0.2">
      <c r="A274" s="15" t="s">
        <v>964</v>
      </c>
      <c r="B274" s="16" t="s">
        <v>966</v>
      </c>
      <c r="C274" s="16" t="s">
        <v>120</v>
      </c>
      <c r="D274" s="17">
        <f>ROUND(SUMIF(RV_DATA!U361:'RV_DATA'!U416, -1088339451, RV_DATA!I361:'RV_DATA'!I416), 6)</f>
        <v>6.1499999999999999E-2</v>
      </c>
      <c r="Q274">
        <v>3</v>
      </c>
    </row>
    <row r="275" spans="1:17" ht="14.25" x14ac:dyDescent="0.2">
      <c r="A275" s="15" t="s">
        <v>942</v>
      </c>
      <c r="B275" s="16" t="s">
        <v>944</v>
      </c>
      <c r="C275" s="16" t="s">
        <v>259</v>
      </c>
      <c r="D275" s="17">
        <f>ROUND(SUMIF(RV_DATA!U361:'RV_DATA'!U416, 611857035, RV_DATA!I361:'RV_DATA'!I416), 6)</f>
        <v>0.84199999999999997</v>
      </c>
      <c r="Q275">
        <v>3</v>
      </c>
    </row>
    <row r="276" spans="1:17" ht="42.75" x14ac:dyDescent="0.2">
      <c r="A276" s="15" t="s">
        <v>933</v>
      </c>
      <c r="B276" s="16" t="s">
        <v>935</v>
      </c>
      <c r="C276" s="16" t="s">
        <v>120</v>
      </c>
      <c r="D276" s="17">
        <f>ROUND(SUMIF(RV_DATA!U361:'RV_DATA'!U416, -1294780295, RV_DATA!I361:'RV_DATA'!I416), 6)</f>
        <v>2.6922000000000001</v>
      </c>
      <c r="Q276">
        <v>3</v>
      </c>
    </row>
    <row r="277" spans="1:17" ht="28.5" x14ac:dyDescent="0.2">
      <c r="A277" s="15" t="s">
        <v>291</v>
      </c>
      <c r="B277" s="16" t="s">
        <v>292</v>
      </c>
      <c r="C277" s="16" t="s">
        <v>293</v>
      </c>
      <c r="D277" s="17">
        <f>ROUND(SUMIF(RV_DATA!U361:'RV_DATA'!U416, -1586291866, RV_DATA!I361:'RV_DATA'!I416), 6)</f>
        <v>21.7</v>
      </c>
      <c r="Q277">
        <v>3</v>
      </c>
    </row>
    <row r="278" spans="1:17" ht="42.75" x14ac:dyDescent="0.2">
      <c r="A278" s="15" t="s">
        <v>286</v>
      </c>
      <c r="B278" s="16" t="s">
        <v>287</v>
      </c>
      <c r="C278" s="16" t="s">
        <v>288</v>
      </c>
      <c r="D278" s="17">
        <f>ROUND(SUMIF(RV_DATA!U361:'RV_DATA'!U416, -382256448, RV_DATA!I361:'RV_DATA'!I416), 6)</f>
        <v>22.134</v>
      </c>
      <c r="Q278">
        <v>3</v>
      </c>
    </row>
    <row r="279" spans="1:17" ht="14.25" x14ac:dyDescent="0.2">
      <c r="A279" s="15" t="s">
        <v>967</v>
      </c>
      <c r="B279" s="16" t="s">
        <v>969</v>
      </c>
      <c r="C279" s="16" t="s">
        <v>235</v>
      </c>
      <c r="D279" s="17">
        <f>ROUND(SUMIF(RV_DATA!U361:'RV_DATA'!U416, -161981681, RV_DATA!I361:'RV_DATA'!I416), 6)</f>
        <v>6.2729999999999997</v>
      </c>
      <c r="Q279">
        <v>3</v>
      </c>
    </row>
    <row r="280" spans="1:17" ht="14.25" x14ac:dyDescent="0.2">
      <c r="A280" s="15" t="s">
        <v>924</v>
      </c>
      <c r="B280" s="16" t="s">
        <v>926</v>
      </c>
      <c r="C280" s="16" t="s">
        <v>120</v>
      </c>
      <c r="D280" s="17">
        <f>ROUND(SUMIF(RV_DATA!U361:'RV_DATA'!U416, 235445729, RV_DATA!I361:'RV_DATA'!I416), 6)</f>
        <v>0.434</v>
      </c>
      <c r="Q280">
        <v>3</v>
      </c>
    </row>
    <row r="281" spans="1:17" ht="14.25" x14ac:dyDescent="0.2">
      <c r="A281" s="15" t="s">
        <v>949</v>
      </c>
      <c r="B281" s="16" t="s">
        <v>951</v>
      </c>
      <c r="C281" s="16" t="s">
        <v>133</v>
      </c>
      <c r="D281" s="17">
        <f>ROUND(SUMIF(RV_DATA!U361:'RV_DATA'!U416, -601557392, RV_DATA!I361:'RV_DATA'!I416), 6)</f>
        <v>2.6779999999999998E-3</v>
      </c>
      <c r="Q281">
        <v>3</v>
      </c>
    </row>
    <row r="282" spans="1:17" ht="57" x14ac:dyDescent="0.2">
      <c r="A282" s="15" t="s">
        <v>304</v>
      </c>
      <c r="B282" s="16" t="s">
        <v>305</v>
      </c>
      <c r="C282" s="16" t="s">
        <v>306</v>
      </c>
      <c r="D282" s="17">
        <f>ROUND(SUMIF(RV_DATA!U361:'RV_DATA'!U416, -1255677092, RV_DATA!I361:'RV_DATA'!I416), 6)</f>
        <v>0.4743</v>
      </c>
      <c r="Q282">
        <v>3</v>
      </c>
    </row>
    <row r="283" spans="1:17" ht="28.5" x14ac:dyDescent="0.2">
      <c r="A283" s="15" t="s">
        <v>269</v>
      </c>
      <c r="B283" s="16" t="s">
        <v>270</v>
      </c>
      <c r="C283" s="16" t="s">
        <v>271</v>
      </c>
      <c r="D283" s="17">
        <f>ROUND(SUMIF(RV_DATA!U361:'RV_DATA'!U416, 1264355815, RV_DATA!I361:'RV_DATA'!I416), 6)</f>
        <v>6.8000000000000005E-2</v>
      </c>
      <c r="Q283">
        <v>3</v>
      </c>
    </row>
    <row r="284" spans="1:17" ht="28.5" x14ac:dyDescent="0.2">
      <c r="A284" s="15" t="s">
        <v>314</v>
      </c>
      <c r="B284" s="16" t="s">
        <v>315</v>
      </c>
      <c r="C284" s="16" t="s">
        <v>235</v>
      </c>
      <c r="D284" s="17">
        <f>ROUND(SUMIF(RV_DATA!U361:'RV_DATA'!U416, -1922508324, RV_DATA!I361:'RV_DATA'!I416), 6)</f>
        <v>0.68</v>
      </c>
      <c r="Q284">
        <v>3</v>
      </c>
    </row>
    <row r="285" spans="1:17" ht="28.5" x14ac:dyDescent="0.2">
      <c r="A285" s="15" t="s">
        <v>970</v>
      </c>
      <c r="B285" s="16" t="s">
        <v>972</v>
      </c>
      <c r="C285" s="16" t="s">
        <v>120</v>
      </c>
      <c r="D285" s="17">
        <f>ROUND(SUMIF(RV_DATA!U361:'RV_DATA'!U416, -993947972, RV_DATA!I361:'RV_DATA'!I416), 6)</f>
        <v>0.49199999999999999</v>
      </c>
      <c r="Q285">
        <v>3</v>
      </c>
    </row>
    <row r="286" spans="1:17" ht="14.25" x14ac:dyDescent="0.2">
      <c r="A286" s="15" t="s">
        <v>936</v>
      </c>
      <c r="B286" s="16" t="s">
        <v>938</v>
      </c>
      <c r="C286" s="16" t="s">
        <v>271</v>
      </c>
      <c r="D286" s="17">
        <f>ROUND(SUMIF(RV_DATA!U361:'RV_DATA'!U416, 2016061969, RV_DATA!I361:'RV_DATA'!I416), 6)</f>
        <v>2.6474000000000001E-2</v>
      </c>
      <c r="Q286">
        <v>3</v>
      </c>
    </row>
    <row r="287" spans="1:17" ht="14.25" x14ac:dyDescent="0.2">
      <c r="A287" s="15" t="s">
        <v>952</v>
      </c>
      <c r="B287" s="16" t="s">
        <v>954</v>
      </c>
      <c r="C287" s="16" t="s">
        <v>271</v>
      </c>
      <c r="D287" s="17">
        <f>ROUND(SUMIF(RV_DATA!U361:'RV_DATA'!U416, 895142179, RV_DATA!I361:'RV_DATA'!I416), 6)</f>
        <v>8.6699999999999999E-2</v>
      </c>
      <c r="Q287">
        <v>3</v>
      </c>
    </row>
    <row r="288" spans="1:17" ht="14.25" x14ac:dyDescent="0.2">
      <c r="A288" s="15" t="s">
        <v>973</v>
      </c>
      <c r="B288" s="16" t="s">
        <v>975</v>
      </c>
      <c r="C288" s="16" t="s">
        <v>120</v>
      </c>
      <c r="D288" s="17">
        <f>ROUND(SUMIF(RV_DATA!U361:'RV_DATA'!U416, 1015963907, RV_DATA!I361:'RV_DATA'!I416), 6)</f>
        <v>0.61499999999999999</v>
      </c>
      <c r="Q288">
        <v>3</v>
      </c>
    </row>
    <row r="289" spans="1:17" ht="14.25" x14ac:dyDescent="0.2">
      <c r="A289" s="15" t="s">
        <v>939</v>
      </c>
      <c r="B289" s="16" t="s">
        <v>941</v>
      </c>
      <c r="C289" s="16" t="s">
        <v>235</v>
      </c>
      <c r="D289" s="17">
        <f>ROUND(SUMIF(RV_DATA!U361:'RV_DATA'!U416, -1963595095, RV_DATA!I361:'RV_DATA'!I416), 6)</f>
        <v>0.1085</v>
      </c>
      <c r="Q289">
        <v>3</v>
      </c>
    </row>
    <row r="290" spans="1:17" ht="28.5" x14ac:dyDescent="0.2">
      <c r="A290" s="15" t="s">
        <v>278</v>
      </c>
      <c r="B290" s="16" t="s">
        <v>279</v>
      </c>
      <c r="C290" s="16" t="s">
        <v>259</v>
      </c>
      <c r="D290" s="17">
        <f>ROUND(SUMIF(RV_DATA!U361:'RV_DATA'!U416, -343119207, RV_DATA!I361:'RV_DATA'!I416), 6)</f>
        <v>0.14000000000000001</v>
      </c>
      <c r="Q290">
        <v>3</v>
      </c>
    </row>
    <row r="291" spans="1:17" ht="28.5" x14ac:dyDescent="0.2">
      <c r="A291" s="15" t="s">
        <v>265</v>
      </c>
      <c r="B291" s="16" t="s">
        <v>266</v>
      </c>
      <c r="C291" s="16" t="s">
        <v>259</v>
      </c>
      <c r="D291" s="17">
        <f>ROUND(SUMIF(RV_DATA!U361:'RV_DATA'!U416, 2025463815, RV_DATA!I361:'RV_DATA'!I416), 6)</f>
        <v>0.27</v>
      </c>
      <c r="Q291">
        <v>3</v>
      </c>
    </row>
    <row r="292" spans="1:17" ht="57" x14ac:dyDescent="0.2">
      <c r="A292" s="15" t="s">
        <v>338</v>
      </c>
      <c r="B292" s="16" t="s">
        <v>339</v>
      </c>
      <c r="C292" s="16" t="s">
        <v>72</v>
      </c>
      <c r="D292" s="17">
        <f>ROUND(SUMIF(RV_DATA!U361:'RV_DATA'!U416, 1091340643, RV_DATA!I361:'RV_DATA'!I416), 6)</f>
        <v>103</v>
      </c>
      <c r="Q292">
        <v>3</v>
      </c>
    </row>
    <row r="293" spans="1:17" ht="57" x14ac:dyDescent="0.2">
      <c r="A293" s="15" t="s">
        <v>322</v>
      </c>
      <c r="B293" s="16" t="s">
        <v>323</v>
      </c>
      <c r="C293" s="16" t="s">
        <v>293</v>
      </c>
      <c r="D293" s="17">
        <f>ROUND(SUMIF(RV_DATA!U361:'RV_DATA'!U416, -1612967865, RV_DATA!I361:'RV_DATA'!I416), 6)</f>
        <v>0.9</v>
      </c>
      <c r="Q293">
        <v>3</v>
      </c>
    </row>
    <row r="294" spans="1:17" ht="57" x14ac:dyDescent="0.2">
      <c r="A294" s="15" t="s">
        <v>330</v>
      </c>
      <c r="B294" s="16" t="s">
        <v>331</v>
      </c>
      <c r="C294" s="16" t="s">
        <v>293</v>
      </c>
      <c r="D294" s="17">
        <f>ROUND(SUMIF(RV_DATA!U361:'RV_DATA'!U416, 1414105987, RV_DATA!I361:'RV_DATA'!I416), 6)</f>
        <v>0.8</v>
      </c>
      <c r="Q294">
        <v>3</v>
      </c>
    </row>
    <row r="295" spans="1:17" ht="28.5" x14ac:dyDescent="0.2">
      <c r="A295" s="15" t="s">
        <v>912</v>
      </c>
      <c r="B295" s="16" t="s">
        <v>914</v>
      </c>
      <c r="C295" s="16" t="s">
        <v>915</v>
      </c>
      <c r="D295" s="17">
        <f>ROUND(SUMIF(RV_DATA!U361:'RV_DATA'!U416, -915781824, RV_DATA!I361:'RV_DATA'!I416), 6)</f>
        <v>81.775300000000001</v>
      </c>
      <c r="Q295">
        <v>3</v>
      </c>
    </row>
    <row r="296" spans="1:17" ht="16.5" x14ac:dyDescent="0.2">
      <c r="A296" s="9" t="str">
        <f>CONCATENATE("Подраздел: ",IF(Source!G479&lt;&gt;"Новый подраздел", Source!G479, ""))</f>
        <v>Подраздел: Сантехнические работы</v>
      </c>
      <c r="B296" s="10"/>
      <c r="C296" s="10"/>
      <c r="D296" s="10"/>
    </row>
    <row r="297" spans="1:17" ht="14.25" x14ac:dyDescent="0.2">
      <c r="A297" s="13" t="s">
        <v>1263</v>
      </c>
      <c r="B297" s="14"/>
      <c r="C297" s="14"/>
      <c r="D297" s="14"/>
    </row>
    <row r="298" spans="1:17" ht="28.5" x14ac:dyDescent="0.2">
      <c r="A298" s="15" t="s">
        <v>982</v>
      </c>
      <c r="B298" s="16" t="s">
        <v>984</v>
      </c>
      <c r="C298" s="16" t="s">
        <v>133</v>
      </c>
      <c r="D298" s="17">
        <f>ROUND(SUMIF(RV_DATA!U418:'RV_DATA'!U503, 1987285981, RV_DATA!I418:'RV_DATA'!I503), 6)</f>
        <v>1.2899999999999999E-4</v>
      </c>
      <c r="Q298">
        <v>3</v>
      </c>
    </row>
    <row r="299" spans="1:17" ht="28.5" x14ac:dyDescent="0.2">
      <c r="A299" s="15" t="s">
        <v>1139</v>
      </c>
      <c r="B299" s="16" t="s">
        <v>1141</v>
      </c>
      <c r="C299" s="16" t="s">
        <v>133</v>
      </c>
      <c r="D299" s="17">
        <f>ROUND(SUMIF(RV_DATA!U418:'RV_DATA'!U503, -1847793032, RV_DATA!I418:'RV_DATA'!I503), 6)</f>
        <v>1.6000000000000001E-4</v>
      </c>
      <c r="Q299">
        <v>3</v>
      </c>
    </row>
    <row r="300" spans="1:17" ht="14.25" x14ac:dyDescent="0.2">
      <c r="A300" s="15" t="s">
        <v>1047</v>
      </c>
      <c r="B300" s="16" t="s">
        <v>1049</v>
      </c>
      <c r="C300" s="16" t="s">
        <v>133</v>
      </c>
      <c r="D300" s="17">
        <f>ROUND(SUMIF(RV_DATA!U418:'RV_DATA'!U503, -1081944564, RV_DATA!I418:'RV_DATA'!I503), 6)</f>
        <v>8.8000000000000003E-4</v>
      </c>
      <c r="Q300">
        <v>3</v>
      </c>
    </row>
    <row r="301" spans="1:17" ht="14.25" x14ac:dyDescent="0.2">
      <c r="A301" s="15" t="s">
        <v>860</v>
      </c>
      <c r="B301" s="16" t="s">
        <v>862</v>
      </c>
      <c r="C301" s="16" t="s">
        <v>712</v>
      </c>
      <c r="D301" s="17">
        <f>ROUND(SUMIF(RV_DATA!U418:'RV_DATA'!U503, -756465305, RV_DATA!I418:'RV_DATA'!I503), 6)</f>
        <v>0.31656000000000001</v>
      </c>
      <c r="Q301">
        <v>3</v>
      </c>
    </row>
    <row r="302" spans="1:17" ht="28.5" x14ac:dyDescent="0.2">
      <c r="A302" s="15" t="s">
        <v>985</v>
      </c>
      <c r="B302" s="16" t="s">
        <v>987</v>
      </c>
      <c r="C302" s="16" t="s">
        <v>133</v>
      </c>
      <c r="D302" s="17">
        <f>ROUND(SUMIF(RV_DATA!U418:'RV_DATA'!U503, 1625292450, RV_DATA!I418:'RV_DATA'!I503), 6)</f>
        <v>8.2100000000000001E-4</v>
      </c>
      <c r="Q302">
        <v>3</v>
      </c>
    </row>
    <row r="303" spans="1:17" ht="14.25" x14ac:dyDescent="0.2">
      <c r="A303" s="15" t="s">
        <v>1142</v>
      </c>
      <c r="B303" s="16" t="s">
        <v>1144</v>
      </c>
      <c r="C303" s="16" t="s">
        <v>288</v>
      </c>
      <c r="D303" s="17">
        <f>ROUND(SUMIF(RV_DATA!U418:'RV_DATA'!U503, 1233142857, RV_DATA!I418:'RV_DATA'!I503), 6)</f>
        <v>0.2016</v>
      </c>
      <c r="Q303">
        <v>3</v>
      </c>
    </row>
    <row r="304" spans="1:17" ht="14.25" x14ac:dyDescent="0.2">
      <c r="A304" s="15" t="s">
        <v>988</v>
      </c>
      <c r="B304" s="16" t="s">
        <v>990</v>
      </c>
      <c r="C304" s="16" t="s">
        <v>133</v>
      </c>
      <c r="D304" s="17">
        <f>ROUND(SUMIF(RV_DATA!U418:'RV_DATA'!U503, 24062879, RV_DATA!I418:'RV_DATA'!I503), 6)</f>
        <v>6.1799999999999995E-4</v>
      </c>
      <c r="Q304">
        <v>3</v>
      </c>
    </row>
    <row r="305" spans="1:17" ht="28.5" x14ac:dyDescent="0.2">
      <c r="A305" s="15" t="s">
        <v>1070</v>
      </c>
      <c r="B305" s="16" t="s">
        <v>1072</v>
      </c>
      <c r="C305" s="16" t="s">
        <v>133</v>
      </c>
      <c r="D305" s="17">
        <f>ROUND(SUMIF(RV_DATA!U418:'RV_DATA'!U503, 1645202039, RV_DATA!I418:'RV_DATA'!I503), 6)</f>
        <v>2.14E-3</v>
      </c>
      <c r="Q305">
        <v>3</v>
      </c>
    </row>
    <row r="306" spans="1:17" ht="28.5" x14ac:dyDescent="0.2">
      <c r="A306" s="15" t="s">
        <v>991</v>
      </c>
      <c r="B306" s="16" t="s">
        <v>993</v>
      </c>
      <c r="C306" s="16" t="s">
        <v>133</v>
      </c>
      <c r="D306" s="17">
        <f>ROUND(SUMIF(RV_DATA!U418:'RV_DATA'!U503, 1756124173, RV_DATA!I418:'RV_DATA'!I503), 6)</f>
        <v>2.72E-4</v>
      </c>
      <c r="Q306">
        <v>3</v>
      </c>
    </row>
    <row r="307" spans="1:17" ht="14.25" x14ac:dyDescent="0.2">
      <c r="A307" s="15" t="s">
        <v>1145</v>
      </c>
      <c r="B307" s="16" t="s">
        <v>1147</v>
      </c>
      <c r="C307" s="16" t="s">
        <v>120</v>
      </c>
      <c r="D307" s="17">
        <f>ROUND(SUMIF(RV_DATA!U418:'RV_DATA'!U503, -1581065507, RV_DATA!I418:'RV_DATA'!I503), 6)</f>
        <v>1.264</v>
      </c>
      <c r="Q307">
        <v>3</v>
      </c>
    </row>
    <row r="308" spans="1:17" ht="28.5" x14ac:dyDescent="0.2">
      <c r="A308" s="15" t="s">
        <v>1050</v>
      </c>
      <c r="B308" s="16" t="s">
        <v>1052</v>
      </c>
      <c r="C308" s="16" t="s">
        <v>120</v>
      </c>
      <c r="D308" s="17">
        <f>ROUND(SUMIF(RV_DATA!U418:'RV_DATA'!U503, 732645912, RV_DATA!I418:'RV_DATA'!I503), 6)</f>
        <v>0.56000000000000005</v>
      </c>
      <c r="Q308">
        <v>3</v>
      </c>
    </row>
    <row r="309" spans="1:17" ht="28.5" x14ac:dyDescent="0.2">
      <c r="A309" s="15" t="s">
        <v>584</v>
      </c>
      <c r="B309" s="16" t="s">
        <v>585</v>
      </c>
      <c r="C309" s="16" t="s">
        <v>103</v>
      </c>
      <c r="D309" s="17">
        <f>ROUND(SUMIF(RV_DATA!U418:'RV_DATA'!U503, -1356531343, RV_DATA!I418:'RV_DATA'!I503), 6)</f>
        <v>6</v>
      </c>
      <c r="Q309">
        <v>3</v>
      </c>
    </row>
    <row r="310" spans="1:17" ht="28.5" x14ac:dyDescent="0.2">
      <c r="A310" s="15" t="s">
        <v>1035</v>
      </c>
      <c r="B310" s="16" t="s">
        <v>1037</v>
      </c>
      <c r="C310" s="16" t="s">
        <v>133</v>
      </c>
      <c r="D310" s="17">
        <f>ROUND(SUMIF(RV_DATA!U418:'RV_DATA'!U503, 1748729848, RV_DATA!I418:'RV_DATA'!I503), 6)</f>
        <v>2.2399999999999998E-3</v>
      </c>
      <c r="Q310">
        <v>3</v>
      </c>
    </row>
    <row r="311" spans="1:17" ht="14.25" x14ac:dyDescent="0.2">
      <c r="A311" s="15" t="s">
        <v>749</v>
      </c>
      <c r="B311" s="16" t="s">
        <v>751</v>
      </c>
      <c r="C311" s="16" t="s">
        <v>133</v>
      </c>
      <c r="D311" s="17">
        <f>ROUND(SUMIF(RV_DATA!U418:'RV_DATA'!U503, -2063358494, RV_DATA!I418:'RV_DATA'!I503), 6)</f>
        <v>4.0000000000000002E-4</v>
      </c>
      <c r="Q311">
        <v>3</v>
      </c>
    </row>
    <row r="312" spans="1:17" ht="14.25" x14ac:dyDescent="0.2">
      <c r="A312" s="15" t="s">
        <v>1020</v>
      </c>
      <c r="B312" s="16" t="s">
        <v>1022</v>
      </c>
      <c r="C312" s="16" t="s">
        <v>712</v>
      </c>
      <c r="D312" s="17">
        <f>ROUND(SUMIF(RV_DATA!U418:'RV_DATA'!U503, -203673795, RV_DATA!I418:'RV_DATA'!I503), 6)</f>
        <v>2.1000000000000001E-2</v>
      </c>
      <c r="Q312">
        <v>3</v>
      </c>
    </row>
    <row r="313" spans="1:17" ht="14.25" x14ac:dyDescent="0.2">
      <c r="A313" s="15" t="s">
        <v>994</v>
      </c>
      <c r="B313" s="16" t="s">
        <v>996</v>
      </c>
      <c r="C313" s="16" t="s">
        <v>120</v>
      </c>
      <c r="D313" s="17">
        <f>ROUND(SUMIF(RV_DATA!U418:'RV_DATA'!U503, -2113933962, RV_DATA!I418:'RV_DATA'!I503), 6)</f>
        <v>0.21959999999999999</v>
      </c>
      <c r="Q313">
        <v>3</v>
      </c>
    </row>
    <row r="314" spans="1:17" ht="28.5" x14ac:dyDescent="0.2">
      <c r="A314" s="15" t="s">
        <v>1148</v>
      </c>
      <c r="B314" s="16" t="s">
        <v>1150</v>
      </c>
      <c r="C314" s="16" t="s">
        <v>271</v>
      </c>
      <c r="D314" s="17">
        <f>ROUND(SUMIF(RV_DATA!U418:'RV_DATA'!U503, 110535374, RV_DATA!I418:'RV_DATA'!I503), 6)</f>
        <v>3.2000000000000001E-2</v>
      </c>
      <c r="Q314">
        <v>3</v>
      </c>
    </row>
    <row r="315" spans="1:17" ht="14.25" x14ac:dyDescent="0.2">
      <c r="A315" s="15" t="s">
        <v>761</v>
      </c>
      <c r="B315" s="16" t="s">
        <v>763</v>
      </c>
      <c r="C315" s="16" t="s">
        <v>120</v>
      </c>
      <c r="D315" s="17">
        <f>ROUND(SUMIF(RV_DATA!U418:'RV_DATA'!U503, -1980359651, RV_DATA!I418:'RV_DATA'!I503), 6)</f>
        <v>12.96072</v>
      </c>
      <c r="Q315">
        <v>3</v>
      </c>
    </row>
    <row r="316" spans="1:17" ht="14.25" x14ac:dyDescent="0.2">
      <c r="A316" s="15" t="s">
        <v>1151</v>
      </c>
      <c r="B316" s="16" t="s">
        <v>1153</v>
      </c>
      <c r="C316" s="16" t="s">
        <v>133</v>
      </c>
      <c r="D316" s="17">
        <f>ROUND(SUMIF(RV_DATA!U418:'RV_DATA'!U503, 151600722, RV_DATA!I418:'RV_DATA'!I503), 6)</f>
        <v>1.6639999999999999E-3</v>
      </c>
      <c r="Q316">
        <v>3</v>
      </c>
    </row>
    <row r="317" spans="1:17" ht="57" x14ac:dyDescent="0.2">
      <c r="A317" s="15" t="s">
        <v>1154</v>
      </c>
      <c r="B317" s="16" t="s">
        <v>1156</v>
      </c>
      <c r="C317" s="16" t="s">
        <v>133</v>
      </c>
      <c r="D317" s="17">
        <f>ROUND(SUMIF(RV_DATA!U418:'RV_DATA'!U503, -763592120, RV_DATA!I418:'RV_DATA'!I503), 6)</f>
        <v>4.7999999999999996E-3</v>
      </c>
      <c r="Q317">
        <v>3</v>
      </c>
    </row>
    <row r="318" spans="1:17" ht="57" x14ac:dyDescent="0.2">
      <c r="A318" s="15" t="s">
        <v>1157</v>
      </c>
      <c r="B318" s="16" t="s">
        <v>1159</v>
      </c>
      <c r="C318" s="16" t="s">
        <v>133</v>
      </c>
      <c r="D318" s="17">
        <f>ROUND(SUMIF(RV_DATA!U418:'RV_DATA'!U503, 255565649, RV_DATA!I418:'RV_DATA'!I503), 6)</f>
        <v>1.984E-2</v>
      </c>
      <c r="Q318">
        <v>3</v>
      </c>
    </row>
    <row r="319" spans="1:17" ht="14.25" x14ac:dyDescent="0.2">
      <c r="A319" s="15" t="s">
        <v>764</v>
      </c>
      <c r="B319" s="16" t="s">
        <v>766</v>
      </c>
      <c r="C319" s="16" t="s">
        <v>133</v>
      </c>
      <c r="D319" s="17">
        <f>ROUND(SUMIF(RV_DATA!U418:'RV_DATA'!U503, 1561117559, RV_DATA!I418:'RV_DATA'!I503), 6)</f>
        <v>1.454E-3</v>
      </c>
      <c r="Q319">
        <v>3</v>
      </c>
    </row>
    <row r="320" spans="1:17" ht="14.25" x14ac:dyDescent="0.2">
      <c r="A320" s="15" t="s">
        <v>1160</v>
      </c>
      <c r="B320" s="16" t="s">
        <v>1162</v>
      </c>
      <c r="C320" s="16" t="s">
        <v>120</v>
      </c>
      <c r="D320" s="17">
        <f>ROUND(SUMIF(RV_DATA!U418:'RV_DATA'!U503, 170168280, RV_DATA!I418:'RV_DATA'!I503), 6)</f>
        <v>0.25600000000000001</v>
      </c>
      <c r="Q320">
        <v>3</v>
      </c>
    </row>
    <row r="321" spans="1:17" ht="14.25" x14ac:dyDescent="0.2">
      <c r="A321" s="15" t="s">
        <v>1053</v>
      </c>
      <c r="B321" s="16" t="s">
        <v>1055</v>
      </c>
      <c r="C321" s="16" t="s">
        <v>120</v>
      </c>
      <c r="D321" s="17">
        <f>ROUND(SUMIF(RV_DATA!U418:'RV_DATA'!U503, 1489730880, RV_DATA!I418:'RV_DATA'!I503), 6)</f>
        <v>3.76</v>
      </c>
      <c r="Q321">
        <v>3</v>
      </c>
    </row>
    <row r="322" spans="1:17" ht="28.5" x14ac:dyDescent="0.2">
      <c r="A322" s="15" t="s">
        <v>1056</v>
      </c>
      <c r="B322" s="16" t="s">
        <v>1058</v>
      </c>
      <c r="C322" s="16" t="s">
        <v>133</v>
      </c>
      <c r="D322" s="17">
        <f>ROUND(SUMIF(RV_DATA!U418:'RV_DATA'!U503, 707075697, RV_DATA!I418:'RV_DATA'!I503), 6)</f>
        <v>3.5E-4</v>
      </c>
      <c r="Q322">
        <v>3</v>
      </c>
    </row>
    <row r="323" spans="1:17" ht="28.5" x14ac:dyDescent="0.2">
      <c r="A323" s="15" t="s">
        <v>1076</v>
      </c>
      <c r="B323" s="16" t="s">
        <v>1078</v>
      </c>
      <c r="C323" s="16" t="s">
        <v>133</v>
      </c>
      <c r="D323" s="17">
        <f>ROUND(SUMIF(RV_DATA!U418:'RV_DATA'!U503, -1124698589, RV_DATA!I418:'RV_DATA'!I503), 6)</f>
        <v>2.7999999999999998E-4</v>
      </c>
      <c r="Q323">
        <v>3</v>
      </c>
    </row>
    <row r="324" spans="1:17" ht="28.5" x14ac:dyDescent="0.2">
      <c r="A324" s="15" t="s">
        <v>1082</v>
      </c>
      <c r="B324" s="16" t="s">
        <v>1084</v>
      </c>
      <c r="C324" s="16" t="s">
        <v>133</v>
      </c>
      <c r="D324" s="17">
        <f>ROUND(SUMIF(RV_DATA!U418:'RV_DATA'!U503, -1173605848, RV_DATA!I418:'RV_DATA'!I503), 6)</f>
        <v>1.3999999999999999E-4</v>
      </c>
      <c r="Q324">
        <v>3</v>
      </c>
    </row>
    <row r="325" spans="1:17" ht="28.5" x14ac:dyDescent="0.2">
      <c r="A325" s="15" t="s">
        <v>1059</v>
      </c>
      <c r="B325" s="16" t="s">
        <v>1061</v>
      </c>
      <c r="C325" s="16" t="s">
        <v>271</v>
      </c>
      <c r="D325" s="17">
        <f>ROUND(SUMIF(RV_DATA!U418:'RV_DATA'!U503, 206183101, RV_DATA!I418:'RV_DATA'!I503), 6)</f>
        <v>2.8000000000000001E-2</v>
      </c>
      <c r="Q325">
        <v>3</v>
      </c>
    </row>
    <row r="326" spans="1:17" ht="28.5" x14ac:dyDescent="0.2">
      <c r="A326" s="15" t="s">
        <v>1079</v>
      </c>
      <c r="B326" s="16" t="s">
        <v>1081</v>
      </c>
      <c r="C326" s="16" t="s">
        <v>271</v>
      </c>
      <c r="D326" s="17">
        <f>ROUND(SUMIF(RV_DATA!U418:'RV_DATA'!U503, 69956878, RV_DATA!I418:'RV_DATA'!I503), 6)</f>
        <v>1.6E-2</v>
      </c>
      <c r="Q326">
        <v>3</v>
      </c>
    </row>
    <row r="327" spans="1:17" ht="28.5" x14ac:dyDescent="0.2">
      <c r="A327" s="15" t="s">
        <v>1085</v>
      </c>
      <c r="B327" s="16" t="s">
        <v>1087</v>
      </c>
      <c r="C327" s="16" t="s">
        <v>271</v>
      </c>
      <c r="D327" s="17">
        <f>ROUND(SUMIF(RV_DATA!U418:'RV_DATA'!U503, 1065741384, RV_DATA!I418:'RV_DATA'!I503), 6)</f>
        <v>8.0000000000000002E-3</v>
      </c>
      <c r="Q327">
        <v>3</v>
      </c>
    </row>
    <row r="328" spans="1:17" ht="28.5" x14ac:dyDescent="0.2">
      <c r="A328" s="15" t="s">
        <v>1163</v>
      </c>
      <c r="B328" s="16" t="s">
        <v>1165</v>
      </c>
      <c r="C328" s="16" t="s">
        <v>120</v>
      </c>
      <c r="D328" s="17">
        <f>ROUND(SUMIF(RV_DATA!U418:'RV_DATA'!U503, -509227070, RV_DATA!I418:'RV_DATA'!I503), 6)</f>
        <v>1.6</v>
      </c>
      <c r="Q328">
        <v>3</v>
      </c>
    </row>
    <row r="329" spans="1:17" ht="28.5" x14ac:dyDescent="0.2">
      <c r="A329" s="15" t="s">
        <v>1003</v>
      </c>
      <c r="B329" s="16" t="s">
        <v>1005</v>
      </c>
      <c r="C329" s="16" t="s">
        <v>120</v>
      </c>
      <c r="D329" s="17">
        <f>ROUND(SUMIF(RV_DATA!U418:'RV_DATA'!U503, 1502743759, RV_DATA!I418:'RV_DATA'!I503), 6)</f>
        <v>0.70499999999999996</v>
      </c>
      <c r="Q329">
        <v>3</v>
      </c>
    </row>
    <row r="330" spans="1:17" ht="14.25" x14ac:dyDescent="0.2">
      <c r="A330" s="15" t="s">
        <v>41</v>
      </c>
      <c r="B330" s="16" t="s">
        <v>42</v>
      </c>
      <c r="C330" s="16" t="s">
        <v>31</v>
      </c>
      <c r="D330" s="17">
        <f>ROUND(SUMIF(RV_DATA!U418:'RV_DATA'!U503, 1528749664, RV_DATA!I418:'RV_DATA'!I503), 6)</f>
        <v>67.2</v>
      </c>
      <c r="Q330">
        <v>3</v>
      </c>
    </row>
    <row r="331" spans="1:17" ht="42.75" x14ac:dyDescent="0.2">
      <c r="A331" s="15" t="s">
        <v>1006</v>
      </c>
      <c r="B331" s="16" t="s">
        <v>1008</v>
      </c>
      <c r="C331" s="16" t="s">
        <v>133</v>
      </c>
      <c r="D331" s="17">
        <f>ROUND(SUMIF(RV_DATA!U418:'RV_DATA'!U503, -1701539228, RV_DATA!I418:'RV_DATA'!I503), 6)</f>
        <v>1.699E-3</v>
      </c>
      <c r="Q331">
        <v>3</v>
      </c>
    </row>
    <row r="332" spans="1:17" ht="42.75" x14ac:dyDescent="0.2">
      <c r="A332" s="15" t="s">
        <v>767</v>
      </c>
      <c r="B332" s="16" t="s">
        <v>769</v>
      </c>
      <c r="C332" s="16" t="s">
        <v>712</v>
      </c>
      <c r="D332" s="17">
        <f>ROUND(SUMIF(RV_DATA!U418:'RV_DATA'!U503, 455834906, RV_DATA!I418:'RV_DATA'!I503), 6)</f>
        <v>9.5999999999999992E-3</v>
      </c>
      <c r="Q332">
        <v>3</v>
      </c>
    </row>
    <row r="333" spans="1:17" ht="71.25" x14ac:dyDescent="0.2">
      <c r="A333" s="15" t="s">
        <v>1023</v>
      </c>
      <c r="B333" s="16" t="s">
        <v>1025</v>
      </c>
      <c r="C333" s="16" t="s">
        <v>507</v>
      </c>
      <c r="D333" s="17">
        <f>ROUND(SUMIF(RV_DATA!U418:'RV_DATA'!U503, -463660944, RV_DATA!I418:'RV_DATA'!I503), 6)</f>
        <v>0.8</v>
      </c>
      <c r="Q333">
        <v>3</v>
      </c>
    </row>
    <row r="334" spans="1:17" ht="14.25" x14ac:dyDescent="0.2">
      <c r="A334" s="15" t="s">
        <v>1038</v>
      </c>
      <c r="B334" s="16" t="s">
        <v>1040</v>
      </c>
      <c r="C334" s="16" t="s">
        <v>72</v>
      </c>
      <c r="D334" s="17">
        <f>ROUND(SUMIF(RV_DATA!U418:'RV_DATA'!U503, 567941951, RV_DATA!I418:'RV_DATA'!I503), 6)</f>
        <v>1</v>
      </c>
      <c r="Q334">
        <v>3</v>
      </c>
    </row>
    <row r="335" spans="1:17" ht="28.5" x14ac:dyDescent="0.2">
      <c r="A335" s="15" t="s">
        <v>1041</v>
      </c>
      <c r="B335" s="16" t="s">
        <v>1043</v>
      </c>
      <c r="C335" s="16" t="s">
        <v>72</v>
      </c>
      <c r="D335" s="17">
        <f>ROUND(SUMIF(RV_DATA!U418:'RV_DATA'!U503, -1252431024, RV_DATA!I418:'RV_DATA'!I503), 6)</f>
        <v>1</v>
      </c>
      <c r="Q335">
        <v>3</v>
      </c>
    </row>
    <row r="336" spans="1:17" ht="28.5" x14ac:dyDescent="0.2">
      <c r="A336" s="15" t="s">
        <v>1062</v>
      </c>
      <c r="B336" s="16" t="s">
        <v>1064</v>
      </c>
      <c r="C336" s="16" t="s">
        <v>133</v>
      </c>
      <c r="D336" s="17">
        <f>ROUND(SUMIF(RV_DATA!U418:'RV_DATA'!U503, -1862124413, RV_DATA!I418:'RV_DATA'!I503), 6)</f>
        <v>5.5999999999999995E-4</v>
      </c>
      <c r="Q336">
        <v>3</v>
      </c>
    </row>
    <row r="337" spans="1:17" ht="14.25" x14ac:dyDescent="0.2">
      <c r="A337" s="15" t="s">
        <v>1166</v>
      </c>
      <c r="B337" s="16" t="s">
        <v>1168</v>
      </c>
      <c r="C337" s="16" t="s">
        <v>120</v>
      </c>
      <c r="D337" s="17">
        <f>ROUND(SUMIF(RV_DATA!U418:'RV_DATA'!U503, -1626044058, RV_DATA!I418:'RV_DATA'!I503), 6)</f>
        <v>0.128</v>
      </c>
      <c r="Q337">
        <v>3</v>
      </c>
    </row>
    <row r="338" spans="1:17" ht="42.75" x14ac:dyDescent="0.2">
      <c r="A338" s="15" t="s">
        <v>580</v>
      </c>
      <c r="B338" s="16" t="s">
        <v>581</v>
      </c>
      <c r="C338" s="16" t="s">
        <v>31</v>
      </c>
      <c r="D338" s="17">
        <f>ROUND(SUMIF(RV_DATA!U418:'RV_DATA'!U503, -127494699, RV_DATA!I418:'RV_DATA'!I503), 6)</f>
        <v>12</v>
      </c>
      <c r="Q338">
        <v>3</v>
      </c>
    </row>
    <row r="339" spans="1:17" ht="28.5" x14ac:dyDescent="0.2">
      <c r="A339" s="15" t="s">
        <v>770</v>
      </c>
      <c r="B339" s="16" t="s">
        <v>772</v>
      </c>
      <c r="C339" s="16" t="s">
        <v>507</v>
      </c>
      <c r="D339" s="17">
        <f>ROUND(SUMIF(RV_DATA!U418:'RV_DATA'!U503, -180984447, RV_DATA!I418:'RV_DATA'!I503), 6)</f>
        <v>64.8</v>
      </c>
      <c r="Q339">
        <v>3</v>
      </c>
    </row>
    <row r="340" spans="1:17" ht="14.25" x14ac:dyDescent="0.2">
      <c r="A340" s="15" t="s">
        <v>1073</v>
      </c>
      <c r="B340" s="16" t="s">
        <v>1075</v>
      </c>
      <c r="C340" s="16" t="s">
        <v>507</v>
      </c>
      <c r="D340" s="17">
        <f>ROUND(SUMIF(RV_DATA!U418:'RV_DATA'!U503, 1685347892, RV_DATA!I418:'RV_DATA'!I503), 6)</f>
        <v>8</v>
      </c>
      <c r="Q340">
        <v>3</v>
      </c>
    </row>
    <row r="341" spans="1:17" ht="42.75" x14ac:dyDescent="0.2">
      <c r="A341" s="15" t="s">
        <v>425</v>
      </c>
      <c r="B341" s="16" t="s">
        <v>426</v>
      </c>
      <c r="C341" s="16" t="s">
        <v>103</v>
      </c>
      <c r="D341" s="17">
        <f>ROUND(SUMIF(RV_DATA!U418:'RV_DATA'!U503, 587737873, RV_DATA!I418:'RV_DATA'!I503), 6)</f>
        <v>4</v>
      </c>
      <c r="Q341">
        <v>3</v>
      </c>
    </row>
    <row r="342" spans="1:17" ht="14.25" x14ac:dyDescent="0.2">
      <c r="A342" s="15" t="s">
        <v>1044</v>
      </c>
      <c r="B342" s="16" t="s">
        <v>1046</v>
      </c>
      <c r="C342" s="16" t="s">
        <v>72</v>
      </c>
      <c r="D342" s="17">
        <f>ROUND(SUMIF(RV_DATA!U418:'RV_DATA'!U503, 363495585, RV_DATA!I418:'RV_DATA'!I503), 6)</f>
        <v>1</v>
      </c>
      <c r="Q342">
        <v>3</v>
      </c>
    </row>
    <row r="343" spans="1:17" ht="28.5" x14ac:dyDescent="0.2">
      <c r="A343" s="15" t="s">
        <v>367</v>
      </c>
      <c r="B343" s="16" t="s">
        <v>368</v>
      </c>
      <c r="C343" s="16" t="s">
        <v>72</v>
      </c>
      <c r="D343" s="17">
        <f>ROUND(SUMIF(RV_DATA!U418:'RV_DATA'!U503, -639359295, RV_DATA!I418:'RV_DATA'!I503), 6)</f>
        <v>6</v>
      </c>
      <c r="Q343">
        <v>3</v>
      </c>
    </row>
    <row r="344" spans="1:17" ht="71.25" x14ac:dyDescent="0.2">
      <c r="A344" s="15" t="s">
        <v>997</v>
      </c>
      <c r="B344" s="16" t="s">
        <v>999</v>
      </c>
      <c r="C344" s="16" t="s">
        <v>507</v>
      </c>
      <c r="D344" s="17">
        <f>ROUND(SUMIF(RV_DATA!U418:'RV_DATA'!U503, 613901377, RV_DATA!I418:'RV_DATA'!I503), 6)</f>
        <v>68</v>
      </c>
      <c r="Q344">
        <v>3</v>
      </c>
    </row>
    <row r="345" spans="1:17" ht="57" x14ac:dyDescent="0.2">
      <c r="A345" s="15" t="s">
        <v>1026</v>
      </c>
      <c r="B345" s="16" t="s">
        <v>1028</v>
      </c>
      <c r="C345" s="16" t="s">
        <v>72</v>
      </c>
      <c r="D345" s="17">
        <f>ROUND(SUMIF(RV_DATA!U418:'RV_DATA'!U503, 1348129569, RV_DATA!I418:'RV_DATA'!I503), 6)</f>
        <v>2</v>
      </c>
      <c r="Q345">
        <v>3</v>
      </c>
    </row>
    <row r="346" spans="1:17" ht="57" x14ac:dyDescent="0.2">
      <c r="A346" s="15" t="s">
        <v>1012</v>
      </c>
      <c r="B346" s="16" t="s">
        <v>1014</v>
      </c>
      <c r="C346" s="16" t="s">
        <v>507</v>
      </c>
      <c r="D346" s="17">
        <f>ROUND(SUMIF(RV_DATA!U418:'RV_DATA'!U503, -351596656, RV_DATA!I418:'RV_DATA'!I503), 6)</f>
        <v>14.97</v>
      </c>
      <c r="Q346">
        <v>3</v>
      </c>
    </row>
    <row r="347" spans="1:17" ht="57" x14ac:dyDescent="0.2">
      <c r="A347" s="15" t="s">
        <v>1009</v>
      </c>
      <c r="B347" s="16" t="s">
        <v>1011</v>
      </c>
      <c r="C347" s="16" t="s">
        <v>507</v>
      </c>
      <c r="D347" s="17">
        <f>ROUND(SUMIF(RV_DATA!U418:'RV_DATA'!U503, 360401423, RV_DATA!I418:'RV_DATA'!I503), 6)</f>
        <v>11.976000000000001</v>
      </c>
      <c r="Q347">
        <v>3</v>
      </c>
    </row>
    <row r="348" spans="1:17" ht="14.25" x14ac:dyDescent="0.2">
      <c r="A348" s="15" t="s">
        <v>949</v>
      </c>
      <c r="B348" s="16" t="s">
        <v>951</v>
      </c>
      <c r="C348" s="16" t="s">
        <v>133</v>
      </c>
      <c r="D348" s="17">
        <f>ROUND(SUMIF(RV_DATA!U418:'RV_DATA'!U503, -601557392, RV_DATA!I418:'RV_DATA'!I503), 6)</f>
        <v>4.96E-3</v>
      </c>
      <c r="Q348">
        <v>3</v>
      </c>
    </row>
    <row r="349" spans="1:17" ht="28.5" x14ac:dyDescent="0.2">
      <c r="A349" s="15" t="s">
        <v>1000</v>
      </c>
      <c r="B349" s="16" t="s">
        <v>1002</v>
      </c>
      <c r="C349" s="16" t="s">
        <v>120</v>
      </c>
      <c r="D349" s="17">
        <f>ROUND(SUMIF(RV_DATA!U418:'RV_DATA'!U503, -823040862, RV_DATA!I418:'RV_DATA'!I503), 6)</f>
        <v>6.1200000000000002E-4</v>
      </c>
      <c r="Q349">
        <v>3</v>
      </c>
    </row>
    <row r="350" spans="1:17" ht="14.25" x14ac:dyDescent="0.2">
      <c r="A350" s="15" t="s">
        <v>709</v>
      </c>
      <c r="B350" s="16" t="s">
        <v>711</v>
      </c>
      <c r="C350" s="16" t="s">
        <v>712</v>
      </c>
      <c r="D350" s="17">
        <f>ROUND(SUMIF(RV_DATA!U418:'RV_DATA'!U503, 619799737, RV_DATA!I418:'RV_DATA'!I503), 6)</f>
        <v>1.0969</v>
      </c>
      <c r="Q350">
        <v>3</v>
      </c>
    </row>
    <row r="351" spans="1:17" ht="57" x14ac:dyDescent="0.2">
      <c r="A351" s="15" t="s">
        <v>1029</v>
      </c>
      <c r="B351" s="16" t="s">
        <v>1031</v>
      </c>
      <c r="C351" s="16" t="s">
        <v>72</v>
      </c>
      <c r="D351" s="17">
        <f>ROUND(SUMIF(RV_DATA!U418:'RV_DATA'!U503, -1838930415, RV_DATA!I418:'RV_DATA'!I503), 6)</f>
        <v>2</v>
      </c>
      <c r="Q351">
        <v>3</v>
      </c>
    </row>
    <row r="352" spans="1:17" ht="28.5" x14ac:dyDescent="0.2">
      <c r="A352" s="15" t="s">
        <v>1032</v>
      </c>
      <c r="B352" s="16" t="s">
        <v>1034</v>
      </c>
      <c r="C352" s="16" t="s">
        <v>271</v>
      </c>
      <c r="D352" s="17">
        <f>ROUND(SUMIF(RV_DATA!U418:'RV_DATA'!U503, 469352752, RV_DATA!I418:'RV_DATA'!I503), 6)</f>
        <v>2E-3</v>
      </c>
      <c r="Q352">
        <v>3</v>
      </c>
    </row>
    <row r="353" spans="1:17" ht="14.25" x14ac:dyDescent="0.2">
      <c r="A353" s="15" t="s">
        <v>1065</v>
      </c>
      <c r="B353" s="16" t="s">
        <v>1067</v>
      </c>
      <c r="C353" s="16" t="s">
        <v>120</v>
      </c>
      <c r="D353" s="17">
        <f>ROUND(SUMIF(RV_DATA!U418:'RV_DATA'!U503, 393238203, RV_DATA!I418:'RV_DATA'!I503), 6)</f>
        <v>14</v>
      </c>
      <c r="Q353">
        <v>3</v>
      </c>
    </row>
    <row r="354" spans="1:17" ht="28.5" x14ac:dyDescent="0.2">
      <c r="A354" s="15" t="s">
        <v>221</v>
      </c>
      <c r="B354" s="16" t="s">
        <v>561</v>
      </c>
      <c r="C354" s="16" t="s">
        <v>72</v>
      </c>
      <c r="D354" s="17">
        <f>ROUND(SUMIF(RV_DATA!U418:'RV_DATA'!U503, 1110693262, RV_DATA!I418:'RV_DATA'!I503), 6)</f>
        <v>7</v>
      </c>
      <c r="Q354">
        <v>3</v>
      </c>
    </row>
    <row r="355" spans="1:17" ht="28.5" x14ac:dyDescent="0.2">
      <c r="A355" s="15" t="s">
        <v>221</v>
      </c>
      <c r="B355" s="16" t="s">
        <v>411</v>
      </c>
      <c r="C355" s="16" t="s">
        <v>72</v>
      </c>
      <c r="D355" s="17">
        <f>ROUND(SUMIF(RV_DATA!U418:'RV_DATA'!U503, 1784352824, RV_DATA!I418:'RV_DATA'!I503), 6)</f>
        <v>2</v>
      </c>
      <c r="Q355">
        <v>3</v>
      </c>
    </row>
    <row r="356" spans="1:17" ht="28.5" x14ac:dyDescent="0.2">
      <c r="A356" s="15" t="s">
        <v>221</v>
      </c>
      <c r="B356" s="16" t="s">
        <v>422</v>
      </c>
      <c r="C356" s="16" t="s">
        <v>72</v>
      </c>
      <c r="D356" s="17">
        <f>ROUND(SUMIF(RV_DATA!U418:'RV_DATA'!U503, -1138927226, RV_DATA!I418:'RV_DATA'!I503), 6)</f>
        <v>4</v>
      </c>
      <c r="Q356">
        <v>3</v>
      </c>
    </row>
    <row r="357" spans="1:17" ht="28.5" x14ac:dyDescent="0.2">
      <c r="A357" s="15" t="s">
        <v>221</v>
      </c>
      <c r="B357" s="16" t="s">
        <v>437</v>
      </c>
      <c r="C357" s="16" t="s">
        <v>72</v>
      </c>
      <c r="D357" s="17">
        <f>ROUND(SUMIF(RV_DATA!U418:'RV_DATA'!U503, -484934499, RV_DATA!I418:'RV_DATA'!I503), 6)</f>
        <v>2</v>
      </c>
      <c r="Q357">
        <v>3</v>
      </c>
    </row>
    <row r="358" spans="1:17" ht="16.5" x14ac:dyDescent="0.2">
      <c r="A358" s="9" t="str">
        <f>CONCATENATE("Подраздел: ",IF(Source!G540&lt;&gt;"Новый подраздел", Source!G540, ""))</f>
        <v>Подраздел: Полы</v>
      </c>
      <c r="B358" s="10"/>
      <c r="C358" s="10"/>
      <c r="D358" s="10"/>
    </row>
    <row r="359" spans="1:17" ht="14.25" x14ac:dyDescent="0.2">
      <c r="A359" s="13" t="s">
        <v>1263</v>
      </c>
      <c r="B359" s="14"/>
      <c r="C359" s="14"/>
      <c r="D359" s="14"/>
    </row>
    <row r="360" spans="1:17" ht="14.25" x14ac:dyDescent="0.2">
      <c r="A360" s="15" t="s">
        <v>1096</v>
      </c>
      <c r="B360" s="16" t="s">
        <v>1098</v>
      </c>
      <c r="C360" s="16" t="s">
        <v>133</v>
      </c>
      <c r="D360" s="17">
        <f>ROUND(SUMIF(RV_DATA!U505:'RV_DATA'!U523, -2112195305, RV_DATA!I505:'RV_DATA'!I523), 6)</f>
        <v>3.1719999999999999E-3</v>
      </c>
      <c r="Q360">
        <v>3</v>
      </c>
    </row>
    <row r="361" spans="1:17" ht="28.5" x14ac:dyDescent="0.2">
      <c r="A361" s="15" t="s">
        <v>1099</v>
      </c>
      <c r="B361" s="16" t="s">
        <v>1101</v>
      </c>
      <c r="C361" s="16" t="s">
        <v>133</v>
      </c>
      <c r="D361" s="17">
        <f>ROUND(SUMIF(RV_DATA!U505:'RV_DATA'!U523, 503556632, RV_DATA!I505:'RV_DATA'!I523), 6)</f>
        <v>6.6770999999999997E-2</v>
      </c>
      <c r="Q361">
        <v>3</v>
      </c>
    </row>
    <row r="362" spans="1:17" ht="28.5" x14ac:dyDescent="0.2">
      <c r="A362" s="15" t="s">
        <v>1102</v>
      </c>
      <c r="B362" s="16" t="s">
        <v>1104</v>
      </c>
      <c r="C362" s="16" t="s">
        <v>133</v>
      </c>
      <c r="D362" s="17">
        <f>ROUND(SUMIF(RV_DATA!U505:'RV_DATA'!U523, 542515914, RV_DATA!I505:'RV_DATA'!I523), 6)</f>
        <v>1.2054E-2</v>
      </c>
      <c r="Q362">
        <v>3</v>
      </c>
    </row>
    <row r="363" spans="1:17" ht="14.25" x14ac:dyDescent="0.2">
      <c r="A363" s="15" t="s">
        <v>1105</v>
      </c>
      <c r="B363" s="16" t="s">
        <v>1107</v>
      </c>
      <c r="C363" s="16" t="s">
        <v>133</v>
      </c>
      <c r="D363" s="17">
        <f>ROUND(SUMIF(RV_DATA!U505:'RV_DATA'!U523, 24097165, RV_DATA!I505:'RV_DATA'!I523), 6)</f>
        <v>2.4107E-2</v>
      </c>
      <c r="Q363">
        <v>3</v>
      </c>
    </row>
    <row r="364" spans="1:17" ht="14.25" x14ac:dyDescent="0.2">
      <c r="A364" s="15" t="s">
        <v>798</v>
      </c>
      <c r="B364" s="16" t="s">
        <v>800</v>
      </c>
      <c r="C364" s="16" t="s">
        <v>120</v>
      </c>
      <c r="D364" s="17">
        <f>ROUND(SUMIF(RV_DATA!U505:'RV_DATA'!U523, 644139035, RV_DATA!I505:'RV_DATA'!I523), 6)</f>
        <v>7.9299999999999995E-2</v>
      </c>
      <c r="Q364">
        <v>3</v>
      </c>
    </row>
    <row r="365" spans="1:17" ht="28.5" x14ac:dyDescent="0.2">
      <c r="A365" s="15" t="s">
        <v>1130</v>
      </c>
      <c r="B365" s="16" t="s">
        <v>1132</v>
      </c>
      <c r="C365" s="16" t="s">
        <v>133</v>
      </c>
      <c r="D365" s="17">
        <f>ROUND(SUMIF(RV_DATA!U505:'RV_DATA'!U523, -955444283, RV_DATA!I505:'RV_DATA'!I523), 6)</f>
        <v>2.062E-3</v>
      </c>
      <c r="Q365">
        <v>3</v>
      </c>
    </row>
    <row r="366" spans="1:17" ht="14.25" x14ac:dyDescent="0.2">
      <c r="A366" s="15" t="s">
        <v>1133</v>
      </c>
      <c r="B366" s="16" t="s">
        <v>1135</v>
      </c>
      <c r="C366" s="16" t="s">
        <v>120</v>
      </c>
      <c r="D366" s="17">
        <f>ROUND(SUMIF(RV_DATA!U505:'RV_DATA'!U523, -2053666360, RV_DATA!I505:'RV_DATA'!I523), 6)</f>
        <v>190.32</v>
      </c>
      <c r="Q366">
        <v>3</v>
      </c>
    </row>
    <row r="367" spans="1:17" ht="42.75" x14ac:dyDescent="0.2">
      <c r="A367" s="15" t="s">
        <v>1136</v>
      </c>
      <c r="B367" s="16" t="s">
        <v>1138</v>
      </c>
      <c r="C367" s="16" t="s">
        <v>31</v>
      </c>
      <c r="D367" s="17">
        <f>ROUND(SUMIF(RV_DATA!U505:'RV_DATA'!U523, 1379249491, RV_DATA!I505:'RV_DATA'!I523), 6)</f>
        <v>16.177199999999999</v>
      </c>
      <c r="Q367">
        <v>3</v>
      </c>
    </row>
    <row r="368" spans="1:17" ht="14.25" x14ac:dyDescent="0.2">
      <c r="A368" s="15" t="s">
        <v>470</v>
      </c>
      <c r="B368" s="16" t="s">
        <v>471</v>
      </c>
      <c r="C368" s="16" t="s">
        <v>31</v>
      </c>
      <c r="D368" s="17">
        <f>ROUND(SUMIF(RV_DATA!U505:'RV_DATA'!U523, -783165229, RV_DATA!I505:'RV_DATA'!I523), 6)</f>
        <v>18.397600000000001</v>
      </c>
      <c r="Q368">
        <v>3</v>
      </c>
    </row>
    <row r="369" spans="1:17" ht="14.25" x14ac:dyDescent="0.2">
      <c r="A369" s="15" t="s">
        <v>479</v>
      </c>
      <c r="B369" s="16" t="s">
        <v>480</v>
      </c>
      <c r="C369" s="16" t="s">
        <v>31</v>
      </c>
      <c r="D369" s="17">
        <f>ROUND(SUMIF(RV_DATA!U505:'RV_DATA'!U523, 2060168617, RV_DATA!I505:'RV_DATA'!I523), 6)</f>
        <v>18.397600000000001</v>
      </c>
      <c r="Q369">
        <v>3</v>
      </c>
    </row>
    <row r="370" spans="1:17" ht="28.5" x14ac:dyDescent="0.2">
      <c r="A370" s="15" t="s">
        <v>1108</v>
      </c>
      <c r="B370" s="16" t="s">
        <v>1110</v>
      </c>
      <c r="C370" s="16" t="s">
        <v>133</v>
      </c>
      <c r="D370" s="17">
        <f>ROUND(SUMIF(RV_DATA!U505:'RV_DATA'!U523, 1919387785, RV_DATA!I505:'RV_DATA'!I523), 6)</f>
        <v>5.3448000000000002E-2</v>
      </c>
      <c r="Q370">
        <v>3</v>
      </c>
    </row>
    <row r="371" spans="1:17" ht="28.5" x14ac:dyDescent="0.2">
      <c r="A371" s="15" t="s">
        <v>1116</v>
      </c>
      <c r="B371" s="16" t="s">
        <v>1118</v>
      </c>
      <c r="C371" s="16" t="s">
        <v>712</v>
      </c>
      <c r="D371" s="17">
        <f>ROUND(SUMIF(RV_DATA!U505:'RV_DATA'!U523, 1901479482, RV_DATA!I505:'RV_DATA'!I523), 6)</f>
        <v>0.323544</v>
      </c>
      <c r="Q371">
        <v>3</v>
      </c>
    </row>
    <row r="372" spans="1:17" ht="14.25" x14ac:dyDescent="0.2">
      <c r="A372" s="15" t="s">
        <v>709</v>
      </c>
      <c r="B372" s="16" t="s">
        <v>711</v>
      </c>
      <c r="C372" s="16" t="s">
        <v>712</v>
      </c>
      <c r="D372" s="17">
        <f>ROUND(SUMIF(RV_DATA!U505:'RV_DATA'!U523, 619799737, RV_DATA!I505:'RV_DATA'!I523), 6)</f>
        <v>0.624884</v>
      </c>
      <c r="Q372">
        <v>3</v>
      </c>
    </row>
  </sheetData>
  <sortState ref="A360:R372">
    <sortCondition ref="A360"/>
  </sortState>
  <mergeCells count="25">
    <mergeCell ref="A359:D359"/>
    <mergeCell ref="A247:D247"/>
    <mergeCell ref="A263:D263"/>
    <mergeCell ref="A264:D264"/>
    <mergeCell ref="A296:D296"/>
    <mergeCell ref="A297:D297"/>
    <mergeCell ref="A358:D358"/>
    <mergeCell ref="A182:D182"/>
    <mergeCell ref="A183:D183"/>
    <mergeCell ref="A197:D197"/>
    <mergeCell ref="A198:D198"/>
    <mergeCell ref="A199:D199"/>
    <mergeCell ref="A246:D246"/>
    <mergeCell ref="A60:D60"/>
    <mergeCell ref="A61:D61"/>
    <mergeCell ref="A97:D97"/>
    <mergeCell ref="A98:D98"/>
    <mergeCell ref="A132:D132"/>
    <mergeCell ref="A133:D133"/>
    <mergeCell ref="A2:D2"/>
    <mergeCell ref="A3:D3"/>
    <mergeCell ref="A6:D6"/>
    <mergeCell ref="A7:D7"/>
    <mergeCell ref="A8:D8"/>
    <mergeCell ref="A9:D9"/>
  </mergeCells>
  <pageMargins left="0.6" right="0.4" top="0.65" bottom="0.4" header="0.4" footer="0.4"/>
  <pageSetup paperSize="9" fitToHeight="0" orientation="portrait" horizontalDpi="300" verticalDpi="300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704"/>
  <sheetViews>
    <sheetView workbookViewId="0">
      <selection activeCell="A3" sqref="A3:D3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M1">
        <v>10</v>
      </c>
      <c r="N1">
        <v>10</v>
      </c>
      <c r="O1">
        <v>1</v>
      </c>
      <c r="P1">
        <v>0</v>
      </c>
      <c r="Q1">
        <v>11</v>
      </c>
    </row>
    <row r="12" spans="1:133" x14ac:dyDescent="0.2">
      <c r="A12" s="1">
        <v>1</v>
      </c>
      <c r="B12" s="1">
        <v>699</v>
      </c>
      <c r="C12" s="1">
        <v>0</v>
      </c>
      <c r="D12" s="1">
        <f>ROW(A638)</f>
        <v>638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>
        <v>1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45" x14ac:dyDescent="0.2">
      <c r="A18" s="2">
        <v>52</v>
      </c>
      <c r="B18" s="2">
        <f t="shared" ref="B18:G18" si="0">B638</f>
        <v>699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/>
      </c>
      <c r="G18" s="2" t="str">
        <f t="shared" si="0"/>
        <v>№229-25.08.19 К ТЕР Смета на отделочные работы (Дима Скобликов)</v>
      </c>
      <c r="H18" s="2"/>
      <c r="I18" s="2"/>
      <c r="J18" s="2"/>
      <c r="K18" s="2"/>
      <c r="L18" s="2"/>
      <c r="M18" s="2"/>
      <c r="N18" s="2"/>
      <c r="O18" s="2">
        <f t="shared" ref="O18:AT18" si="1">O638</f>
        <v>4922062.25</v>
      </c>
      <c r="P18" s="2">
        <f t="shared" si="1"/>
        <v>3313486.85</v>
      </c>
      <c r="Q18" s="2">
        <f t="shared" si="1"/>
        <v>110095.1</v>
      </c>
      <c r="R18" s="2">
        <f t="shared" si="1"/>
        <v>9838.82</v>
      </c>
      <c r="S18" s="2">
        <f t="shared" si="1"/>
        <v>1498480.3</v>
      </c>
      <c r="T18" s="2">
        <f t="shared" si="1"/>
        <v>0</v>
      </c>
      <c r="U18" s="2">
        <f t="shared" si="1"/>
        <v>5604.417358499999</v>
      </c>
      <c r="V18" s="2">
        <f t="shared" si="1"/>
        <v>25.920235937500003</v>
      </c>
      <c r="W18" s="2">
        <f t="shared" si="1"/>
        <v>1347.17</v>
      </c>
      <c r="X18" s="2">
        <f t="shared" si="1"/>
        <v>1448799.72</v>
      </c>
      <c r="Y18" s="2">
        <f t="shared" si="1"/>
        <v>834008.06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7204870.0300000003</v>
      </c>
      <c r="AS18" s="2">
        <f t="shared" si="1"/>
        <v>4767727.99</v>
      </c>
      <c r="AT18" s="2">
        <f t="shared" si="1"/>
        <v>1900870.07</v>
      </c>
      <c r="AU18" s="2">
        <f t="shared" ref="AU18:BZ18" si="2">AU638</f>
        <v>536271.97</v>
      </c>
      <c r="AV18" s="2">
        <f t="shared" si="2"/>
        <v>3313486.85</v>
      </c>
      <c r="AW18" s="2">
        <f t="shared" si="2"/>
        <v>3313486.85</v>
      </c>
      <c r="AX18" s="2">
        <f t="shared" si="2"/>
        <v>0</v>
      </c>
      <c r="AY18" s="2">
        <f t="shared" si="2"/>
        <v>3313486.85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2">
        <f t="shared" si="2"/>
        <v>0</v>
      </c>
      <c r="BP18" s="2">
        <f t="shared" si="2"/>
        <v>0</v>
      </c>
      <c r="BQ18" s="2">
        <f t="shared" si="2"/>
        <v>0</v>
      </c>
      <c r="BR18" s="2">
        <f t="shared" si="2"/>
        <v>0</v>
      </c>
      <c r="BS18" s="2">
        <f t="shared" si="2"/>
        <v>0</v>
      </c>
      <c r="BT18" s="2">
        <f t="shared" si="2"/>
        <v>0</v>
      </c>
      <c r="BU18" s="2">
        <f t="shared" si="2"/>
        <v>0</v>
      </c>
      <c r="BV18" s="2">
        <f t="shared" si="2"/>
        <v>0</v>
      </c>
      <c r="BW18" s="2">
        <f t="shared" si="2"/>
        <v>0</v>
      </c>
      <c r="BX18" s="2">
        <f t="shared" si="2"/>
        <v>0</v>
      </c>
      <c r="BY18" s="2">
        <f t="shared" si="2"/>
        <v>0</v>
      </c>
      <c r="BZ18" s="2">
        <f t="shared" si="2"/>
        <v>0</v>
      </c>
      <c r="CA18" s="2">
        <f t="shared" ref="CA18:DF18" si="3">CA638</f>
        <v>0</v>
      </c>
      <c r="CB18" s="2">
        <f t="shared" si="3"/>
        <v>0</v>
      </c>
      <c r="CC18" s="2">
        <f t="shared" si="3"/>
        <v>0</v>
      </c>
      <c r="CD18" s="2">
        <f t="shared" si="3"/>
        <v>0</v>
      </c>
      <c r="CE18" s="2">
        <f t="shared" si="3"/>
        <v>0</v>
      </c>
      <c r="CF18" s="2">
        <f t="shared" si="3"/>
        <v>0</v>
      </c>
      <c r="CG18" s="2">
        <f t="shared" si="3"/>
        <v>0</v>
      </c>
      <c r="CH18" s="2">
        <f t="shared" si="3"/>
        <v>0</v>
      </c>
      <c r="CI18" s="2">
        <f t="shared" si="3"/>
        <v>0</v>
      </c>
      <c r="CJ18" s="2">
        <f t="shared" si="3"/>
        <v>0</v>
      </c>
      <c r="CK18" s="2">
        <f t="shared" si="3"/>
        <v>0</v>
      </c>
      <c r="CL18" s="2">
        <f t="shared" si="3"/>
        <v>0</v>
      </c>
      <c r="CM18" s="2">
        <f t="shared" si="3"/>
        <v>0</v>
      </c>
      <c r="CN18" s="2">
        <f t="shared" si="3"/>
        <v>0</v>
      </c>
      <c r="CO18" s="2">
        <f t="shared" si="3"/>
        <v>0</v>
      </c>
      <c r="CP18" s="2">
        <f t="shared" si="3"/>
        <v>0</v>
      </c>
      <c r="CQ18" s="2">
        <f t="shared" si="3"/>
        <v>0</v>
      </c>
      <c r="CR18" s="2">
        <f t="shared" si="3"/>
        <v>0</v>
      </c>
      <c r="CS18" s="2">
        <f t="shared" si="3"/>
        <v>0</v>
      </c>
      <c r="CT18" s="2">
        <f t="shared" si="3"/>
        <v>0</v>
      </c>
      <c r="CU18" s="2">
        <f t="shared" si="3"/>
        <v>0</v>
      </c>
      <c r="CV18" s="2">
        <f t="shared" si="3"/>
        <v>0</v>
      </c>
      <c r="CW18" s="2">
        <f t="shared" si="3"/>
        <v>0</v>
      </c>
      <c r="CX18" s="2">
        <f t="shared" si="3"/>
        <v>0</v>
      </c>
      <c r="CY18" s="2">
        <f t="shared" si="3"/>
        <v>0</v>
      </c>
      <c r="CZ18" s="2">
        <f t="shared" si="3"/>
        <v>0</v>
      </c>
      <c r="DA18" s="2">
        <f t="shared" si="3"/>
        <v>0</v>
      </c>
      <c r="DB18" s="2">
        <f t="shared" si="3"/>
        <v>0</v>
      </c>
      <c r="DC18" s="2">
        <f t="shared" si="3"/>
        <v>0</v>
      </c>
      <c r="DD18" s="2">
        <f t="shared" si="3"/>
        <v>0</v>
      </c>
      <c r="DE18" s="2">
        <f t="shared" si="3"/>
        <v>0</v>
      </c>
      <c r="DF18" s="2">
        <f t="shared" si="3"/>
        <v>0</v>
      </c>
      <c r="DG18" s="3">
        <f t="shared" ref="DG18:EL18" si="4">DG638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  <c r="DO18" s="3">
        <f t="shared" si="4"/>
        <v>0</v>
      </c>
      <c r="DP18" s="3">
        <f t="shared" si="4"/>
        <v>0</v>
      </c>
      <c r="DQ18" s="3">
        <f t="shared" si="4"/>
        <v>0</v>
      </c>
      <c r="DR18" s="3">
        <f t="shared" si="4"/>
        <v>0</v>
      </c>
      <c r="DS18" s="3">
        <f t="shared" si="4"/>
        <v>0</v>
      </c>
      <c r="DT18" s="3">
        <f t="shared" si="4"/>
        <v>0</v>
      </c>
      <c r="DU18" s="3">
        <f t="shared" si="4"/>
        <v>0</v>
      </c>
      <c r="DV18" s="3">
        <f t="shared" si="4"/>
        <v>0</v>
      </c>
      <c r="DW18" s="3">
        <f t="shared" si="4"/>
        <v>0</v>
      </c>
      <c r="DX18" s="3">
        <f t="shared" si="4"/>
        <v>0</v>
      </c>
      <c r="DY18" s="3">
        <f t="shared" si="4"/>
        <v>0</v>
      </c>
      <c r="DZ18" s="3">
        <f t="shared" si="4"/>
        <v>0</v>
      </c>
      <c r="EA18" s="3">
        <f t="shared" si="4"/>
        <v>0</v>
      </c>
      <c r="EB18" s="3">
        <f t="shared" si="4"/>
        <v>0</v>
      </c>
      <c r="EC18" s="3">
        <f t="shared" si="4"/>
        <v>0</v>
      </c>
      <c r="ED18" s="3">
        <f t="shared" si="4"/>
        <v>0</v>
      </c>
      <c r="EE18" s="3">
        <f t="shared" si="4"/>
        <v>0</v>
      </c>
      <c r="EF18" s="3">
        <f t="shared" si="4"/>
        <v>0</v>
      </c>
      <c r="EG18" s="3">
        <f t="shared" si="4"/>
        <v>0</v>
      </c>
      <c r="EH18" s="3">
        <f t="shared" si="4"/>
        <v>0</v>
      </c>
      <c r="EI18" s="3">
        <f t="shared" si="4"/>
        <v>0</v>
      </c>
      <c r="EJ18" s="3">
        <f t="shared" si="4"/>
        <v>0</v>
      </c>
      <c r="EK18" s="3">
        <f t="shared" si="4"/>
        <v>0</v>
      </c>
      <c r="EL18" s="3">
        <f t="shared" si="4"/>
        <v>0</v>
      </c>
      <c r="EM18" s="3">
        <f t="shared" ref="EM18:FR18" si="5">EM638</f>
        <v>0</v>
      </c>
      <c r="EN18" s="3">
        <f t="shared" si="5"/>
        <v>0</v>
      </c>
      <c r="EO18" s="3">
        <f t="shared" si="5"/>
        <v>0</v>
      </c>
      <c r="EP18" s="3">
        <f t="shared" si="5"/>
        <v>0</v>
      </c>
      <c r="EQ18" s="3">
        <f t="shared" si="5"/>
        <v>0</v>
      </c>
      <c r="ER18" s="3">
        <f t="shared" si="5"/>
        <v>0</v>
      </c>
      <c r="ES18" s="3">
        <f t="shared" si="5"/>
        <v>0</v>
      </c>
      <c r="ET18" s="3">
        <f t="shared" si="5"/>
        <v>0</v>
      </c>
      <c r="EU18" s="3">
        <f t="shared" si="5"/>
        <v>0</v>
      </c>
      <c r="EV18" s="3">
        <f t="shared" si="5"/>
        <v>0</v>
      </c>
      <c r="EW18" s="3">
        <f t="shared" si="5"/>
        <v>0</v>
      </c>
      <c r="EX18" s="3">
        <f t="shared" si="5"/>
        <v>0</v>
      </c>
      <c r="EY18" s="3">
        <f t="shared" si="5"/>
        <v>0</v>
      </c>
      <c r="EZ18" s="3">
        <f t="shared" si="5"/>
        <v>0</v>
      </c>
      <c r="FA18" s="3">
        <f t="shared" si="5"/>
        <v>0</v>
      </c>
      <c r="FB18" s="3">
        <f t="shared" si="5"/>
        <v>0</v>
      </c>
      <c r="FC18" s="3">
        <f t="shared" si="5"/>
        <v>0</v>
      </c>
      <c r="FD18" s="3">
        <f t="shared" si="5"/>
        <v>0</v>
      </c>
      <c r="FE18" s="3">
        <f t="shared" si="5"/>
        <v>0</v>
      </c>
      <c r="FF18" s="3">
        <f t="shared" si="5"/>
        <v>0</v>
      </c>
      <c r="FG18" s="3">
        <f t="shared" si="5"/>
        <v>0</v>
      </c>
      <c r="FH18" s="3">
        <f t="shared" si="5"/>
        <v>0</v>
      </c>
      <c r="FI18" s="3">
        <f t="shared" si="5"/>
        <v>0</v>
      </c>
      <c r="FJ18" s="3">
        <f t="shared" si="5"/>
        <v>0</v>
      </c>
      <c r="FK18" s="3">
        <f t="shared" si="5"/>
        <v>0</v>
      </c>
      <c r="FL18" s="3">
        <f t="shared" si="5"/>
        <v>0</v>
      </c>
      <c r="FM18" s="3">
        <f t="shared" si="5"/>
        <v>0</v>
      </c>
      <c r="FN18" s="3">
        <f t="shared" si="5"/>
        <v>0</v>
      </c>
      <c r="FO18" s="3">
        <f t="shared" si="5"/>
        <v>0</v>
      </c>
      <c r="FP18" s="3">
        <f t="shared" si="5"/>
        <v>0</v>
      </c>
      <c r="FQ18" s="3">
        <f t="shared" si="5"/>
        <v>0</v>
      </c>
      <c r="FR18" s="3">
        <f t="shared" si="5"/>
        <v>0</v>
      </c>
      <c r="FS18" s="3">
        <f t="shared" ref="FS18:GX18" si="6">FS638</f>
        <v>0</v>
      </c>
      <c r="FT18" s="3">
        <f t="shared" si="6"/>
        <v>0</v>
      </c>
      <c r="FU18" s="3">
        <f t="shared" si="6"/>
        <v>0</v>
      </c>
      <c r="FV18" s="3">
        <f t="shared" si="6"/>
        <v>0</v>
      </c>
      <c r="FW18" s="3">
        <f t="shared" si="6"/>
        <v>0</v>
      </c>
      <c r="FX18" s="3">
        <f t="shared" si="6"/>
        <v>0</v>
      </c>
      <c r="FY18" s="3">
        <f t="shared" si="6"/>
        <v>0</v>
      </c>
      <c r="FZ18" s="3">
        <f t="shared" si="6"/>
        <v>0</v>
      </c>
      <c r="GA18" s="3">
        <f t="shared" si="6"/>
        <v>0</v>
      </c>
      <c r="GB18" s="3">
        <f t="shared" si="6"/>
        <v>0</v>
      </c>
      <c r="GC18" s="3">
        <f t="shared" si="6"/>
        <v>0</v>
      </c>
      <c r="GD18" s="3">
        <f t="shared" si="6"/>
        <v>0</v>
      </c>
      <c r="GE18" s="3">
        <f t="shared" si="6"/>
        <v>0</v>
      </c>
      <c r="GF18" s="3">
        <f t="shared" si="6"/>
        <v>0</v>
      </c>
      <c r="GG18" s="3">
        <f t="shared" si="6"/>
        <v>0</v>
      </c>
      <c r="GH18" s="3">
        <f t="shared" si="6"/>
        <v>0</v>
      </c>
      <c r="GI18" s="3">
        <f t="shared" si="6"/>
        <v>0</v>
      </c>
      <c r="GJ18" s="3">
        <f t="shared" si="6"/>
        <v>0</v>
      </c>
      <c r="GK18" s="3">
        <f t="shared" si="6"/>
        <v>0</v>
      </c>
      <c r="GL18" s="3">
        <f t="shared" si="6"/>
        <v>0</v>
      </c>
      <c r="GM18" s="3">
        <f t="shared" si="6"/>
        <v>0</v>
      </c>
      <c r="GN18" s="3">
        <f t="shared" si="6"/>
        <v>0</v>
      </c>
      <c r="GO18" s="3">
        <f t="shared" si="6"/>
        <v>0</v>
      </c>
      <c r="GP18" s="3">
        <f t="shared" si="6"/>
        <v>0</v>
      </c>
      <c r="GQ18" s="3">
        <f t="shared" si="6"/>
        <v>0</v>
      </c>
      <c r="GR18" s="3">
        <f t="shared" si="6"/>
        <v>0</v>
      </c>
      <c r="GS18" s="3">
        <f t="shared" si="6"/>
        <v>0</v>
      </c>
      <c r="GT18" s="3">
        <f t="shared" si="6"/>
        <v>0</v>
      </c>
      <c r="GU18" s="3">
        <f t="shared" si="6"/>
        <v>0</v>
      </c>
      <c r="GV18" s="3">
        <f t="shared" si="6"/>
        <v>0</v>
      </c>
      <c r="GW18" s="3">
        <f t="shared" si="6"/>
        <v>0</v>
      </c>
      <c r="GX18" s="3">
        <f t="shared" si="6"/>
        <v>0</v>
      </c>
    </row>
    <row r="20" spans="1:245" x14ac:dyDescent="0.2">
      <c r="A20" s="1">
        <v>3</v>
      </c>
      <c r="B20" s="1">
        <v>1</v>
      </c>
      <c r="C20" s="1"/>
      <c r="D20" s="1">
        <f>ROW(A609)</f>
        <v>609</v>
      </c>
      <c r="E20" s="1"/>
      <c r="F20" s="1" t="s">
        <v>3</v>
      </c>
      <c r="G20" s="1" t="s">
        <v>3</v>
      </c>
      <c r="H20" s="1" t="s">
        <v>3</v>
      </c>
      <c r="I20" s="1">
        <v>0</v>
      </c>
      <c r="J20" s="1" t="s">
        <v>3</v>
      </c>
      <c r="K20" s="1">
        <v>-1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45" x14ac:dyDescent="0.2">
      <c r="A22" s="2">
        <v>52</v>
      </c>
      <c r="B22" s="2">
        <f t="shared" ref="B22:G22" si="7">B609</f>
        <v>1</v>
      </c>
      <c r="C22" s="2">
        <f t="shared" si="7"/>
        <v>3</v>
      </c>
      <c r="D22" s="2">
        <f t="shared" si="7"/>
        <v>20</v>
      </c>
      <c r="E22" s="2">
        <f t="shared" si="7"/>
        <v>0</v>
      </c>
      <c r="F22" s="2" t="str">
        <f t="shared" si="7"/>
        <v/>
      </c>
      <c r="G22" s="2" t="str">
        <f t="shared" si="7"/>
        <v/>
      </c>
      <c r="H22" s="2"/>
      <c r="I22" s="2"/>
      <c r="J22" s="2"/>
      <c r="K22" s="2"/>
      <c r="L22" s="2"/>
      <c r="M22" s="2"/>
      <c r="N22" s="2"/>
      <c r="O22" s="2">
        <f t="shared" ref="O22:AT22" si="8">O609</f>
        <v>4922062.25</v>
      </c>
      <c r="P22" s="2">
        <f t="shared" si="8"/>
        <v>3313486.85</v>
      </c>
      <c r="Q22" s="2">
        <f t="shared" si="8"/>
        <v>110095.1</v>
      </c>
      <c r="R22" s="2">
        <f t="shared" si="8"/>
        <v>9838.82</v>
      </c>
      <c r="S22" s="2">
        <f t="shared" si="8"/>
        <v>1498480.3</v>
      </c>
      <c r="T22" s="2">
        <f t="shared" si="8"/>
        <v>0</v>
      </c>
      <c r="U22" s="2">
        <f t="shared" si="8"/>
        <v>5604.417358499999</v>
      </c>
      <c r="V22" s="2">
        <f t="shared" si="8"/>
        <v>25.920235937500003</v>
      </c>
      <c r="W22" s="2">
        <f t="shared" si="8"/>
        <v>1347.17</v>
      </c>
      <c r="X22" s="2">
        <f t="shared" si="8"/>
        <v>1448799.72</v>
      </c>
      <c r="Y22" s="2">
        <f t="shared" si="8"/>
        <v>834008.06</v>
      </c>
      <c r="Z22" s="2">
        <f t="shared" si="8"/>
        <v>0</v>
      </c>
      <c r="AA22" s="2">
        <f t="shared" si="8"/>
        <v>0</v>
      </c>
      <c r="AB22" s="2">
        <f t="shared" si="8"/>
        <v>0</v>
      </c>
      <c r="AC22" s="2">
        <f t="shared" si="8"/>
        <v>0</v>
      </c>
      <c r="AD22" s="2">
        <f t="shared" si="8"/>
        <v>0</v>
      </c>
      <c r="AE22" s="2">
        <f t="shared" si="8"/>
        <v>0</v>
      </c>
      <c r="AF22" s="2">
        <f t="shared" si="8"/>
        <v>0</v>
      </c>
      <c r="AG22" s="2">
        <f t="shared" si="8"/>
        <v>0</v>
      </c>
      <c r="AH22" s="2">
        <f t="shared" si="8"/>
        <v>0</v>
      </c>
      <c r="AI22" s="2">
        <f t="shared" si="8"/>
        <v>0</v>
      </c>
      <c r="AJ22" s="2">
        <f t="shared" si="8"/>
        <v>0</v>
      </c>
      <c r="AK22" s="2">
        <f t="shared" si="8"/>
        <v>0</v>
      </c>
      <c r="AL22" s="2">
        <f t="shared" si="8"/>
        <v>0</v>
      </c>
      <c r="AM22" s="2">
        <f t="shared" si="8"/>
        <v>0</v>
      </c>
      <c r="AN22" s="2">
        <f t="shared" si="8"/>
        <v>0</v>
      </c>
      <c r="AO22" s="2">
        <f t="shared" si="8"/>
        <v>0</v>
      </c>
      <c r="AP22" s="2">
        <f t="shared" si="8"/>
        <v>0</v>
      </c>
      <c r="AQ22" s="2">
        <f t="shared" si="8"/>
        <v>0</v>
      </c>
      <c r="AR22" s="2">
        <f t="shared" si="8"/>
        <v>7204870.0300000003</v>
      </c>
      <c r="AS22" s="2">
        <f t="shared" si="8"/>
        <v>4767727.99</v>
      </c>
      <c r="AT22" s="2">
        <f t="shared" si="8"/>
        <v>1900870.07</v>
      </c>
      <c r="AU22" s="2">
        <f t="shared" ref="AU22:BZ22" si="9">AU609</f>
        <v>536271.97</v>
      </c>
      <c r="AV22" s="2">
        <f t="shared" si="9"/>
        <v>3313486.85</v>
      </c>
      <c r="AW22" s="2">
        <f t="shared" si="9"/>
        <v>3313486.85</v>
      </c>
      <c r="AX22" s="2">
        <f t="shared" si="9"/>
        <v>0</v>
      </c>
      <c r="AY22" s="2">
        <f t="shared" si="9"/>
        <v>3313486.85</v>
      </c>
      <c r="AZ22" s="2">
        <f t="shared" si="9"/>
        <v>0</v>
      </c>
      <c r="BA22" s="2">
        <f t="shared" si="9"/>
        <v>0</v>
      </c>
      <c r="BB22" s="2">
        <f t="shared" si="9"/>
        <v>0</v>
      </c>
      <c r="BC22" s="2">
        <f t="shared" si="9"/>
        <v>0</v>
      </c>
      <c r="BD22" s="2">
        <f t="shared" si="9"/>
        <v>0</v>
      </c>
      <c r="BE22" s="2">
        <f t="shared" si="9"/>
        <v>0</v>
      </c>
      <c r="BF22" s="2">
        <f t="shared" si="9"/>
        <v>0</v>
      </c>
      <c r="BG22" s="2">
        <f t="shared" si="9"/>
        <v>0</v>
      </c>
      <c r="BH22" s="2">
        <f t="shared" si="9"/>
        <v>0</v>
      </c>
      <c r="BI22" s="2">
        <f t="shared" si="9"/>
        <v>0</v>
      </c>
      <c r="BJ22" s="2">
        <f t="shared" si="9"/>
        <v>0</v>
      </c>
      <c r="BK22" s="2">
        <f t="shared" si="9"/>
        <v>0</v>
      </c>
      <c r="BL22" s="2">
        <f t="shared" si="9"/>
        <v>0</v>
      </c>
      <c r="BM22" s="2">
        <f t="shared" si="9"/>
        <v>0</v>
      </c>
      <c r="BN22" s="2">
        <f t="shared" si="9"/>
        <v>0</v>
      </c>
      <c r="BO22" s="2">
        <f t="shared" si="9"/>
        <v>0</v>
      </c>
      <c r="BP22" s="2">
        <f t="shared" si="9"/>
        <v>0</v>
      </c>
      <c r="BQ22" s="2">
        <f t="shared" si="9"/>
        <v>0</v>
      </c>
      <c r="BR22" s="2">
        <f t="shared" si="9"/>
        <v>0</v>
      </c>
      <c r="BS22" s="2">
        <f t="shared" si="9"/>
        <v>0</v>
      </c>
      <c r="BT22" s="2">
        <f t="shared" si="9"/>
        <v>0</v>
      </c>
      <c r="BU22" s="2">
        <f t="shared" si="9"/>
        <v>0</v>
      </c>
      <c r="BV22" s="2">
        <f t="shared" si="9"/>
        <v>0</v>
      </c>
      <c r="BW22" s="2">
        <f t="shared" si="9"/>
        <v>0</v>
      </c>
      <c r="BX22" s="2">
        <f t="shared" si="9"/>
        <v>0</v>
      </c>
      <c r="BY22" s="2">
        <f t="shared" si="9"/>
        <v>0</v>
      </c>
      <c r="BZ22" s="2">
        <f t="shared" si="9"/>
        <v>0</v>
      </c>
      <c r="CA22" s="2">
        <f t="shared" ref="CA22:DF22" si="10">CA609</f>
        <v>0</v>
      </c>
      <c r="CB22" s="2">
        <f t="shared" si="10"/>
        <v>0</v>
      </c>
      <c r="CC22" s="2">
        <f t="shared" si="10"/>
        <v>0</v>
      </c>
      <c r="CD22" s="2">
        <f t="shared" si="10"/>
        <v>0</v>
      </c>
      <c r="CE22" s="2">
        <f t="shared" si="10"/>
        <v>0</v>
      </c>
      <c r="CF22" s="2">
        <f t="shared" si="10"/>
        <v>0</v>
      </c>
      <c r="CG22" s="2">
        <f t="shared" si="10"/>
        <v>0</v>
      </c>
      <c r="CH22" s="2">
        <f t="shared" si="10"/>
        <v>0</v>
      </c>
      <c r="CI22" s="2">
        <f t="shared" si="10"/>
        <v>0</v>
      </c>
      <c r="CJ22" s="2">
        <f t="shared" si="10"/>
        <v>0</v>
      </c>
      <c r="CK22" s="2">
        <f t="shared" si="10"/>
        <v>0</v>
      </c>
      <c r="CL22" s="2">
        <f t="shared" si="10"/>
        <v>0</v>
      </c>
      <c r="CM22" s="2">
        <f t="shared" si="10"/>
        <v>0</v>
      </c>
      <c r="CN22" s="2">
        <f t="shared" si="10"/>
        <v>0</v>
      </c>
      <c r="CO22" s="2">
        <f t="shared" si="10"/>
        <v>0</v>
      </c>
      <c r="CP22" s="2">
        <f t="shared" si="10"/>
        <v>0</v>
      </c>
      <c r="CQ22" s="2">
        <f t="shared" si="10"/>
        <v>0</v>
      </c>
      <c r="CR22" s="2">
        <f t="shared" si="10"/>
        <v>0</v>
      </c>
      <c r="CS22" s="2">
        <f t="shared" si="10"/>
        <v>0</v>
      </c>
      <c r="CT22" s="2">
        <f t="shared" si="10"/>
        <v>0</v>
      </c>
      <c r="CU22" s="2">
        <f t="shared" si="10"/>
        <v>0</v>
      </c>
      <c r="CV22" s="2">
        <f t="shared" si="10"/>
        <v>0</v>
      </c>
      <c r="CW22" s="2">
        <f t="shared" si="10"/>
        <v>0</v>
      </c>
      <c r="CX22" s="2">
        <f t="shared" si="10"/>
        <v>0</v>
      </c>
      <c r="CY22" s="2">
        <f t="shared" si="10"/>
        <v>0</v>
      </c>
      <c r="CZ22" s="2">
        <f t="shared" si="10"/>
        <v>0</v>
      </c>
      <c r="DA22" s="2">
        <f t="shared" si="10"/>
        <v>0</v>
      </c>
      <c r="DB22" s="2">
        <f t="shared" si="10"/>
        <v>0</v>
      </c>
      <c r="DC22" s="2">
        <f t="shared" si="10"/>
        <v>0</v>
      </c>
      <c r="DD22" s="2">
        <f t="shared" si="10"/>
        <v>0</v>
      </c>
      <c r="DE22" s="2">
        <f t="shared" si="10"/>
        <v>0</v>
      </c>
      <c r="DF22" s="2">
        <f t="shared" si="10"/>
        <v>0</v>
      </c>
      <c r="DG22" s="3">
        <f t="shared" ref="DG22:EL22" si="11">DG609</f>
        <v>0</v>
      </c>
      <c r="DH22" s="3">
        <f t="shared" si="11"/>
        <v>0</v>
      </c>
      <c r="DI22" s="3">
        <f t="shared" si="11"/>
        <v>0</v>
      </c>
      <c r="DJ22" s="3">
        <f t="shared" si="11"/>
        <v>0</v>
      </c>
      <c r="DK22" s="3">
        <f t="shared" si="11"/>
        <v>0</v>
      </c>
      <c r="DL22" s="3">
        <f t="shared" si="11"/>
        <v>0</v>
      </c>
      <c r="DM22" s="3">
        <f t="shared" si="11"/>
        <v>0</v>
      </c>
      <c r="DN22" s="3">
        <f t="shared" si="11"/>
        <v>0</v>
      </c>
      <c r="DO22" s="3">
        <f t="shared" si="11"/>
        <v>0</v>
      </c>
      <c r="DP22" s="3">
        <f t="shared" si="11"/>
        <v>0</v>
      </c>
      <c r="DQ22" s="3">
        <f t="shared" si="11"/>
        <v>0</v>
      </c>
      <c r="DR22" s="3">
        <f t="shared" si="11"/>
        <v>0</v>
      </c>
      <c r="DS22" s="3">
        <f t="shared" si="11"/>
        <v>0</v>
      </c>
      <c r="DT22" s="3">
        <f t="shared" si="11"/>
        <v>0</v>
      </c>
      <c r="DU22" s="3">
        <f t="shared" si="11"/>
        <v>0</v>
      </c>
      <c r="DV22" s="3">
        <f t="shared" si="11"/>
        <v>0</v>
      </c>
      <c r="DW22" s="3">
        <f t="shared" si="11"/>
        <v>0</v>
      </c>
      <c r="DX22" s="3">
        <f t="shared" si="11"/>
        <v>0</v>
      </c>
      <c r="DY22" s="3">
        <f t="shared" si="11"/>
        <v>0</v>
      </c>
      <c r="DZ22" s="3">
        <f t="shared" si="11"/>
        <v>0</v>
      </c>
      <c r="EA22" s="3">
        <f t="shared" si="11"/>
        <v>0</v>
      </c>
      <c r="EB22" s="3">
        <f t="shared" si="11"/>
        <v>0</v>
      </c>
      <c r="EC22" s="3">
        <f t="shared" si="11"/>
        <v>0</v>
      </c>
      <c r="ED22" s="3">
        <f t="shared" si="11"/>
        <v>0</v>
      </c>
      <c r="EE22" s="3">
        <f t="shared" si="11"/>
        <v>0</v>
      </c>
      <c r="EF22" s="3">
        <f t="shared" si="11"/>
        <v>0</v>
      </c>
      <c r="EG22" s="3">
        <f t="shared" si="11"/>
        <v>0</v>
      </c>
      <c r="EH22" s="3">
        <f t="shared" si="11"/>
        <v>0</v>
      </c>
      <c r="EI22" s="3">
        <f t="shared" si="11"/>
        <v>0</v>
      </c>
      <c r="EJ22" s="3">
        <f t="shared" si="11"/>
        <v>0</v>
      </c>
      <c r="EK22" s="3">
        <f t="shared" si="11"/>
        <v>0</v>
      </c>
      <c r="EL22" s="3">
        <f t="shared" si="11"/>
        <v>0</v>
      </c>
      <c r="EM22" s="3">
        <f t="shared" ref="EM22:FR22" si="12">EM609</f>
        <v>0</v>
      </c>
      <c r="EN22" s="3">
        <f t="shared" si="12"/>
        <v>0</v>
      </c>
      <c r="EO22" s="3">
        <f t="shared" si="12"/>
        <v>0</v>
      </c>
      <c r="EP22" s="3">
        <f t="shared" si="12"/>
        <v>0</v>
      </c>
      <c r="EQ22" s="3">
        <f t="shared" si="12"/>
        <v>0</v>
      </c>
      <c r="ER22" s="3">
        <f t="shared" si="12"/>
        <v>0</v>
      </c>
      <c r="ES22" s="3">
        <f t="shared" si="12"/>
        <v>0</v>
      </c>
      <c r="ET22" s="3">
        <f t="shared" si="12"/>
        <v>0</v>
      </c>
      <c r="EU22" s="3">
        <f t="shared" si="12"/>
        <v>0</v>
      </c>
      <c r="EV22" s="3">
        <f t="shared" si="12"/>
        <v>0</v>
      </c>
      <c r="EW22" s="3">
        <f t="shared" si="12"/>
        <v>0</v>
      </c>
      <c r="EX22" s="3">
        <f t="shared" si="12"/>
        <v>0</v>
      </c>
      <c r="EY22" s="3">
        <f t="shared" si="12"/>
        <v>0</v>
      </c>
      <c r="EZ22" s="3">
        <f t="shared" si="12"/>
        <v>0</v>
      </c>
      <c r="FA22" s="3">
        <f t="shared" si="12"/>
        <v>0</v>
      </c>
      <c r="FB22" s="3">
        <f t="shared" si="12"/>
        <v>0</v>
      </c>
      <c r="FC22" s="3">
        <f t="shared" si="12"/>
        <v>0</v>
      </c>
      <c r="FD22" s="3">
        <f t="shared" si="12"/>
        <v>0</v>
      </c>
      <c r="FE22" s="3">
        <f t="shared" si="12"/>
        <v>0</v>
      </c>
      <c r="FF22" s="3">
        <f t="shared" si="12"/>
        <v>0</v>
      </c>
      <c r="FG22" s="3">
        <f t="shared" si="12"/>
        <v>0</v>
      </c>
      <c r="FH22" s="3">
        <f t="shared" si="12"/>
        <v>0</v>
      </c>
      <c r="FI22" s="3">
        <f t="shared" si="12"/>
        <v>0</v>
      </c>
      <c r="FJ22" s="3">
        <f t="shared" si="12"/>
        <v>0</v>
      </c>
      <c r="FK22" s="3">
        <f t="shared" si="12"/>
        <v>0</v>
      </c>
      <c r="FL22" s="3">
        <f t="shared" si="12"/>
        <v>0</v>
      </c>
      <c r="FM22" s="3">
        <f t="shared" si="12"/>
        <v>0</v>
      </c>
      <c r="FN22" s="3">
        <f t="shared" si="12"/>
        <v>0</v>
      </c>
      <c r="FO22" s="3">
        <f t="shared" si="12"/>
        <v>0</v>
      </c>
      <c r="FP22" s="3">
        <f t="shared" si="12"/>
        <v>0</v>
      </c>
      <c r="FQ22" s="3">
        <f t="shared" si="12"/>
        <v>0</v>
      </c>
      <c r="FR22" s="3">
        <f t="shared" si="12"/>
        <v>0</v>
      </c>
      <c r="FS22" s="3">
        <f t="shared" ref="FS22:GX22" si="13">FS609</f>
        <v>0</v>
      </c>
      <c r="FT22" s="3">
        <f t="shared" si="13"/>
        <v>0</v>
      </c>
      <c r="FU22" s="3">
        <f t="shared" si="13"/>
        <v>0</v>
      </c>
      <c r="FV22" s="3">
        <f t="shared" si="13"/>
        <v>0</v>
      </c>
      <c r="FW22" s="3">
        <f t="shared" si="13"/>
        <v>0</v>
      </c>
      <c r="FX22" s="3">
        <f t="shared" si="13"/>
        <v>0</v>
      </c>
      <c r="FY22" s="3">
        <f t="shared" si="13"/>
        <v>0</v>
      </c>
      <c r="FZ22" s="3">
        <f t="shared" si="13"/>
        <v>0</v>
      </c>
      <c r="GA22" s="3">
        <f t="shared" si="13"/>
        <v>0</v>
      </c>
      <c r="GB22" s="3">
        <f t="shared" si="13"/>
        <v>0</v>
      </c>
      <c r="GC22" s="3">
        <f t="shared" si="13"/>
        <v>0</v>
      </c>
      <c r="GD22" s="3">
        <f t="shared" si="13"/>
        <v>0</v>
      </c>
      <c r="GE22" s="3">
        <f t="shared" si="13"/>
        <v>0</v>
      </c>
      <c r="GF22" s="3">
        <f t="shared" si="13"/>
        <v>0</v>
      </c>
      <c r="GG22" s="3">
        <f t="shared" si="13"/>
        <v>0</v>
      </c>
      <c r="GH22" s="3">
        <f t="shared" si="13"/>
        <v>0</v>
      </c>
      <c r="GI22" s="3">
        <f t="shared" si="13"/>
        <v>0</v>
      </c>
      <c r="GJ22" s="3">
        <f t="shared" si="13"/>
        <v>0</v>
      </c>
      <c r="GK22" s="3">
        <f t="shared" si="13"/>
        <v>0</v>
      </c>
      <c r="GL22" s="3">
        <f t="shared" si="13"/>
        <v>0</v>
      </c>
      <c r="GM22" s="3">
        <f t="shared" si="13"/>
        <v>0</v>
      </c>
      <c r="GN22" s="3">
        <f t="shared" si="13"/>
        <v>0</v>
      </c>
      <c r="GO22" s="3">
        <f t="shared" si="13"/>
        <v>0</v>
      </c>
      <c r="GP22" s="3">
        <f t="shared" si="13"/>
        <v>0</v>
      </c>
      <c r="GQ22" s="3">
        <f t="shared" si="13"/>
        <v>0</v>
      </c>
      <c r="GR22" s="3">
        <f t="shared" si="13"/>
        <v>0</v>
      </c>
      <c r="GS22" s="3">
        <f t="shared" si="13"/>
        <v>0</v>
      </c>
      <c r="GT22" s="3">
        <f t="shared" si="13"/>
        <v>0</v>
      </c>
      <c r="GU22" s="3">
        <f t="shared" si="13"/>
        <v>0</v>
      </c>
      <c r="GV22" s="3">
        <f t="shared" si="13"/>
        <v>0</v>
      </c>
      <c r="GW22" s="3">
        <f t="shared" si="13"/>
        <v>0</v>
      </c>
      <c r="GX22" s="3">
        <f t="shared" si="13"/>
        <v>0</v>
      </c>
    </row>
    <row r="24" spans="1:245" x14ac:dyDescent="0.2">
      <c r="A24" s="1">
        <v>4</v>
      </c>
      <c r="B24" s="1">
        <v>1</v>
      </c>
      <c r="C24" s="1"/>
      <c r="D24" s="1">
        <f>ROW(A291)</f>
        <v>291</v>
      </c>
      <c r="E24" s="1"/>
      <c r="F24" s="1" t="s">
        <v>11</v>
      </c>
      <c r="G24" s="1" t="s">
        <v>12</v>
      </c>
      <c r="H24" s="1" t="s">
        <v>3</v>
      </c>
      <c r="I24" s="1">
        <v>0</v>
      </c>
      <c r="J24" s="1"/>
      <c r="K24" s="1">
        <v>0</v>
      </c>
      <c r="L24" s="1"/>
      <c r="M24" s="1"/>
      <c r="N24" s="1"/>
      <c r="O24" s="1"/>
      <c r="P24" s="1"/>
      <c r="Q24" s="1"/>
      <c r="R24" s="1"/>
      <c r="S24" s="1"/>
      <c r="T24" s="1"/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45" x14ac:dyDescent="0.2">
      <c r="A26" s="2">
        <v>52</v>
      </c>
      <c r="B26" s="2">
        <f t="shared" ref="B26:G26" si="14">B291</f>
        <v>1</v>
      </c>
      <c r="C26" s="2">
        <f t="shared" si="14"/>
        <v>4</v>
      </c>
      <c r="D26" s="2">
        <f t="shared" si="14"/>
        <v>24</v>
      </c>
      <c r="E26" s="2">
        <f t="shared" si="14"/>
        <v>0</v>
      </c>
      <c r="F26" s="2" t="str">
        <f t="shared" si="14"/>
        <v>Новый раздел</v>
      </c>
      <c r="G26" s="2" t="str">
        <f t="shared" si="14"/>
        <v>Помещение №1</v>
      </c>
      <c r="H26" s="2"/>
      <c r="I26" s="2"/>
      <c r="J26" s="2"/>
      <c r="K26" s="2"/>
      <c r="L26" s="2"/>
      <c r="M26" s="2"/>
      <c r="N26" s="2"/>
      <c r="O26" s="2">
        <f t="shared" ref="O26:AT26" si="15">O291</f>
        <v>2609847.79</v>
      </c>
      <c r="P26" s="2">
        <f t="shared" si="15"/>
        <v>1799126.59</v>
      </c>
      <c r="Q26" s="2">
        <f t="shared" si="15"/>
        <v>49643.13</v>
      </c>
      <c r="R26" s="2">
        <f t="shared" si="15"/>
        <v>4322.3500000000004</v>
      </c>
      <c r="S26" s="2">
        <f t="shared" si="15"/>
        <v>761078.07</v>
      </c>
      <c r="T26" s="2">
        <f t="shared" si="15"/>
        <v>0</v>
      </c>
      <c r="U26" s="2">
        <f t="shared" si="15"/>
        <v>2863.9051063499992</v>
      </c>
      <c r="V26" s="2">
        <f t="shared" si="15"/>
        <v>11.431933125</v>
      </c>
      <c r="W26" s="2">
        <f t="shared" si="15"/>
        <v>783.01</v>
      </c>
      <c r="X26" s="2">
        <f t="shared" si="15"/>
        <v>742114.76</v>
      </c>
      <c r="Y26" s="2">
        <f t="shared" si="15"/>
        <v>416250.92</v>
      </c>
      <c r="Z26" s="2">
        <f t="shared" si="15"/>
        <v>0</v>
      </c>
      <c r="AA26" s="2">
        <f t="shared" si="15"/>
        <v>0</v>
      </c>
      <c r="AB26" s="2">
        <f t="shared" si="15"/>
        <v>0</v>
      </c>
      <c r="AC26" s="2">
        <f t="shared" si="15"/>
        <v>0</v>
      </c>
      <c r="AD26" s="2">
        <f t="shared" si="15"/>
        <v>0</v>
      </c>
      <c r="AE26" s="2">
        <f t="shared" si="15"/>
        <v>0</v>
      </c>
      <c r="AF26" s="2">
        <f t="shared" si="15"/>
        <v>0</v>
      </c>
      <c r="AG26" s="2">
        <f t="shared" si="15"/>
        <v>0</v>
      </c>
      <c r="AH26" s="2">
        <f t="shared" si="15"/>
        <v>0</v>
      </c>
      <c r="AI26" s="2">
        <f t="shared" si="15"/>
        <v>0</v>
      </c>
      <c r="AJ26" s="2">
        <f t="shared" si="15"/>
        <v>0</v>
      </c>
      <c r="AK26" s="2">
        <f t="shared" si="15"/>
        <v>0</v>
      </c>
      <c r="AL26" s="2">
        <f t="shared" si="15"/>
        <v>0</v>
      </c>
      <c r="AM26" s="2">
        <f t="shared" si="15"/>
        <v>0</v>
      </c>
      <c r="AN26" s="2">
        <f t="shared" si="15"/>
        <v>0</v>
      </c>
      <c r="AO26" s="2">
        <f t="shared" si="15"/>
        <v>0</v>
      </c>
      <c r="AP26" s="2">
        <f t="shared" si="15"/>
        <v>0</v>
      </c>
      <c r="AQ26" s="2">
        <f t="shared" si="15"/>
        <v>0</v>
      </c>
      <c r="AR26" s="2">
        <f t="shared" si="15"/>
        <v>3768213.47</v>
      </c>
      <c r="AS26" s="2">
        <f t="shared" si="15"/>
        <v>2582605.2799999998</v>
      </c>
      <c r="AT26" s="2">
        <f t="shared" si="15"/>
        <v>959505.08</v>
      </c>
      <c r="AU26" s="2">
        <f t="shared" ref="AU26:BZ26" si="16">AU291</f>
        <v>226103.11</v>
      </c>
      <c r="AV26" s="2">
        <f t="shared" si="16"/>
        <v>1799126.59</v>
      </c>
      <c r="AW26" s="2">
        <f t="shared" si="16"/>
        <v>1799126.59</v>
      </c>
      <c r="AX26" s="2">
        <f t="shared" si="16"/>
        <v>0</v>
      </c>
      <c r="AY26" s="2">
        <f t="shared" si="16"/>
        <v>1799126.59</v>
      </c>
      <c r="AZ26" s="2">
        <f t="shared" si="16"/>
        <v>0</v>
      </c>
      <c r="BA26" s="2">
        <f t="shared" si="16"/>
        <v>0</v>
      </c>
      <c r="BB26" s="2">
        <f t="shared" si="16"/>
        <v>0</v>
      </c>
      <c r="BC26" s="2">
        <f t="shared" si="16"/>
        <v>0</v>
      </c>
      <c r="BD26" s="2">
        <f t="shared" si="16"/>
        <v>0</v>
      </c>
      <c r="BE26" s="2">
        <f t="shared" si="16"/>
        <v>0</v>
      </c>
      <c r="BF26" s="2">
        <f t="shared" si="16"/>
        <v>0</v>
      </c>
      <c r="BG26" s="2">
        <f t="shared" si="16"/>
        <v>0</v>
      </c>
      <c r="BH26" s="2">
        <f t="shared" si="16"/>
        <v>0</v>
      </c>
      <c r="BI26" s="2">
        <f t="shared" si="16"/>
        <v>0</v>
      </c>
      <c r="BJ26" s="2">
        <f t="shared" si="16"/>
        <v>0</v>
      </c>
      <c r="BK26" s="2">
        <f t="shared" si="16"/>
        <v>0</v>
      </c>
      <c r="BL26" s="2">
        <f t="shared" si="16"/>
        <v>0</v>
      </c>
      <c r="BM26" s="2">
        <f t="shared" si="16"/>
        <v>0</v>
      </c>
      <c r="BN26" s="2">
        <f t="shared" si="16"/>
        <v>0</v>
      </c>
      <c r="BO26" s="2">
        <f t="shared" si="16"/>
        <v>0</v>
      </c>
      <c r="BP26" s="2">
        <f t="shared" si="16"/>
        <v>0</v>
      </c>
      <c r="BQ26" s="2">
        <f t="shared" si="16"/>
        <v>0</v>
      </c>
      <c r="BR26" s="2">
        <f t="shared" si="16"/>
        <v>0</v>
      </c>
      <c r="BS26" s="2">
        <f t="shared" si="16"/>
        <v>0</v>
      </c>
      <c r="BT26" s="2">
        <f t="shared" si="16"/>
        <v>0</v>
      </c>
      <c r="BU26" s="2">
        <f t="shared" si="16"/>
        <v>0</v>
      </c>
      <c r="BV26" s="2">
        <f t="shared" si="16"/>
        <v>0</v>
      </c>
      <c r="BW26" s="2">
        <f t="shared" si="16"/>
        <v>0</v>
      </c>
      <c r="BX26" s="2">
        <f t="shared" si="16"/>
        <v>0</v>
      </c>
      <c r="BY26" s="2">
        <f t="shared" si="16"/>
        <v>0</v>
      </c>
      <c r="BZ26" s="2">
        <f t="shared" si="16"/>
        <v>0</v>
      </c>
      <c r="CA26" s="2">
        <f t="shared" ref="CA26:DF26" si="17">CA291</f>
        <v>0</v>
      </c>
      <c r="CB26" s="2">
        <f t="shared" si="17"/>
        <v>0</v>
      </c>
      <c r="CC26" s="2">
        <f t="shared" si="17"/>
        <v>0</v>
      </c>
      <c r="CD26" s="2">
        <f t="shared" si="17"/>
        <v>0</v>
      </c>
      <c r="CE26" s="2">
        <f t="shared" si="17"/>
        <v>0</v>
      </c>
      <c r="CF26" s="2">
        <f t="shared" si="17"/>
        <v>0</v>
      </c>
      <c r="CG26" s="2">
        <f t="shared" si="17"/>
        <v>0</v>
      </c>
      <c r="CH26" s="2">
        <f t="shared" si="17"/>
        <v>0</v>
      </c>
      <c r="CI26" s="2">
        <f t="shared" si="17"/>
        <v>0</v>
      </c>
      <c r="CJ26" s="2">
        <f t="shared" si="17"/>
        <v>0</v>
      </c>
      <c r="CK26" s="2">
        <f t="shared" si="17"/>
        <v>0</v>
      </c>
      <c r="CL26" s="2">
        <f t="shared" si="17"/>
        <v>0</v>
      </c>
      <c r="CM26" s="2">
        <f t="shared" si="17"/>
        <v>0</v>
      </c>
      <c r="CN26" s="2">
        <f t="shared" si="17"/>
        <v>0</v>
      </c>
      <c r="CO26" s="2">
        <f t="shared" si="17"/>
        <v>0</v>
      </c>
      <c r="CP26" s="2">
        <f t="shared" si="17"/>
        <v>0</v>
      </c>
      <c r="CQ26" s="2">
        <f t="shared" si="17"/>
        <v>0</v>
      </c>
      <c r="CR26" s="2">
        <f t="shared" si="17"/>
        <v>0</v>
      </c>
      <c r="CS26" s="2">
        <f t="shared" si="17"/>
        <v>0</v>
      </c>
      <c r="CT26" s="2">
        <f t="shared" si="17"/>
        <v>0</v>
      </c>
      <c r="CU26" s="2">
        <f t="shared" si="17"/>
        <v>0</v>
      </c>
      <c r="CV26" s="2">
        <f t="shared" si="17"/>
        <v>0</v>
      </c>
      <c r="CW26" s="2">
        <f t="shared" si="17"/>
        <v>0</v>
      </c>
      <c r="CX26" s="2">
        <f t="shared" si="17"/>
        <v>0</v>
      </c>
      <c r="CY26" s="2">
        <f t="shared" si="17"/>
        <v>0</v>
      </c>
      <c r="CZ26" s="2">
        <f t="shared" si="17"/>
        <v>0</v>
      </c>
      <c r="DA26" s="2">
        <f t="shared" si="17"/>
        <v>0</v>
      </c>
      <c r="DB26" s="2">
        <f t="shared" si="17"/>
        <v>0</v>
      </c>
      <c r="DC26" s="2">
        <f t="shared" si="17"/>
        <v>0</v>
      </c>
      <c r="DD26" s="2">
        <f t="shared" si="17"/>
        <v>0</v>
      </c>
      <c r="DE26" s="2">
        <f t="shared" si="17"/>
        <v>0</v>
      </c>
      <c r="DF26" s="2">
        <f t="shared" si="17"/>
        <v>0</v>
      </c>
      <c r="DG26" s="3">
        <f t="shared" ref="DG26:EL26" si="18">DG291</f>
        <v>0</v>
      </c>
      <c r="DH26" s="3">
        <f t="shared" si="18"/>
        <v>0</v>
      </c>
      <c r="DI26" s="3">
        <f t="shared" si="18"/>
        <v>0</v>
      </c>
      <c r="DJ26" s="3">
        <f t="shared" si="18"/>
        <v>0</v>
      </c>
      <c r="DK26" s="3">
        <f t="shared" si="18"/>
        <v>0</v>
      </c>
      <c r="DL26" s="3">
        <f t="shared" si="18"/>
        <v>0</v>
      </c>
      <c r="DM26" s="3">
        <f t="shared" si="18"/>
        <v>0</v>
      </c>
      <c r="DN26" s="3">
        <f t="shared" si="18"/>
        <v>0</v>
      </c>
      <c r="DO26" s="3">
        <f t="shared" si="18"/>
        <v>0</v>
      </c>
      <c r="DP26" s="3">
        <f t="shared" si="18"/>
        <v>0</v>
      </c>
      <c r="DQ26" s="3">
        <f t="shared" si="18"/>
        <v>0</v>
      </c>
      <c r="DR26" s="3">
        <f t="shared" si="18"/>
        <v>0</v>
      </c>
      <c r="DS26" s="3">
        <f t="shared" si="18"/>
        <v>0</v>
      </c>
      <c r="DT26" s="3">
        <f t="shared" si="18"/>
        <v>0</v>
      </c>
      <c r="DU26" s="3">
        <f t="shared" si="18"/>
        <v>0</v>
      </c>
      <c r="DV26" s="3">
        <f t="shared" si="18"/>
        <v>0</v>
      </c>
      <c r="DW26" s="3">
        <f t="shared" si="18"/>
        <v>0</v>
      </c>
      <c r="DX26" s="3">
        <f t="shared" si="18"/>
        <v>0</v>
      </c>
      <c r="DY26" s="3">
        <f t="shared" si="18"/>
        <v>0</v>
      </c>
      <c r="DZ26" s="3">
        <f t="shared" si="18"/>
        <v>0</v>
      </c>
      <c r="EA26" s="3">
        <f t="shared" si="18"/>
        <v>0</v>
      </c>
      <c r="EB26" s="3">
        <f t="shared" si="18"/>
        <v>0</v>
      </c>
      <c r="EC26" s="3">
        <f t="shared" si="18"/>
        <v>0</v>
      </c>
      <c r="ED26" s="3">
        <f t="shared" si="18"/>
        <v>0</v>
      </c>
      <c r="EE26" s="3">
        <f t="shared" si="18"/>
        <v>0</v>
      </c>
      <c r="EF26" s="3">
        <f t="shared" si="18"/>
        <v>0</v>
      </c>
      <c r="EG26" s="3">
        <f t="shared" si="18"/>
        <v>0</v>
      </c>
      <c r="EH26" s="3">
        <f t="shared" si="18"/>
        <v>0</v>
      </c>
      <c r="EI26" s="3">
        <f t="shared" si="18"/>
        <v>0</v>
      </c>
      <c r="EJ26" s="3">
        <f t="shared" si="18"/>
        <v>0</v>
      </c>
      <c r="EK26" s="3">
        <f t="shared" si="18"/>
        <v>0</v>
      </c>
      <c r="EL26" s="3">
        <f t="shared" si="18"/>
        <v>0</v>
      </c>
      <c r="EM26" s="3">
        <f t="shared" ref="EM26:FR26" si="19">EM291</f>
        <v>0</v>
      </c>
      <c r="EN26" s="3">
        <f t="shared" si="19"/>
        <v>0</v>
      </c>
      <c r="EO26" s="3">
        <f t="shared" si="19"/>
        <v>0</v>
      </c>
      <c r="EP26" s="3">
        <f t="shared" si="19"/>
        <v>0</v>
      </c>
      <c r="EQ26" s="3">
        <f t="shared" si="19"/>
        <v>0</v>
      </c>
      <c r="ER26" s="3">
        <f t="shared" si="19"/>
        <v>0</v>
      </c>
      <c r="ES26" s="3">
        <f t="shared" si="19"/>
        <v>0</v>
      </c>
      <c r="ET26" s="3">
        <f t="shared" si="19"/>
        <v>0</v>
      </c>
      <c r="EU26" s="3">
        <f t="shared" si="19"/>
        <v>0</v>
      </c>
      <c r="EV26" s="3">
        <f t="shared" si="19"/>
        <v>0</v>
      </c>
      <c r="EW26" s="3">
        <f t="shared" si="19"/>
        <v>0</v>
      </c>
      <c r="EX26" s="3">
        <f t="shared" si="19"/>
        <v>0</v>
      </c>
      <c r="EY26" s="3">
        <f t="shared" si="19"/>
        <v>0</v>
      </c>
      <c r="EZ26" s="3">
        <f t="shared" si="19"/>
        <v>0</v>
      </c>
      <c r="FA26" s="3">
        <f t="shared" si="19"/>
        <v>0</v>
      </c>
      <c r="FB26" s="3">
        <f t="shared" si="19"/>
        <v>0</v>
      </c>
      <c r="FC26" s="3">
        <f t="shared" si="19"/>
        <v>0</v>
      </c>
      <c r="FD26" s="3">
        <f t="shared" si="19"/>
        <v>0</v>
      </c>
      <c r="FE26" s="3">
        <f t="shared" si="19"/>
        <v>0</v>
      </c>
      <c r="FF26" s="3">
        <f t="shared" si="19"/>
        <v>0</v>
      </c>
      <c r="FG26" s="3">
        <f t="shared" si="19"/>
        <v>0</v>
      </c>
      <c r="FH26" s="3">
        <f t="shared" si="19"/>
        <v>0</v>
      </c>
      <c r="FI26" s="3">
        <f t="shared" si="19"/>
        <v>0</v>
      </c>
      <c r="FJ26" s="3">
        <f t="shared" si="19"/>
        <v>0</v>
      </c>
      <c r="FK26" s="3">
        <f t="shared" si="19"/>
        <v>0</v>
      </c>
      <c r="FL26" s="3">
        <f t="shared" si="19"/>
        <v>0</v>
      </c>
      <c r="FM26" s="3">
        <f t="shared" si="19"/>
        <v>0</v>
      </c>
      <c r="FN26" s="3">
        <f t="shared" si="19"/>
        <v>0</v>
      </c>
      <c r="FO26" s="3">
        <f t="shared" si="19"/>
        <v>0</v>
      </c>
      <c r="FP26" s="3">
        <f t="shared" si="19"/>
        <v>0</v>
      </c>
      <c r="FQ26" s="3">
        <f t="shared" si="19"/>
        <v>0</v>
      </c>
      <c r="FR26" s="3">
        <f t="shared" si="19"/>
        <v>0</v>
      </c>
      <c r="FS26" s="3">
        <f t="shared" ref="FS26:GX26" si="20">FS291</f>
        <v>0</v>
      </c>
      <c r="FT26" s="3">
        <f t="shared" si="20"/>
        <v>0</v>
      </c>
      <c r="FU26" s="3">
        <f t="shared" si="20"/>
        <v>0</v>
      </c>
      <c r="FV26" s="3">
        <f t="shared" si="20"/>
        <v>0</v>
      </c>
      <c r="FW26" s="3">
        <f t="shared" si="20"/>
        <v>0</v>
      </c>
      <c r="FX26" s="3">
        <f t="shared" si="20"/>
        <v>0</v>
      </c>
      <c r="FY26" s="3">
        <f t="shared" si="20"/>
        <v>0</v>
      </c>
      <c r="FZ26" s="3">
        <f t="shared" si="20"/>
        <v>0</v>
      </c>
      <c r="GA26" s="3">
        <f t="shared" si="20"/>
        <v>0</v>
      </c>
      <c r="GB26" s="3">
        <f t="shared" si="20"/>
        <v>0</v>
      </c>
      <c r="GC26" s="3">
        <f t="shared" si="20"/>
        <v>0</v>
      </c>
      <c r="GD26" s="3">
        <f t="shared" si="20"/>
        <v>0</v>
      </c>
      <c r="GE26" s="3">
        <f t="shared" si="20"/>
        <v>0</v>
      </c>
      <c r="GF26" s="3">
        <f t="shared" si="20"/>
        <v>0</v>
      </c>
      <c r="GG26" s="3">
        <f t="shared" si="20"/>
        <v>0</v>
      </c>
      <c r="GH26" s="3">
        <f t="shared" si="20"/>
        <v>0</v>
      </c>
      <c r="GI26" s="3">
        <f t="shared" si="20"/>
        <v>0</v>
      </c>
      <c r="GJ26" s="3">
        <f t="shared" si="20"/>
        <v>0</v>
      </c>
      <c r="GK26" s="3">
        <f t="shared" si="20"/>
        <v>0</v>
      </c>
      <c r="GL26" s="3">
        <f t="shared" si="20"/>
        <v>0</v>
      </c>
      <c r="GM26" s="3">
        <f t="shared" si="20"/>
        <v>0</v>
      </c>
      <c r="GN26" s="3">
        <f t="shared" si="20"/>
        <v>0</v>
      </c>
      <c r="GO26" s="3">
        <f t="shared" si="20"/>
        <v>0</v>
      </c>
      <c r="GP26" s="3">
        <f t="shared" si="20"/>
        <v>0</v>
      </c>
      <c r="GQ26" s="3">
        <f t="shared" si="20"/>
        <v>0</v>
      </c>
      <c r="GR26" s="3">
        <f t="shared" si="20"/>
        <v>0</v>
      </c>
      <c r="GS26" s="3">
        <f t="shared" si="20"/>
        <v>0</v>
      </c>
      <c r="GT26" s="3">
        <f t="shared" si="20"/>
        <v>0</v>
      </c>
      <c r="GU26" s="3">
        <f t="shared" si="20"/>
        <v>0</v>
      </c>
      <c r="GV26" s="3">
        <f t="shared" si="20"/>
        <v>0</v>
      </c>
      <c r="GW26" s="3">
        <f t="shared" si="20"/>
        <v>0</v>
      </c>
      <c r="GX26" s="3">
        <f t="shared" si="20"/>
        <v>0</v>
      </c>
    </row>
    <row r="28" spans="1:245" x14ac:dyDescent="0.2">
      <c r="A28" s="1">
        <v>5</v>
      </c>
      <c r="B28" s="1">
        <v>1</v>
      </c>
      <c r="C28" s="1"/>
      <c r="D28" s="1">
        <f>ROW(A57)</f>
        <v>57</v>
      </c>
      <c r="E28" s="1"/>
      <c r="F28" s="1" t="s">
        <v>13</v>
      </c>
      <c r="G28" s="1" t="s">
        <v>14</v>
      </c>
      <c r="H28" s="1" t="s">
        <v>3</v>
      </c>
      <c r="I28" s="1">
        <v>0</v>
      </c>
      <c r="J28" s="1"/>
      <c r="K28" s="1">
        <v>0</v>
      </c>
      <c r="L28" s="1"/>
      <c r="M28" s="1"/>
      <c r="N28" s="1"/>
      <c r="O28" s="1"/>
      <c r="P28" s="1"/>
      <c r="Q28" s="1"/>
      <c r="R28" s="1"/>
      <c r="S28" s="1"/>
      <c r="T28" s="1"/>
      <c r="U28" s="1" t="s">
        <v>3</v>
      </c>
      <c r="V28" s="1">
        <v>0</v>
      </c>
      <c r="W28" s="1"/>
      <c r="X28" s="1"/>
      <c r="Y28" s="1"/>
      <c r="Z28" s="1"/>
      <c r="AA28" s="1"/>
      <c r="AB28" s="1" t="s">
        <v>3</v>
      </c>
      <c r="AC28" s="1" t="s">
        <v>3</v>
      </c>
      <c r="AD28" s="1" t="s">
        <v>3</v>
      </c>
      <c r="AE28" s="1" t="s">
        <v>3</v>
      </c>
      <c r="AF28" s="1" t="s">
        <v>3</v>
      </c>
      <c r="AG28" s="1" t="s">
        <v>3</v>
      </c>
      <c r="AH28" s="1"/>
      <c r="AI28" s="1"/>
      <c r="AJ28" s="1"/>
      <c r="AK28" s="1"/>
      <c r="AL28" s="1"/>
      <c r="AM28" s="1"/>
      <c r="AN28" s="1"/>
      <c r="AO28" s="1"/>
      <c r="AP28" s="1" t="s">
        <v>3</v>
      </c>
      <c r="AQ28" s="1" t="s">
        <v>3</v>
      </c>
      <c r="AR28" s="1" t="s">
        <v>3</v>
      </c>
      <c r="AS28" s="1"/>
      <c r="AT28" s="1"/>
      <c r="AU28" s="1"/>
      <c r="AV28" s="1"/>
      <c r="AW28" s="1"/>
      <c r="AX28" s="1"/>
      <c r="AY28" s="1"/>
      <c r="AZ28" s="1" t="s">
        <v>3</v>
      </c>
      <c r="BA28" s="1"/>
      <c r="BB28" s="1" t="s">
        <v>3</v>
      </c>
      <c r="BC28" s="1" t="s">
        <v>3</v>
      </c>
      <c r="BD28" s="1" t="s">
        <v>3</v>
      </c>
      <c r="BE28" s="1" t="s">
        <v>3</v>
      </c>
      <c r="BF28" s="1" t="s">
        <v>3</v>
      </c>
      <c r="BG28" s="1" t="s">
        <v>3</v>
      </c>
      <c r="BH28" s="1" t="s">
        <v>3</v>
      </c>
      <c r="BI28" s="1" t="s">
        <v>3</v>
      </c>
      <c r="BJ28" s="1" t="s">
        <v>3</v>
      </c>
      <c r="BK28" s="1" t="s">
        <v>3</v>
      </c>
      <c r="BL28" s="1" t="s">
        <v>3</v>
      </c>
      <c r="BM28" s="1" t="s">
        <v>3</v>
      </c>
      <c r="BN28" s="1" t="s">
        <v>3</v>
      </c>
      <c r="BO28" s="1" t="s">
        <v>3</v>
      </c>
      <c r="BP28" s="1" t="s">
        <v>3</v>
      </c>
      <c r="BQ28" s="1"/>
      <c r="BR28" s="1"/>
      <c r="BS28" s="1"/>
      <c r="BT28" s="1"/>
      <c r="BU28" s="1"/>
      <c r="BV28" s="1"/>
      <c r="BW28" s="1"/>
      <c r="BX28" s="1">
        <v>0</v>
      </c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>
        <v>0</v>
      </c>
    </row>
    <row r="30" spans="1:245" x14ac:dyDescent="0.2">
      <c r="A30" s="2">
        <v>52</v>
      </c>
      <c r="B30" s="2">
        <f t="shared" ref="B30:G30" si="21">B57</f>
        <v>1</v>
      </c>
      <c r="C30" s="2">
        <f t="shared" si="21"/>
        <v>5</v>
      </c>
      <c r="D30" s="2">
        <f t="shared" si="21"/>
        <v>28</v>
      </c>
      <c r="E30" s="2">
        <f t="shared" si="21"/>
        <v>0</v>
      </c>
      <c r="F30" s="2" t="str">
        <f t="shared" si="21"/>
        <v>Новый подраздел</v>
      </c>
      <c r="G30" s="2" t="str">
        <f t="shared" si="21"/>
        <v>Перегородки</v>
      </c>
      <c r="H30" s="2"/>
      <c r="I30" s="2"/>
      <c r="J30" s="2"/>
      <c r="K30" s="2"/>
      <c r="L30" s="2"/>
      <c r="M30" s="2"/>
      <c r="N30" s="2"/>
      <c r="O30" s="2">
        <f t="shared" ref="O30:AT30" si="22">O57</f>
        <v>1103312.6200000001</v>
      </c>
      <c r="P30" s="2">
        <f t="shared" si="22"/>
        <v>753579.97</v>
      </c>
      <c r="Q30" s="2">
        <f t="shared" si="22"/>
        <v>6164.94</v>
      </c>
      <c r="R30" s="2">
        <f t="shared" si="22"/>
        <v>908.8</v>
      </c>
      <c r="S30" s="2">
        <f t="shared" si="22"/>
        <v>343567.71</v>
      </c>
      <c r="T30" s="2">
        <f t="shared" si="22"/>
        <v>0</v>
      </c>
      <c r="U30" s="2">
        <f t="shared" si="22"/>
        <v>1314.2038073999995</v>
      </c>
      <c r="V30" s="2">
        <f t="shared" si="22"/>
        <v>2.5325399999999996</v>
      </c>
      <c r="W30" s="2">
        <f t="shared" si="22"/>
        <v>699.22</v>
      </c>
      <c r="X30" s="2">
        <f t="shared" si="22"/>
        <v>338854.1</v>
      </c>
      <c r="Y30" s="2">
        <f t="shared" si="22"/>
        <v>183487.95</v>
      </c>
      <c r="Z30" s="2">
        <f t="shared" si="22"/>
        <v>0</v>
      </c>
      <c r="AA30" s="2">
        <f t="shared" si="22"/>
        <v>0</v>
      </c>
      <c r="AB30" s="2">
        <f t="shared" si="22"/>
        <v>1103312.6200000001</v>
      </c>
      <c r="AC30" s="2">
        <f t="shared" si="22"/>
        <v>753579.97</v>
      </c>
      <c r="AD30" s="2">
        <f t="shared" si="22"/>
        <v>6164.94</v>
      </c>
      <c r="AE30" s="2">
        <f t="shared" si="22"/>
        <v>908.8</v>
      </c>
      <c r="AF30" s="2">
        <f t="shared" si="22"/>
        <v>343567.71</v>
      </c>
      <c r="AG30" s="2">
        <f t="shared" si="22"/>
        <v>0</v>
      </c>
      <c r="AH30" s="2">
        <f t="shared" si="22"/>
        <v>1314.2038073999995</v>
      </c>
      <c r="AI30" s="2">
        <f t="shared" si="22"/>
        <v>2.5325399999999996</v>
      </c>
      <c r="AJ30" s="2">
        <f t="shared" si="22"/>
        <v>699.22</v>
      </c>
      <c r="AK30" s="2">
        <f t="shared" si="22"/>
        <v>338854.1</v>
      </c>
      <c r="AL30" s="2">
        <f t="shared" si="22"/>
        <v>183487.95</v>
      </c>
      <c r="AM30" s="2">
        <f t="shared" si="22"/>
        <v>0</v>
      </c>
      <c r="AN30" s="2">
        <f t="shared" si="22"/>
        <v>0</v>
      </c>
      <c r="AO30" s="2">
        <f t="shared" si="22"/>
        <v>0</v>
      </c>
      <c r="AP30" s="2">
        <f t="shared" si="22"/>
        <v>0</v>
      </c>
      <c r="AQ30" s="2">
        <f t="shared" si="22"/>
        <v>0</v>
      </c>
      <c r="AR30" s="2">
        <f t="shared" si="22"/>
        <v>1625654.67</v>
      </c>
      <c r="AS30" s="2">
        <f t="shared" si="22"/>
        <v>1625654.67</v>
      </c>
      <c r="AT30" s="2">
        <f t="shared" si="22"/>
        <v>0</v>
      </c>
      <c r="AU30" s="2">
        <f t="shared" ref="AU30:BZ30" si="23">AU57</f>
        <v>0</v>
      </c>
      <c r="AV30" s="2">
        <f t="shared" si="23"/>
        <v>753579.97</v>
      </c>
      <c r="AW30" s="2">
        <f t="shared" si="23"/>
        <v>753579.97</v>
      </c>
      <c r="AX30" s="2">
        <f t="shared" si="23"/>
        <v>0</v>
      </c>
      <c r="AY30" s="2">
        <f t="shared" si="23"/>
        <v>753579.97</v>
      </c>
      <c r="AZ30" s="2">
        <f t="shared" si="23"/>
        <v>0</v>
      </c>
      <c r="BA30" s="2">
        <f t="shared" si="23"/>
        <v>0</v>
      </c>
      <c r="BB30" s="2">
        <f t="shared" si="23"/>
        <v>0</v>
      </c>
      <c r="BC30" s="2">
        <f t="shared" si="23"/>
        <v>0</v>
      </c>
      <c r="BD30" s="2">
        <f t="shared" si="23"/>
        <v>0</v>
      </c>
      <c r="BE30" s="2">
        <f t="shared" si="23"/>
        <v>0</v>
      </c>
      <c r="BF30" s="2">
        <f t="shared" si="23"/>
        <v>0</v>
      </c>
      <c r="BG30" s="2">
        <f t="shared" si="23"/>
        <v>0</v>
      </c>
      <c r="BH30" s="2">
        <f t="shared" si="23"/>
        <v>0</v>
      </c>
      <c r="BI30" s="2">
        <f t="shared" si="23"/>
        <v>0</v>
      </c>
      <c r="BJ30" s="2">
        <f t="shared" si="23"/>
        <v>0</v>
      </c>
      <c r="BK30" s="2">
        <f t="shared" si="23"/>
        <v>0</v>
      </c>
      <c r="BL30" s="2">
        <f t="shared" si="23"/>
        <v>0</v>
      </c>
      <c r="BM30" s="2">
        <f t="shared" si="23"/>
        <v>0</v>
      </c>
      <c r="BN30" s="2">
        <f t="shared" si="23"/>
        <v>0</v>
      </c>
      <c r="BO30" s="2">
        <f t="shared" si="23"/>
        <v>0</v>
      </c>
      <c r="BP30" s="2">
        <f t="shared" si="23"/>
        <v>0</v>
      </c>
      <c r="BQ30" s="2">
        <f t="shared" si="23"/>
        <v>0</v>
      </c>
      <c r="BR30" s="2">
        <f t="shared" si="23"/>
        <v>0</v>
      </c>
      <c r="BS30" s="2">
        <f t="shared" si="23"/>
        <v>0</v>
      </c>
      <c r="BT30" s="2">
        <f t="shared" si="23"/>
        <v>0</v>
      </c>
      <c r="BU30" s="2">
        <f t="shared" si="23"/>
        <v>0</v>
      </c>
      <c r="BV30" s="2">
        <f t="shared" si="23"/>
        <v>0</v>
      </c>
      <c r="BW30" s="2">
        <f t="shared" si="23"/>
        <v>0</v>
      </c>
      <c r="BX30" s="2">
        <f t="shared" si="23"/>
        <v>0</v>
      </c>
      <c r="BY30" s="2">
        <f t="shared" si="23"/>
        <v>0</v>
      </c>
      <c r="BZ30" s="2">
        <f t="shared" si="23"/>
        <v>0</v>
      </c>
      <c r="CA30" s="2">
        <f t="shared" ref="CA30:DF30" si="24">CA57</f>
        <v>1625654.67</v>
      </c>
      <c r="CB30" s="2">
        <f t="shared" si="24"/>
        <v>1625654.67</v>
      </c>
      <c r="CC30" s="2">
        <f t="shared" si="24"/>
        <v>0</v>
      </c>
      <c r="CD30" s="2">
        <f t="shared" si="24"/>
        <v>0</v>
      </c>
      <c r="CE30" s="2">
        <f t="shared" si="24"/>
        <v>753579.97</v>
      </c>
      <c r="CF30" s="2">
        <f t="shared" si="24"/>
        <v>753579.97</v>
      </c>
      <c r="CG30" s="2">
        <f t="shared" si="24"/>
        <v>0</v>
      </c>
      <c r="CH30" s="2">
        <f t="shared" si="24"/>
        <v>753579.97</v>
      </c>
      <c r="CI30" s="2">
        <f t="shared" si="24"/>
        <v>0</v>
      </c>
      <c r="CJ30" s="2">
        <f t="shared" si="24"/>
        <v>0</v>
      </c>
      <c r="CK30" s="2">
        <f t="shared" si="24"/>
        <v>0</v>
      </c>
      <c r="CL30" s="2">
        <f t="shared" si="24"/>
        <v>0</v>
      </c>
      <c r="CM30" s="2">
        <f t="shared" si="24"/>
        <v>0</v>
      </c>
      <c r="CN30" s="2">
        <f t="shared" si="24"/>
        <v>0</v>
      </c>
      <c r="CO30" s="2">
        <f t="shared" si="24"/>
        <v>0</v>
      </c>
      <c r="CP30" s="2">
        <f t="shared" si="24"/>
        <v>0</v>
      </c>
      <c r="CQ30" s="2">
        <f t="shared" si="24"/>
        <v>0</v>
      </c>
      <c r="CR30" s="2">
        <f t="shared" si="24"/>
        <v>0</v>
      </c>
      <c r="CS30" s="2">
        <f t="shared" si="24"/>
        <v>0</v>
      </c>
      <c r="CT30" s="2">
        <f t="shared" si="24"/>
        <v>0</v>
      </c>
      <c r="CU30" s="2">
        <f t="shared" si="24"/>
        <v>0</v>
      </c>
      <c r="CV30" s="2">
        <f t="shared" si="24"/>
        <v>0</v>
      </c>
      <c r="CW30" s="2">
        <f t="shared" si="24"/>
        <v>0</v>
      </c>
      <c r="CX30" s="2">
        <f t="shared" si="24"/>
        <v>0</v>
      </c>
      <c r="CY30" s="2">
        <f t="shared" si="24"/>
        <v>0</v>
      </c>
      <c r="CZ30" s="2">
        <f t="shared" si="24"/>
        <v>0</v>
      </c>
      <c r="DA30" s="2">
        <f t="shared" si="24"/>
        <v>0</v>
      </c>
      <c r="DB30" s="2">
        <f t="shared" si="24"/>
        <v>0</v>
      </c>
      <c r="DC30" s="2">
        <f t="shared" si="24"/>
        <v>0</v>
      </c>
      <c r="DD30" s="2">
        <f t="shared" si="24"/>
        <v>0</v>
      </c>
      <c r="DE30" s="2">
        <f t="shared" si="24"/>
        <v>0</v>
      </c>
      <c r="DF30" s="2">
        <f t="shared" si="24"/>
        <v>0</v>
      </c>
      <c r="DG30" s="3">
        <f t="shared" ref="DG30:EL30" si="25">DG57</f>
        <v>0</v>
      </c>
      <c r="DH30" s="3">
        <f t="shared" si="25"/>
        <v>0</v>
      </c>
      <c r="DI30" s="3">
        <f t="shared" si="25"/>
        <v>0</v>
      </c>
      <c r="DJ30" s="3">
        <f t="shared" si="25"/>
        <v>0</v>
      </c>
      <c r="DK30" s="3">
        <f t="shared" si="25"/>
        <v>0</v>
      </c>
      <c r="DL30" s="3">
        <f t="shared" si="25"/>
        <v>0</v>
      </c>
      <c r="DM30" s="3">
        <f t="shared" si="25"/>
        <v>0</v>
      </c>
      <c r="DN30" s="3">
        <f t="shared" si="25"/>
        <v>0</v>
      </c>
      <c r="DO30" s="3">
        <f t="shared" si="25"/>
        <v>0</v>
      </c>
      <c r="DP30" s="3">
        <f t="shared" si="25"/>
        <v>0</v>
      </c>
      <c r="DQ30" s="3">
        <f t="shared" si="25"/>
        <v>0</v>
      </c>
      <c r="DR30" s="3">
        <f t="shared" si="25"/>
        <v>0</v>
      </c>
      <c r="DS30" s="3">
        <f t="shared" si="25"/>
        <v>0</v>
      </c>
      <c r="DT30" s="3">
        <f t="shared" si="25"/>
        <v>0</v>
      </c>
      <c r="DU30" s="3">
        <f t="shared" si="25"/>
        <v>0</v>
      </c>
      <c r="DV30" s="3">
        <f t="shared" si="25"/>
        <v>0</v>
      </c>
      <c r="DW30" s="3">
        <f t="shared" si="25"/>
        <v>0</v>
      </c>
      <c r="DX30" s="3">
        <f t="shared" si="25"/>
        <v>0</v>
      </c>
      <c r="DY30" s="3">
        <f t="shared" si="25"/>
        <v>0</v>
      </c>
      <c r="DZ30" s="3">
        <f t="shared" si="25"/>
        <v>0</v>
      </c>
      <c r="EA30" s="3">
        <f t="shared" si="25"/>
        <v>0</v>
      </c>
      <c r="EB30" s="3">
        <f t="shared" si="25"/>
        <v>0</v>
      </c>
      <c r="EC30" s="3">
        <f t="shared" si="25"/>
        <v>0</v>
      </c>
      <c r="ED30" s="3">
        <f t="shared" si="25"/>
        <v>0</v>
      </c>
      <c r="EE30" s="3">
        <f t="shared" si="25"/>
        <v>0</v>
      </c>
      <c r="EF30" s="3">
        <f t="shared" si="25"/>
        <v>0</v>
      </c>
      <c r="EG30" s="3">
        <f t="shared" si="25"/>
        <v>0</v>
      </c>
      <c r="EH30" s="3">
        <f t="shared" si="25"/>
        <v>0</v>
      </c>
      <c r="EI30" s="3">
        <f t="shared" si="25"/>
        <v>0</v>
      </c>
      <c r="EJ30" s="3">
        <f t="shared" si="25"/>
        <v>0</v>
      </c>
      <c r="EK30" s="3">
        <f t="shared" si="25"/>
        <v>0</v>
      </c>
      <c r="EL30" s="3">
        <f t="shared" si="25"/>
        <v>0</v>
      </c>
      <c r="EM30" s="3">
        <f t="shared" ref="EM30:FR30" si="26">EM57</f>
        <v>0</v>
      </c>
      <c r="EN30" s="3">
        <f t="shared" si="26"/>
        <v>0</v>
      </c>
      <c r="EO30" s="3">
        <f t="shared" si="26"/>
        <v>0</v>
      </c>
      <c r="EP30" s="3">
        <f t="shared" si="26"/>
        <v>0</v>
      </c>
      <c r="EQ30" s="3">
        <f t="shared" si="26"/>
        <v>0</v>
      </c>
      <c r="ER30" s="3">
        <f t="shared" si="26"/>
        <v>0</v>
      </c>
      <c r="ES30" s="3">
        <f t="shared" si="26"/>
        <v>0</v>
      </c>
      <c r="ET30" s="3">
        <f t="shared" si="26"/>
        <v>0</v>
      </c>
      <c r="EU30" s="3">
        <f t="shared" si="26"/>
        <v>0</v>
      </c>
      <c r="EV30" s="3">
        <f t="shared" si="26"/>
        <v>0</v>
      </c>
      <c r="EW30" s="3">
        <f t="shared" si="26"/>
        <v>0</v>
      </c>
      <c r="EX30" s="3">
        <f t="shared" si="26"/>
        <v>0</v>
      </c>
      <c r="EY30" s="3">
        <f t="shared" si="26"/>
        <v>0</v>
      </c>
      <c r="EZ30" s="3">
        <f t="shared" si="26"/>
        <v>0</v>
      </c>
      <c r="FA30" s="3">
        <f t="shared" si="26"/>
        <v>0</v>
      </c>
      <c r="FB30" s="3">
        <f t="shared" si="26"/>
        <v>0</v>
      </c>
      <c r="FC30" s="3">
        <f t="shared" si="26"/>
        <v>0</v>
      </c>
      <c r="FD30" s="3">
        <f t="shared" si="26"/>
        <v>0</v>
      </c>
      <c r="FE30" s="3">
        <f t="shared" si="26"/>
        <v>0</v>
      </c>
      <c r="FF30" s="3">
        <f t="shared" si="26"/>
        <v>0</v>
      </c>
      <c r="FG30" s="3">
        <f t="shared" si="26"/>
        <v>0</v>
      </c>
      <c r="FH30" s="3">
        <f t="shared" si="26"/>
        <v>0</v>
      </c>
      <c r="FI30" s="3">
        <f t="shared" si="26"/>
        <v>0</v>
      </c>
      <c r="FJ30" s="3">
        <f t="shared" si="26"/>
        <v>0</v>
      </c>
      <c r="FK30" s="3">
        <f t="shared" si="26"/>
        <v>0</v>
      </c>
      <c r="FL30" s="3">
        <f t="shared" si="26"/>
        <v>0</v>
      </c>
      <c r="FM30" s="3">
        <f t="shared" si="26"/>
        <v>0</v>
      </c>
      <c r="FN30" s="3">
        <f t="shared" si="26"/>
        <v>0</v>
      </c>
      <c r="FO30" s="3">
        <f t="shared" si="26"/>
        <v>0</v>
      </c>
      <c r="FP30" s="3">
        <f t="shared" si="26"/>
        <v>0</v>
      </c>
      <c r="FQ30" s="3">
        <f t="shared" si="26"/>
        <v>0</v>
      </c>
      <c r="FR30" s="3">
        <f t="shared" si="26"/>
        <v>0</v>
      </c>
      <c r="FS30" s="3">
        <f t="shared" ref="FS30:GX30" si="27">FS57</f>
        <v>0</v>
      </c>
      <c r="FT30" s="3">
        <f t="shared" si="27"/>
        <v>0</v>
      </c>
      <c r="FU30" s="3">
        <f t="shared" si="27"/>
        <v>0</v>
      </c>
      <c r="FV30" s="3">
        <f t="shared" si="27"/>
        <v>0</v>
      </c>
      <c r="FW30" s="3">
        <f t="shared" si="27"/>
        <v>0</v>
      </c>
      <c r="FX30" s="3">
        <f t="shared" si="27"/>
        <v>0</v>
      </c>
      <c r="FY30" s="3">
        <f t="shared" si="27"/>
        <v>0</v>
      </c>
      <c r="FZ30" s="3">
        <f t="shared" si="27"/>
        <v>0</v>
      </c>
      <c r="GA30" s="3">
        <f t="shared" si="27"/>
        <v>0</v>
      </c>
      <c r="GB30" s="3">
        <f t="shared" si="27"/>
        <v>0</v>
      </c>
      <c r="GC30" s="3">
        <f t="shared" si="27"/>
        <v>0</v>
      </c>
      <c r="GD30" s="3">
        <f t="shared" si="27"/>
        <v>0</v>
      </c>
      <c r="GE30" s="3">
        <f t="shared" si="27"/>
        <v>0</v>
      </c>
      <c r="GF30" s="3">
        <f t="shared" si="27"/>
        <v>0</v>
      </c>
      <c r="GG30" s="3">
        <f t="shared" si="27"/>
        <v>0</v>
      </c>
      <c r="GH30" s="3">
        <f t="shared" si="27"/>
        <v>0</v>
      </c>
      <c r="GI30" s="3">
        <f t="shared" si="27"/>
        <v>0</v>
      </c>
      <c r="GJ30" s="3">
        <f t="shared" si="27"/>
        <v>0</v>
      </c>
      <c r="GK30" s="3">
        <f t="shared" si="27"/>
        <v>0</v>
      </c>
      <c r="GL30" s="3">
        <f t="shared" si="27"/>
        <v>0</v>
      </c>
      <c r="GM30" s="3">
        <f t="shared" si="27"/>
        <v>0</v>
      </c>
      <c r="GN30" s="3">
        <f t="shared" si="27"/>
        <v>0</v>
      </c>
      <c r="GO30" s="3">
        <f t="shared" si="27"/>
        <v>0</v>
      </c>
      <c r="GP30" s="3">
        <f t="shared" si="27"/>
        <v>0</v>
      </c>
      <c r="GQ30" s="3">
        <f t="shared" si="27"/>
        <v>0</v>
      </c>
      <c r="GR30" s="3">
        <f t="shared" si="27"/>
        <v>0</v>
      </c>
      <c r="GS30" s="3">
        <f t="shared" si="27"/>
        <v>0</v>
      </c>
      <c r="GT30" s="3">
        <f t="shared" si="27"/>
        <v>0</v>
      </c>
      <c r="GU30" s="3">
        <f t="shared" si="27"/>
        <v>0</v>
      </c>
      <c r="GV30" s="3">
        <f t="shared" si="27"/>
        <v>0</v>
      </c>
      <c r="GW30" s="3">
        <f t="shared" si="27"/>
        <v>0</v>
      </c>
      <c r="GX30" s="3">
        <f t="shared" si="27"/>
        <v>0</v>
      </c>
    </row>
    <row r="32" spans="1:245" x14ac:dyDescent="0.2">
      <c r="A32">
        <v>17</v>
      </c>
      <c r="B32">
        <v>1</v>
      </c>
      <c r="C32">
        <f>ROW(SmtRes!A19)</f>
        <v>19</v>
      </c>
      <c r="D32">
        <f>ROW(EtalonRes!A18)</f>
        <v>18</v>
      </c>
      <c r="E32" t="s">
        <v>15</v>
      </c>
      <c r="F32" t="s">
        <v>16</v>
      </c>
      <c r="G32" t="s">
        <v>17</v>
      </c>
      <c r="H32" t="s">
        <v>18</v>
      </c>
      <c r="I32">
        <f>ROUND((342.42)/100,9)</f>
        <v>3.4241999999999999</v>
      </c>
      <c r="J32">
        <v>0</v>
      </c>
      <c r="O32">
        <f t="shared" ref="O32:O55" si="28">ROUND(CP32,2)</f>
        <v>319957.53000000003</v>
      </c>
      <c r="P32">
        <f t="shared" ref="P32:P55" si="29">ROUND(CQ32*I32,2)</f>
        <v>185544.82</v>
      </c>
      <c r="Q32">
        <f t="shared" ref="Q32:Q55" si="30">ROUND(CR32*I32,2)</f>
        <v>378.69</v>
      </c>
      <c r="R32">
        <f t="shared" ref="R32:R55" si="31">ROUND(CS32*I32,2)</f>
        <v>0</v>
      </c>
      <c r="S32">
        <f t="shared" ref="S32:S55" si="32">ROUND(CT32*I32,2)</f>
        <v>134034.01999999999</v>
      </c>
      <c r="T32">
        <f t="shared" ref="T32:T55" si="33">ROUND(CU32*I32,2)</f>
        <v>0</v>
      </c>
      <c r="U32">
        <f t="shared" ref="U32:U55" si="34">CV32*I32</f>
        <v>519.79355999999996</v>
      </c>
      <c r="V32">
        <f t="shared" ref="V32:V55" si="35">CW32*I32</f>
        <v>0</v>
      </c>
      <c r="W32">
        <f t="shared" ref="W32:W55" si="36">ROUND(CX32*I32,2)</f>
        <v>0</v>
      </c>
      <c r="X32">
        <f t="shared" ref="X32:X55" si="37">ROUND(CY32,2)</f>
        <v>142076.06</v>
      </c>
      <c r="Y32">
        <f t="shared" ref="Y32:Y55" si="38">ROUND(CZ32,2)</f>
        <v>72378.37</v>
      </c>
      <c r="AA32">
        <v>68187018</v>
      </c>
      <c r="AB32">
        <f t="shared" ref="AB32:AB55" si="39">ROUND((AC32+AD32+AF32),6)</f>
        <v>12064.450999999999</v>
      </c>
      <c r="AC32">
        <f t="shared" ref="AC32:AC55" si="40">ROUND((ES32),6)</f>
        <v>10666.6</v>
      </c>
      <c r="AD32">
        <f>ROUND(((((ET32*1.25))-((EU32*1.25)))+AE32),6)</f>
        <v>21.024999999999999</v>
      </c>
      <c r="AE32">
        <f>ROUND(((EU32*1.25)),6)</f>
        <v>0</v>
      </c>
      <c r="AF32">
        <f>ROUND(((EV32*1.15)),6)</f>
        <v>1376.826</v>
      </c>
      <c r="AG32">
        <f t="shared" ref="AG32:AG55" si="41">ROUND((AP32),6)</f>
        <v>0</v>
      </c>
      <c r="AH32">
        <f>((EW32*1.15))</f>
        <v>151.79999999999998</v>
      </c>
      <c r="AI32">
        <f>((EX32*1.25))</f>
        <v>0</v>
      </c>
      <c r="AJ32">
        <f t="shared" ref="AJ32:AJ55" si="42">(AS32)</f>
        <v>0</v>
      </c>
      <c r="AK32">
        <v>11880.66</v>
      </c>
      <c r="AL32">
        <v>10666.6</v>
      </c>
      <c r="AM32">
        <v>16.82</v>
      </c>
      <c r="AN32">
        <v>0</v>
      </c>
      <c r="AO32">
        <v>1197.24</v>
      </c>
      <c r="AP32">
        <v>0</v>
      </c>
      <c r="AQ32">
        <v>132</v>
      </c>
      <c r="AR32">
        <v>0</v>
      </c>
      <c r="AS32">
        <v>0</v>
      </c>
      <c r="AT32">
        <v>106</v>
      </c>
      <c r="AU32">
        <v>54</v>
      </c>
      <c r="AV32">
        <v>1</v>
      </c>
      <c r="AW32">
        <v>1</v>
      </c>
      <c r="AZ32">
        <v>1</v>
      </c>
      <c r="BA32">
        <v>28.43</v>
      </c>
      <c r="BB32">
        <v>5.26</v>
      </c>
      <c r="BC32">
        <v>5.08</v>
      </c>
      <c r="BD32" t="s">
        <v>3</v>
      </c>
      <c r="BE32" t="s">
        <v>3</v>
      </c>
      <c r="BF32" t="s">
        <v>3</v>
      </c>
      <c r="BG32" t="s">
        <v>3</v>
      </c>
      <c r="BH32">
        <v>0</v>
      </c>
      <c r="BI32">
        <v>1</v>
      </c>
      <c r="BJ32" t="s">
        <v>19</v>
      </c>
      <c r="BM32">
        <v>10001</v>
      </c>
      <c r="BN32">
        <v>0</v>
      </c>
      <c r="BO32" t="s">
        <v>16</v>
      </c>
      <c r="BP32">
        <v>1</v>
      </c>
      <c r="BQ32">
        <v>2</v>
      </c>
      <c r="BR32">
        <v>0</v>
      </c>
      <c r="BS32">
        <v>28.43</v>
      </c>
      <c r="BT32">
        <v>1</v>
      </c>
      <c r="BU32">
        <v>1</v>
      </c>
      <c r="BV32">
        <v>1</v>
      </c>
      <c r="BW32">
        <v>1</v>
      </c>
      <c r="BX32">
        <v>1</v>
      </c>
      <c r="BY32" t="s">
        <v>3</v>
      </c>
      <c r="BZ32">
        <v>118</v>
      </c>
      <c r="CA32">
        <v>63</v>
      </c>
      <c r="CE32">
        <v>0</v>
      </c>
      <c r="CF32">
        <v>0</v>
      </c>
      <c r="CG32">
        <v>0</v>
      </c>
      <c r="CM32">
        <v>0</v>
      </c>
      <c r="CN32" t="s">
        <v>1223</v>
      </c>
      <c r="CO32">
        <v>0</v>
      </c>
      <c r="CP32">
        <f t="shared" ref="CP32:CP55" si="43">(P32+Q32+S32)</f>
        <v>319957.53000000003</v>
      </c>
      <c r="CQ32">
        <f t="shared" ref="CQ32:CQ55" si="44">AC32*BC32</f>
        <v>54186.328000000001</v>
      </c>
      <c r="CR32">
        <f t="shared" ref="CR32:CR55" si="45">AD32*BB32</f>
        <v>110.59149999999998</v>
      </c>
      <c r="CS32">
        <f t="shared" ref="CS32:CS55" si="46">AE32*BS32</f>
        <v>0</v>
      </c>
      <c r="CT32">
        <f t="shared" ref="CT32:CT55" si="47">AF32*BA32</f>
        <v>39143.163180000003</v>
      </c>
      <c r="CU32">
        <f t="shared" ref="CU32:CU55" si="48">AG32</f>
        <v>0</v>
      </c>
      <c r="CV32">
        <f t="shared" ref="CV32:CV55" si="49">AH32</f>
        <v>151.79999999999998</v>
      </c>
      <c r="CW32">
        <f t="shared" ref="CW32:CW55" si="50">AI32</f>
        <v>0</v>
      </c>
      <c r="CX32">
        <f t="shared" ref="CX32:CX55" si="51">AJ32</f>
        <v>0</v>
      </c>
      <c r="CY32">
        <f t="shared" ref="CY32:CY55" si="52">(((S32+R32)*AT32)/100)</f>
        <v>142076.0612</v>
      </c>
      <c r="CZ32">
        <f t="shared" ref="CZ32:CZ55" si="53">(((S32+R32)*AU32)/100)</f>
        <v>72378.37079999999</v>
      </c>
      <c r="DC32" t="s">
        <v>3</v>
      </c>
      <c r="DD32" t="s">
        <v>3</v>
      </c>
      <c r="DE32" t="s">
        <v>20</v>
      </c>
      <c r="DF32" t="s">
        <v>20</v>
      </c>
      <c r="DG32" t="s">
        <v>21</v>
      </c>
      <c r="DH32" t="s">
        <v>3</v>
      </c>
      <c r="DI32" t="s">
        <v>21</v>
      </c>
      <c r="DJ32" t="s">
        <v>20</v>
      </c>
      <c r="DK32" t="s">
        <v>3</v>
      </c>
      <c r="DL32" t="s">
        <v>3</v>
      </c>
      <c r="DM32" t="s">
        <v>3</v>
      </c>
      <c r="DN32">
        <v>0</v>
      </c>
      <c r="DO32">
        <v>0</v>
      </c>
      <c r="DP32">
        <v>1</v>
      </c>
      <c r="DQ32">
        <v>1</v>
      </c>
      <c r="DU32">
        <v>1005</v>
      </c>
      <c r="DV32" t="s">
        <v>18</v>
      </c>
      <c r="DW32" t="s">
        <v>18</v>
      </c>
      <c r="DX32">
        <v>100</v>
      </c>
      <c r="EE32">
        <v>63940278</v>
      </c>
      <c r="EF32">
        <v>2</v>
      </c>
      <c r="EG32" t="s">
        <v>22</v>
      </c>
      <c r="EH32">
        <v>0</v>
      </c>
      <c r="EI32" t="s">
        <v>3</v>
      </c>
      <c r="EJ32">
        <v>1</v>
      </c>
      <c r="EK32">
        <v>10001</v>
      </c>
      <c r="EL32" t="s">
        <v>23</v>
      </c>
      <c r="EM32" t="s">
        <v>24</v>
      </c>
      <c r="EO32" t="s">
        <v>25</v>
      </c>
      <c r="EQ32">
        <v>0</v>
      </c>
      <c r="ER32">
        <v>11880.66</v>
      </c>
      <c r="ES32">
        <v>10666.6</v>
      </c>
      <c r="ET32">
        <v>16.82</v>
      </c>
      <c r="EU32">
        <v>0</v>
      </c>
      <c r="EV32">
        <v>1197.24</v>
      </c>
      <c r="EW32">
        <v>132</v>
      </c>
      <c r="EX32">
        <v>0</v>
      </c>
      <c r="EY32">
        <v>0</v>
      </c>
      <c r="FQ32">
        <v>0</v>
      </c>
      <c r="FR32">
        <f t="shared" ref="FR32:FR55" si="54">ROUND(IF(AND(BH32=3,BI32=3),P32,0),2)</f>
        <v>0</v>
      </c>
      <c r="FS32">
        <v>0</v>
      </c>
      <c r="FT32" t="s">
        <v>26</v>
      </c>
      <c r="FU32" t="s">
        <v>27</v>
      </c>
      <c r="FX32">
        <v>106.2</v>
      </c>
      <c r="FY32">
        <v>53.55</v>
      </c>
      <c r="GA32" t="s">
        <v>3</v>
      </c>
      <c r="GD32">
        <v>1</v>
      </c>
      <c r="GF32">
        <v>226687930</v>
      </c>
      <c r="GG32">
        <v>2</v>
      </c>
      <c r="GH32">
        <v>1</v>
      </c>
      <c r="GI32">
        <v>2</v>
      </c>
      <c r="GJ32">
        <v>0</v>
      </c>
      <c r="GK32">
        <v>0</v>
      </c>
      <c r="GL32">
        <f t="shared" ref="GL32:GL55" si="55">ROUND(IF(AND(BH32=3,BI32=3,FS32&lt;&gt;0),P32,0),2)</f>
        <v>0</v>
      </c>
      <c r="GM32">
        <f t="shared" ref="GM32:GM55" si="56">ROUND(O32+X32+Y32,2)+GX32</f>
        <v>534411.96</v>
      </c>
      <c r="GN32">
        <f t="shared" ref="GN32:GN55" si="57">IF(OR(BI32=0,BI32=1),ROUND(O32+X32+Y32,2),0)</f>
        <v>534411.96</v>
      </c>
      <c r="GO32">
        <f t="shared" ref="GO32:GO55" si="58">IF(BI32=2,ROUND(O32+X32+Y32,2),0)</f>
        <v>0</v>
      </c>
      <c r="GP32">
        <f t="shared" ref="GP32:GP55" si="59">IF(BI32=4,ROUND(O32+X32+Y32,2)+GX32,0)</f>
        <v>0</v>
      </c>
      <c r="GR32">
        <v>0</v>
      </c>
      <c r="GS32">
        <v>3</v>
      </c>
      <c r="GT32">
        <v>0</v>
      </c>
      <c r="GU32" t="s">
        <v>3</v>
      </c>
      <c r="GV32">
        <f t="shared" ref="GV32:GV55" si="60">ROUND((GT32),6)</f>
        <v>0</v>
      </c>
      <c r="GW32">
        <v>1</v>
      </c>
      <c r="GX32">
        <f t="shared" ref="GX32:GX55" si="61">ROUND(HC32*I32,2)</f>
        <v>0</v>
      </c>
      <c r="HA32">
        <v>0</v>
      </c>
      <c r="HB32">
        <v>0</v>
      </c>
      <c r="HC32">
        <f t="shared" ref="HC32:HC55" si="62">GV32*GW32</f>
        <v>0</v>
      </c>
      <c r="IK32">
        <v>0</v>
      </c>
    </row>
    <row r="33" spans="1:245" x14ac:dyDescent="0.2">
      <c r="A33">
        <v>18</v>
      </c>
      <c r="B33">
        <v>1</v>
      </c>
      <c r="C33">
        <v>16</v>
      </c>
      <c r="E33" t="s">
        <v>28</v>
      </c>
      <c r="F33" t="s">
        <v>29</v>
      </c>
      <c r="G33" t="s">
        <v>30</v>
      </c>
      <c r="H33" t="s">
        <v>31</v>
      </c>
      <c r="I33">
        <f>I32*J33</f>
        <v>352.69260000000003</v>
      </c>
      <c r="J33">
        <v>103.00000000000001</v>
      </c>
      <c r="O33">
        <f t="shared" si="28"/>
        <v>32976.160000000003</v>
      </c>
      <c r="P33">
        <f t="shared" si="29"/>
        <v>32976.160000000003</v>
      </c>
      <c r="Q33">
        <f t="shared" si="30"/>
        <v>0</v>
      </c>
      <c r="R33">
        <f t="shared" si="31"/>
        <v>0</v>
      </c>
      <c r="S33">
        <f t="shared" si="32"/>
        <v>0</v>
      </c>
      <c r="T33">
        <f t="shared" si="33"/>
        <v>0</v>
      </c>
      <c r="U33">
        <f t="shared" si="34"/>
        <v>0</v>
      </c>
      <c r="V33">
        <f t="shared" si="35"/>
        <v>0</v>
      </c>
      <c r="W33">
        <f t="shared" si="36"/>
        <v>49.38</v>
      </c>
      <c r="X33">
        <f t="shared" si="37"/>
        <v>0</v>
      </c>
      <c r="Y33">
        <f t="shared" si="38"/>
        <v>0</v>
      </c>
      <c r="AA33">
        <v>68187018</v>
      </c>
      <c r="AB33">
        <f t="shared" si="39"/>
        <v>20.37</v>
      </c>
      <c r="AC33">
        <f t="shared" si="40"/>
        <v>20.37</v>
      </c>
      <c r="AD33">
        <f>ROUND((((ET33)-(EU33))+AE33),6)</f>
        <v>0</v>
      </c>
      <c r="AE33">
        <f t="shared" ref="AE33:AF35" si="63">ROUND((EU33),6)</f>
        <v>0</v>
      </c>
      <c r="AF33">
        <f t="shared" si="63"/>
        <v>0</v>
      </c>
      <c r="AG33">
        <f t="shared" si="41"/>
        <v>0</v>
      </c>
      <c r="AH33">
        <f t="shared" ref="AH33:AI35" si="64">(EW33)</f>
        <v>0</v>
      </c>
      <c r="AI33">
        <f t="shared" si="64"/>
        <v>0</v>
      </c>
      <c r="AJ33">
        <f t="shared" si="42"/>
        <v>0.14000000000000001</v>
      </c>
      <c r="AK33">
        <v>20.37</v>
      </c>
      <c r="AL33">
        <v>20.37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0.14000000000000001</v>
      </c>
      <c r="AT33">
        <v>0</v>
      </c>
      <c r="AU33">
        <v>0</v>
      </c>
      <c r="AV33">
        <v>1</v>
      </c>
      <c r="AW33">
        <v>1</v>
      </c>
      <c r="AZ33">
        <v>1</v>
      </c>
      <c r="BA33">
        <v>1</v>
      </c>
      <c r="BB33">
        <v>1</v>
      </c>
      <c r="BC33">
        <v>4.59</v>
      </c>
      <c r="BD33" t="s">
        <v>3</v>
      </c>
      <c r="BE33" t="s">
        <v>3</v>
      </c>
      <c r="BF33" t="s">
        <v>3</v>
      </c>
      <c r="BG33" t="s">
        <v>3</v>
      </c>
      <c r="BH33">
        <v>3</v>
      </c>
      <c r="BI33">
        <v>1</v>
      </c>
      <c r="BJ33" t="s">
        <v>32</v>
      </c>
      <c r="BM33">
        <v>500001</v>
      </c>
      <c r="BN33">
        <v>0</v>
      </c>
      <c r="BO33" t="s">
        <v>29</v>
      </c>
      <c r="BP33">
        <v>1</v>
      </c>
      <c r="BQ33">
        <v>8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0</v>
      </c>
      <c r="CA33">
        <v>0</v>
      </c>
      <c r="CE33">
        <v>0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43"/>
        <v>32976.160000000003</v>
      </c>
      <c r="CQ33">
        <f t="shared" si="44"/>
        <v>93.4983</v>
      </c>
      <c r="CR33">
        <f t="shared" si="45"/>
        <v>0</v>
      </c>
      <c r="CS33">
        <f t="shared" si="46"/>
        <v>0</v>
      </c>
      <c r="CT33">
        <f t="shared" si="47"/>
        <v>0</v>
      </c>
      <c r="CU33">
        <f t="shared" si="48"/>
        <v>0</v>
      </c>
      <c r="CV33">
        <f t="shared" si="49"/>
        <v>0</v>
      </c>
      <c r="CW33">
        <f t="shared" si="50"/>
        <v>0</v>
      </c>
      <c r="CX33">
        <f t="shared" si="51"/>
        <v>0.14000000000000001</v>
      </c>
      <c r="CY33">
        <f t="shared" si="52"/>
        <v>0</v>
      </c>
      <c r="CZ33">
        <f t="shared" si="53"/>
        <v>0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1005</v>
      </c>
      <c r="DV33" t="s">
        <v>31</v>
      </c>
      <c r="DW33" t="s">
        <v>31</v>
      </c>
      <c r="DX33">
        <v>1</v>
      </c>
      <c r="EE33">
        <v>63940454</v>
      </c>
      <c r="EF33">
        <v>8</v>
      </c>
      <c r="EG33" t="s">
        <v>33</v>
      </c>
      <c r="EH33">
        <v>0</v>
      </c>
      <c r="EI33" t="s">
        <v>3</v>
      </c>
      <c r="EJ33">
        <v>1</v>
      </c>
      <c r="EK33">
        <v>500001</v>
      </c>
      <c r="EL33" t="s">
        <v>34</v>
      </c>
      <c r="EM33" t="s">
        <v>35</v>
      </c>
      <c r="EO33" t="s">
        <v>3</v>
      </c>
      <c r="EQ33">
        <v>0</v>
      </c>
      <c r="ER33">
        <v>20.37</v>
      </c>
      <c r="ES33">
        <v>20.37</v>
      </c>
      <c r="ET33">
        <v>0</v>
      </c>
      <c r="EU33">
        <v>0</v>
      </c>
      <c r="EV33">
        <v>0</v>
      </c>
      <c r="EW33">
        <v>0</v>
      </c>
      <c r="EX33">
        <v>0</v>
      </c>
      <c r="FQ33">
        <v>0</v>
      </c>
      <c r="FR33">
        <f t="shared" si="54"/>
        <v>0</v>
      </c>
      <c r="FS33">
        <v>0</v>
      </c>
      <c r="FX33">
        <v>0</v>
      </c>
      <c r="FY33">
        <v>0</v>
      </c>
      <c r="GA33" t="s">
        <v>3</v>
      </c>
      <c r="GD33">
        <v>1</v>
      </c>
      <c r="GF33">
        <v>-1993068365</v>
      </c>
      <c r="GG33">
        <v>2</v>
      </c>
      <c r="GH33">
        <v>1</v>
      </c>
      <c r="GI33">
        <v>2</v>
      </c>
      <c r="GJ33">
        <v>0</v>
      </c>
      <c r="GK33">
        <v>0</v>
      </c>
      <c r="GL33">
        <f t="shared" si="55"/>
        <v>0</v>
      </c>
      <c r="GM33">
        <f t="shared" si="56"/>
        <v>32976.160000000003</v>
      </c>
      <c r="GN33">
        <f t="shared" si="57"/>
        <v>32976.160000000003</v>
      </c>
      <c r="GO33">
        <f t="shared" si="58"/>
        <v>0</v>
      </c>
      <c r="GP33">
        <f t="shared" si="59"/>
        <v>0</v>
      </c>
      <c r="GR33">
        <v>0</v>
      </c>
      <c r="GS33">
        <v>3</v>
      </c>
      <c r="GT33">
        <v>0</v>
      </c>
      <c r="GU33" t="s">
        <v>3</v>
      </c>
      <c r="GV33">
        <f t="shared" si="60"/>
        <v>0</v>
      </c>
      <c r="GW33">
        <v>1</v>
      </c>
      <c r="GX33">
        <f t="shared" si="61"/>
        <v>0</v>
      </c>
      <c r="HA33">
        <v>0</v>
      </c>
      <c r="HB33">
        <v>0</v>
      </c>
      <c r="HC33">
        <f t="shared" si="62"/>
        <v>0</v>
      </c>
      <c r="IK33">
        <v>0</v>
      </c>
    </row>
    <row r="34" spans="1:245" x14ac:dyDescent="0.2">
      <c r="A34">
        <v>18</v>
      </c>
      <c r="B34">
        <v>1</v>
      </c>
      <c r="C34">
        <v>11</v>
      </c>
      <c r="E34" t="s">
        <v>36</v>
      </c>
      <c r="F34" t="s">
        <v>37</v>
      </c>
      <c r="G34" t="s">
        <v>38</v>
      </c>
      <c r="H34" t="s">
        <v>31</v>
      </c>
      <c r="I34">
        <f>I32*J34</f>
        <v>-1441.5881999999999</v>
      </c>
      <c r="J34">
        <v>-421</v>
      </c>
      <c r="O34">
        <f t="shared" si="28"/>
        <v>-105295.03999999999</v>
      </c>
      <c r="P34">
        <f t="shared" si="29"/>
        <v>-105295.03999999999</v>
      </c>
      <c r="Q34">
        <f t="shared" si="30"/>
        <v>0</v>
      </c>
      <c r="R34">
        <f t="shared" si="31"/>
        <v>0</v>
      </c>
      <c r="S34">
        <f t="shared" si="32"/>
        <v>0</v>
      </c>
      <c r="T34">
        <f t="shared" si="33"/>
        <v>0</v>
      </c>
      <c r="U34">
        <f t="shared" si="34"/>
        <v>0</v>
      </c>
      <c r="V34">
        <f t="shared" si="35"/>
        <v>0</v>
      </c>
      <c r="W34">
        <f t="shared" si="36"/>
        <v>0</v>
      </c>
      <c r="X34">
        <f t="shared" si="37"/>
        <v>0</v>
      </c>
      <c r="Y34">
        <f t="shared" si="38"/>
        <v>0</v>
      </c>
      <c r="AA34">
        <v>68187018</v>
      </c>
      <c r="AB34">
        <f t="shared" si="39"/>
        <v>15.06</v>
      </c>
      <c r="AC34">
        <f t="shared" si="40"/>
        <v>15.06</v>
      </c>
      <c r="AD34">
        <f>ROUND((((ET34)-(EU34))+AE34),6)</f>
        <v>0</v>
      </c>
      <c r="AE34">
        <f t="shared" si="63"/>
        <v>0</v>
      </c>
      <c r="AF34">
        <f t="shared" si="63"/>
        <v>0</v>
      </c>
      <c r="AG34">
        <f t="shared" si="41"/>
        <v>0</v>
      </c>
      <c r="AH34">
        <f t="shared" si="64"/>
        <v>0</v>
      </c>
      <c r="AI34">
        <f t="shared" si="64"/>
        <v>0</v>
      </c>
      <c r="AJ34">
        <f t="shared" si="42"/>
        <v>0</v>
      </c>
      <c r="AK34">
        <v>15.06</v>
      </c>
      <c r="AL34">
        <v>15.06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1</v>
      </c>
      <c r="AW34">
        <v>1</v>
      </c>
      <c r="AZ34">
        <v>1</v>
      </c>
      <c r="BA34">
        <v>1</v>
      </c>
      <c r="BB34">
        <v>1</v>
      </c>
      <c r="BC34">
        <v>4.8499999999999996</v>
      </c>
      <c r="BD34" t="s">
        <v>3</v>
      </c>
      <c r="BE34" t="s">
        <v>3</v>
      </c>
      <c r="BF34" t="s">
        <v>3</v>
      </c>
      <c r="BG34" t="s">
        <v>3</v>
      </c>
      <c r="BH34">
        <v>3</v>
      </c>
      <c r="BI34">
        <v>1</v>
      </c>
      <c r="BJ34" t="s">
        <v>39</v>
      </c>
      <c r="BM34">
        <v>500001</v>
      </c>
      <c r="BN34">
        <v>0</v>
      </c>
      <c r="BO34" t="s">
        <v>37</v>
      </c>
      <c r="BP34">
        <v>1</v>
      </c>
      <c r="BQ34">
        <v>8</v>
      </c>
      <c r="BR34">
        <v>1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Y34" t="s">
        <v>3</v>
      </c>
      <c r="BZ34">
        <v>0</v>
      </c>
      <c r="CA34">
        <v>0</v>
      </c>
      <c r="CE34">
        <v>0</v>
      </c>
      <c r="CF34">
        <v>0</v>
      </c>
      <c r="CG34">
        <v>0</v>
      </c>
      <c r="CM34">
        <v>0</v>
      </c>
      <c r="CN34" t="s">
        <v>3</v>
      </c>
      <c r="CO34">
        <v>0</v>
      </c>
      <c r="CP34">
        <f t="shared" si="43"/>
        <v>-105295.03999999999</v>
      </c>
      <c r="CQ34">
        <f t="shared" si="44"/>
        <v>73.040999999999997</v>
      </c>
      <c r="CR34">
        <f t="shared" si="45"/>
        <v>0</v>
      </c>
      <c r="CS34">
        <f t="shared" si="46"/>
        <v>0</v>
      </c>
      <c r="CT34">
        <f t="shared" si="47"/>
        <v>0</v>
      </c>
      <c r="CU34">
        <f t="shared" si="48"/>
        <v>0</v>
      </c>
      <c r="CV34">
        <f t="shared" si="49"/>
        <v>0</v>
      </c>
      <c r="CW34">
        <f t="shared" si="50"/>
        <v>0</v>
      </c>
      <c r="CX34">
        <f t="shared" si="51"/>
        <v>0</v>
      </c>
      <c r="CY34">
        <f t="shared" si="52"/>
        <v>0</v>
      </c>
      <c r="CZ34">
        <f t="shared" si="53"/>
        <v>0</v>
      </c>
      <c r="DC34" t="s">
        <v>3</v>
      </c>
      <c r="DD34" t="s">
        <v>3</v>
      </c>
      <c r="DE34" t="s">
        <v>3</v>
      </c>
      <c r="DF34" t="s">
        <v>3</v>
      </c>
      <c r="DG34" t="s">
        <v>3</v>
      </c>
      <c r="DH34" t="s">
        <v>3</v>
      </c>
      <c r="DI34" t="s">
        <v>3</v>
      </c>
      <c r="DJ34" t="s">
        <v>3</v>
      </c>
      <c r="DK34" t="s">
        <v>3</v>
      </c>
      <c r="DL34" t="s">
        <v>3</v>
      </c>
      <c r="DM34" t="s">
        <v>3</v>
      </c>
      <c r="DN34">
        <v>0</v>
      </c>
      <c r="DO34">
        <v>0</v>
      </c>
      <c r="DP34">
        <v>1</v>
      </c>
      <c r="DQ34">
        <v>1</v>
      </c>
      <c r="DU34">
        <v>1005</v>
      </c>
      <c r="DV34" t="s">
        <v>31</v>
      </c>
      <c r="DW34" t="s">
        <v>31</v>
      </c>
      <c r="DX34">
        <v>1</v>
      </c>
      <c r="EE34">
        <v>63940454</v>
      </c>
      <c r="EF34">
        <v>8</v>
      </c>
      <c r="EG34" t="s">
        <v>33</v>
      </c>
      <c r="EH34">
        <v>0</v>
      </c>
      <c r="EI34" t="s">
        <v>3</v>
      </c>
      <c r="EJ34">
        <v>1</v>
      </c>
      <c r="EK34">
        <v>500001</v>
      </c>
      <c r="EL34" t="s">
        <v>34</v>
      </c>
      <c r="EM34" t="s">
        <v>35</v>
      </c>
      <c r="EO34" t="s">
        <v>3</v>
      </c>
      <c r="EQ34">
        <v>0</v>
      </c>
      <c r="ER34">
        <v>15.06</v>
      </c>
      <c r="ES34">
        <v>15.06</v>
      </c>
      <c r="ET34">
        <v>0</v>
      </c>
      <c r="EU34">
        <v>0</v>
      </c>
      <c r="EV34">
        <v>0</v>
      </c>
      <c r="EW34">
        <v>0</v>
      </c>
      <c r="EX34">
        <v>0</v>
      </c>
      <c r="FQ34">
        <v>0</v>
      </c>
      <c r="FR34">
        <f t="shared" si="54"/>
        <v>0</v>
      </c>
      <c r="FS34">
        <v>0</v>
      </c>
      <c r="FX34">
        <v>0</v>
      </c>
      <c r="FY34">
        <v>0</v>
      </c>
      <c r="GA34" t="s">
        <v>3</v>
      </c>
      <c r="GD34">
        <v>1</v>
      </c>
      <c r="GF34">
        <v>1477604143</v>
      </c>
      <c r="GG34">
        <v>2</v>
      </c>
      <c r="GH34">
        <v>1</v>
      </c>
      <c r="GI34">
        <v>2</v>
      </c>
      <c r="GJ34">
        <v>0</v>
      </c>
      <c r="GK34">
        <v>0</v>
      </c>
      <c r="GL34">
        <f t="shared" si="55"/>
        <v>0</v>
      </c>
      <c r="GM34">
        <f t="shared" si="56"/>
        <v>-105295.03999999999</v>
      </c>
      <c r="GN34">
        <f t="shared" si="57"/>
        <v>-105295.03999999999</v>
      </c>
      <c r="GO34">
        <f t="shared" si="58"/>
        <v>0</v>
      </c>
      <c r="GP34">
        <f t="shared" si="59"/>
        <v>0</v>
      </c>
      <c r="GR34">
        <v>0</v>
      </c>
      <c r="GS34">
        <v>3</v>
      </c>
      <c r="GT34">
        <v>0</v>
      </c>
      <c r="GU34" t="s">
        <v>3</v>
      </c>
      <c r="GV34">
        <f t="shared" si="60"/>
        <v>0</v>
      </c>
      <c r="GW34">
        <v>1</v>
      </c>
      <c r="GX34">
        <f t="shared" si="61"/>
        <v>0</v>
      </c>
      <c r="HA34">
        <v>0</v>
      </c>
      <c r="HB34">
        <v>0</v>
      </c>
      <c r="HC34">
        <f t="shared" si="62"/>
        <v>0</v>
      </c>
      <c r="IK34">
        <v>0</v>
      </c>
    </row>
    <row r="35" spans="1:245" x14ac:dyDescent="0.2">
      <c r="A35">
        <v>18</v>
      </c>
      <c r="B35">
        <v>1</v>
      </c>
      <c r="C35">
        <v>12</v>
      </c>
      <c r="E35" t="s">
        <v>40</v>
      </c>
      <c r="F35" t="s">
        <v>41</v>
      </c>
      <c r="G35" t="s">
        <v>42</v>
      </c>
      <c r="H35" t="s">
        <v>31</v>
      </c>
      <c r="I35">
        <f>I32*J35</f>
        <v>1441.5881999999999</v>
      </c>
      <c r="J35">
        <v>421</v>
      </c>
      <c r="O35">
        <f t="shared" si="28"/>
        <v>142878.10999999999</v>
      </c>
      <c r="P35">
        <f t="shared" si="29"/>
        <v>142878.10999999999</v>
      </c>
      <c r="Q35">
        <f t="shared" si="30"/>
        <v>0</v>
      </c>
      <c r="R35">
        <f t="shared" si="31"/>
        <v>0</v>
      </c>
      <c r="S35">
        <f t="shared" si="32"/>
        <v>0</v>
      </c>
      <c r="T35">
        <f t="shared" si="33"/>
        <v>0</v>
      </c>
      <c r="U35">
        <f t="shared" si="34"/>
        <v>0</v>
      </c>
      <c r="V35">
        <f t="shared" si="35"/>
        <v>0</v>
      </c>
      <c r="W35">
        <f t="shared" si="36"/>
        <v>576.64</v>
      </c>
      <c r="X35">
        <f t="shared" si="37"/>
        <v>0</v>
      </c>
      <c r="Y35">
        <f t="shared" si="38"/>
        <v>0</v>
      </c>
      <c r="AA35">
        <v>68187018</v>
      </c>
      <c r="AB35">
        <f t="shared" si="39"/>
        <v>20.52</v>
      </c>
      <c r="AC35">
        <f t="shared" si="40"/>
        <v>20.52</v>
      </c>
      <c r="AD35">
        <f>ROUND((((ET35)-(EU35))+AE35),6)</f>
        <v>0</v>
      </c>
      <c r="AE35">
        <f t="shared" si="63"/>
        <v>0</v>
      </c>
      <c r="AF35">
        <f t="shared" si="63"/>
        <v>0</v>
      </c>
      <c r="AG35">
        <f t="shared" si="41"/>
        <v>0</v>
      </c>
      <c r="AH35">
        <f t="shared" si="64"/>
        <v>0</v>
      </c>
      <c r="AI35">
        <f t="shared" si="64"/>
        <v>0</v>
      </c>
      <c r="AJ35">
        <f t="shared" si="42"/>
        <v>0.4</v>
      </c>
      <c r="AK35">
        <v>20.52</v>
      </c>
      <c r="AL35">
        <v>20.52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0.4</v>
      </c>
      <c r="AT35">
        <v>0</v>
      </c>
      <c r="AU35">
        <v>0</v>
      </c>
      <c r="AV35">
        <v>1</v>
      </c>
      <c r="AW35">
        <v>1</v>
      </c>
      <c r="AZ35">
        <v>1</v>
      </c>
      <c r="BA35">
        <v>1</v>
      </c>
      <c r="BB35">
        <v>1</v>
      </c>
      <c r="BC35">
        <v>4.83</v>
      </c>
      <c r="BD35" t="s">
        <v>3</v>
      </c>
      <c r="BE35" t="s">
        <v>3</v>
      </c>
      <c r="BF35" t="s">
        <v>3</v>
      </c>
      <c r="BG35" t="s">
        <v>3</v>
      </c>
      <c r="BH35">
        <v>3</v>
      </c>
      <c r="BI35">
        <v>1</v>
      </c>
      <c r="BJ35" t="s">
        <v>43</v>
      </c>
      <c r="BM35">
        <v>500001</v>
      </c>
      <c r="BN35">
        <v>0</v>
      </c>
      <c r="BO35" t="s">
        <v>41</v>
      </c>
      <c r="BP35">
        <v>1</v>
      </c>
      <c r="BQ35">
        <v>8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0</v>
      </c>
      <c r="CA35">
        <v>0</v>
      </c>
      <c r="CE35">
        <v>0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43"/>
        <v>142878.10999999999</v>
      </c>
      <c r="CQ35">
        <f t="shared" si="44"/>
        <v>99.111599999999996</v>
      </c>
      <c r="CR35">
        <f t="shared" si="45"/>
        <v>0</v>
      </c>
      <c r="CS35">
        <f t="shared" si="46"/>
        <v>0</v>
      </c>
      <c r="CT35">
        <f t="shared" si="47"/>
        <v>0</v>
      </c>
      <c r="CU35">
        <f t="shared" si="48"/>
        <v>0</v>
      </c>
      <c r="CV35">
        <f t="shared" si="49"/>
        <v>0</v>
      </c>
      <c r="CW35">
        <f t="shared" si="50"/>
        <v>0</v>
      </c>
      <c r="CX35">
        <f t="shared" si="51"/>
        <v>0.4</v>
      </c>
      <c r="CY35">
        <f t="shared" si="52"/>
        <v>0</v>
      </c>
      <c r="CZ35">
        <f t="shared" si="53"/>
        <v>0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1005</v>
      </c>
      <c r="DV35" t="s">
        <v>31</v>
      </c>
      <c r="DW35" t="s">
        <v>31</v>
      </c>
      <c r="DX35">
        <v>1</v>
      </c>
      <c r="EE35">
        <v>63940454</v>
      </c>
      <c r="EF35">
        <v>8</v>
      </c>
      <c r="EG35" t="s">
        <v>33</v>
      </c>
      <c r="EH35">
        <v>0</v>
      </c>
      <c r="EI35" t="s">
        <v>3</v>
      </c>
      <c r="EJ35">
        <v>1</v>
      </c>
      <c r="EK35">
        <v>500001</v>
      </c>
      <c r="EL35" t="s">
        <v>34</v>
      </c>
      <c r="EM35" t="s">
        <v>35</v>
      </c>
      <c r="EO35" t="s">
        <v>3</v>
      </c>
      <c r="EQ35">
        <v>0</v>
      </c>
      <c r="ER35">
        <v>20.52</v>
      </c>
      <c r="ES35">
        <v>20.52</v>
      </c>
      <c r="ET35">
        <v>0</v>
      </c>
      <c r="EU35">
        <v>0</v>
      </c>
      <c r="EV35">
        <v>0</v>
      </c>
      <c r="EW35">
        <v>0</v>
      </c>
      <c r="EX35">
        <v>0</v>
      </c>
      <c r="FQ35">
        <v>0</v>
      </c>
      <c r="FR35">
        <f t="shared" si="54"/>
        <v>0</v>
      </c>
      <c r="FS35">
        <v>0</v>
      </c>
      <c r="FX35">
        <v>0</v>
      </c>
      <c r="FY35">
        <v>0</v>
      </c>
      <c r="GA35" t="s">
        <v>3</v>
      </c>
      <c r="GD35">
        <v>1</v>
      </c>
      <c r="GF35">
        <v>1528749664</v>
      </c>
      <c r="GG35">
        <v>2</v>
      </c>
      <c r="GH35">
        <v>1</v>
      </c>
      <c r="GI35">
        <v>2</v>
      </c>
      <c r="GJ35">
        <v>0</v>
      </c>
      <c r="GK35">
        <v>0</v>
      </c>
      <c r="GL35">
        <f t="shared" si="55"/>
        <v>0</v>
      </c>
      <c r="GM35">
        <f t="shared" si="56"/>
        <v>142878.10999999999</v>
      </c>
      <c r="GN35">
        <f t="shared" si="57"/>
        <v>142878.10999999999</v>
      </c>
      <c r="GO35">
        <f t="shared" si="58"/>
        <v>0</v>
      </c>
      <c r="GP35">
        <f t="shared" si="59"/>
        <v>0</v>
      </c>
      <c r="GR35">
        <v>0</v>
      </c>
      <c r="GS35">
        <v>3</v>
      </c>
      <c r="GT35">
        <v>0</v>
      </c>
      <c r="GU35" t="s">
        <v>3</v>
      </c>
      <c r="GV35">
        <f t="shared" si="60"/>
        <v>0</v>
      </c>
      <c r="GW35">
        <v>1</v>
      </c>
      <c r="GX35">
        <f t="shared" si="61"/>
        <v>0</v>
      </c>
      <c r="HA35">
        <v>0</v>
      </c>
      <c r="HB35">
        <v>0</v>
      </c>
      <c r="HC35">
        <f t="shared" si="62"/>
        <v>0</v>
      </c>
      <c r="IK35">
        <v>0</v>
      </c>
    </row>
    <row r="36" spans="1:245" x14ac:dyDescent="0.2">
      <c r="A36">
        <v>17</v>
      </c>
      <c r="B36">
        <v>1</v>
      </c>
      <c r="C36">
        <f>ROW(SmtRes!A22)</f>
        <v>22</v>
      </c>
      <c r="D36">
        <f>ROW(EtalonRes!A21)</f>
        <v>21</v>
      </c>
      <c r="E36" t="s">
        <v>44</v>
      </c>
      <c r="F36" t="s">
        <v>45</v>
      </c>
      <c r="G36" t="s">
        <v>46</v>
      </c>
      <c r="H36" t="s">
        <v>47</v>
      </c>
      <c r="I36">
        <f>ROUND((210)/100,9)</f>
        <v>2.1</v>
      </c>
      <c r="J36">
        <v>0</v>
      </c>
      <c r="O36">
        <f t="shared" si="28"/>
        <v>18562.759999999998</v>
      </c>
      <c r="P36">
        <f t="shared" si="29"/>
        <v>6469.58</v>
      </c>
      <c r="Q36">
        <f t="shared" si="30"/>
        <v>22.34</v>
      </c>
      <c r="R36">
        <f t="shared" si="31"/>
        <v>0</v>
      </c>
      <c r="S36">
        <f t="shared" si="32"/>
        <v>12070.84</v>
      </c>
      <c r="T36">
        <f t="shared" si="33"/>
        <v>0</v>
      </c>
      <c r="U36">
        <f t="shared" si="34"/>
        <v>47.334000000000003</v>
      </c>
      <c r="V36">
        <f t="shared" si="35"/>
        <v>0</v>
      </c>
      <c r="W36">
        <f t="shared" si="36"/>
        <v>0</v>
      </c>
      <c r="X36">
        <f t="shared" si="37"/>
        <v>13398.63</v>
      </c>
      <c r="Y36">
        <f t="shared" si="38"/>
        <v>7725.34</v>
      </c>
      <c r="AA36">
        <v>68187018</v>
      </c>
      <c r="AB36">
        <f t="shared" si="39"/>
        <v>945.61900000000003</v>
      </c>
      <c r="AC36">
        <f t="shared" si="40"/>
        <v>742.35</v>
      </c>
      <c r="AD36">
        <f>ROUND(((((ET36*1.25))-((EU36*1.25)))+AE36),6)</f>
        <v>1.0874999999999999</v>
      </c>
      <c r="AE36">
        <f>ROUND(((EU36*1.25)),6)</f>
        <v>0</v>
      </c>
      <c r="AF36">
        <f>ROUND(((EV36*1.15)),6)</f>
        <v>202.1815</v>
      </c>
      <c r="AG36">
        <f t="shared" si="41"/>
        <v>0</v>
      </c>
      <c r="AH36">
        <f>((EW36*1.15))</f>
        <v>22.54</v>
      </c>
      <c r="AI36">
        <f>((EX36*1.25))</f>
        <v>0</v>
      </c>
      <c r="AJ36">
        <f t="shared" si="42"/>
        <v>0</v>
      </c>
      <c r="AK36">
        <v>919.03</v>
      </c>
      <c r="AL36">
        <v>742.35</v>
      </c>
      <c r="AM36">
        <v>0.87</v>
      </c>
      <c r="AN36">
        <v>0</v>
      </c>
      <c r="AO36">
        <v>175.81</v>
      </c>
      <c r="AP36">
        <v>0</v>
      </c>
      <c r="AQ36">
        <v>19.600000000000001</v>
      </c>
      <c r="AR36">
        <v>0</v>
      </c>
      <c r="AS36">
        <v>0</v>
      </c>
      <c r="AT36">
        <v>111</v>
      </c>
      <c r="AU36">
        <v>64</v>
      </c>
      <c r="AV36">
        <v>1</v>
      </c>
      <c r="AW36">
        <v>1</v>
      </c>
      <c r="AZ36">
        <v>1</v>
      </c>
      <c r="BA36">
        <v>28.43</v>
      </c>
      <c r="BB36">
        <v>9.7799999999999994</v>
      </c>
      <c r="BC36">
        <v>4.1500000000000004</v>
      </c>
      <c r="BD36" t="s">
        <v>3</v>
      </c>
      <c r="BE36" t="s">
        <v>3</v>
      </c>
      <c r="BF36" t="s">
        <v>3</v>
      </c>
      <c r="BG36" t="s">
        <v>3</v>
      </c>
      <c r="BH36">
        <v>0</v>
      </c>
      <c r="BI36">
        <v>1</v>
      </c>
      <c r="BJ36" t="s">
        <v>48</v>
      </c>
      <c r="BM36">
        <v>11001</v>
      </c>
      <c r="BN36">
        <v>0</v>
      </c>
      <c r="BO36" t="s">
        <v>45</v>
      </c>
      <c r="BP36">
        <v>1</v>
      </c>
      <c r="BQ36">
        <v>2</v>
      </c>
      <c r="BR36">
        <v>0</v>
      </c>
      <c r="BS36">
        <v>28.43</v>
      </c>
      <c r="BT36">
        <v>1</v>
      </c>
      <c r="BU36">
        <v>1</v>
      </c>
      <c r="BV36">
        <v>1</v>
      </c>
      <c r="BW36">
        <v>1</v>
      </c>
      <c r="BX36">
        <v>1</v>
      </c>
      <c r="BY36" t="s">
        <v>3</v>
      </c>
      <c r="BZ36">
        <v>123</v>
      </c>
      <c r="CA36">
        <v>75</v>
      </c>
      <c r="CE36">
        <v>0</v>
      </c>
      <c r="CF36">
        <v>0</v>
      </c>
      <c r="CG36">
        <v>0</v>
      </c>
      <c r="CM36">
        <v>0</v>
      </c>
      <c r="CN36" t="s">
        <v>1223</v>
      </c>
      <c r="CO36">
        <v>0</v>
      </c>
      <c r="CP36">
        <f t="shared" si="43"/>
        <v>18562.760000000002</v>
      </c>
      <c r="CQ36">
        <f t="shared" si="44"/>
        <v>3080.7525000000005</v>
      </c>
      <c r="CR36">
        <f t="shared" si="45"/>
        <v>10.635749999999998</v>
      </c>
      <c r="CS36">
        <f t="shared" si="46"/>
        <v>0</v>
      </c>
      <c r="CT36">
        <f t="shared" si="47"/>
        <v>5748.0200450000002</v>
      </c>
      <c r="CU36">
        <f t="shared" si="48"/>
        <v>0</v>
      </c>
      <c r="CV36">
        <f t="shared" si="49"/>
        <v>22.54</v>
      </c>
      <c r="CW36">
        <f t="shared" si="50"/>
        <v>0</v>
      </c>
      <c r="CX36">
        <f t="shared" si="51"/>
        <v>0</v>
      </c>
      <c r="CY36">
        <f t="shared" si="52"/>
        <v>13398.6324</v>
      </c>
      <c r="CZ36">
        <f t="shared" si="53"/>
        <v>7725.3375999999998</v>
      </c>
      <c r="DC36" t="s">
        <v>3</v>
      </c>
      <c r="DD36" t="s">
        <v>3</v>
      </c>
      <c r="DE36" t="s">
        <v>20</v>
      </c>
      <c r="DF36" t="s">
        <v>20</v>
      </c>
      <c r="DG36" t="s">
        <v>21</v>
      </c>
      <c r="DH36" t="s">
        <v>3</v>
      </c>
      <c r="DI36" t="s">
        <v>21</v>
      </c>
      <c r="DJ36" t="s">
        <v>20</v>
      </c>
      <c r="DK36" t="s">
        <v>3</v>
      </c>
      <c r="DL36" t="s">
        <v>3</v>
      </c>
      <c r="DM36" t="s">
        <v>3</v>
      </c>
      <c r="DN36">
        <v>0</v>
      </c>
      <c r="DO36">
        <v>0</v>
      </c>
      <c r="DP36">
        <v>1</v>
      </c>
      <c r="DQ36">
        <v>1</v>
      </c>
      <c r="DU36">
        <v>1013</v>
      </c>
      <c r="DV36" t="s">
        <v>47</v>
      </c>
      <c r="DW36" t="s">
        <v>47</v>
      </c>
      <c r="DX36">
        <v>1</v>
      </c>
      <c r="EE36">
        <v>63940279</v>
      </c>
      <c r="EF36">
        <v>2</v>
      </c>
      <c r="EG36" t="s">
        <v>22</v>
      </c>
      <c r="EH36">
        <v>0</v>
      </c>
      <c r="EI36" t="s">
        <v>3</v>
      </c>
      <c r="EJ36">
        <v>1</v>
      </c>
      <c r="EK36">
        <v>11001</v>
      </c>
      <c r="EL36" t="s">
        <v>49</v>
      </c>
      <c r="EM36" t="s">
        <v>50</v>
      </c>
      <c r="EO36" t="s">
        <v>25</v>
      </c>
      <c r="EQ36">
        <v>0</v>
      </c>
      <c r="ER36">
        <v>919.03</v>
      </c>
      <c r="ES36">
        <v>742.35</v>
      </c>
      <c r="ET36">
        <v>0.87</v>
      </c>
      <c r="EU36">
        <v>0</v>
      </c>
      <c r="EV36">
        <v>175.81</v>
      </c>
      <c r="EW36">
        <v>19.600000000000001</v>
      </c>
      <c r="EX36">
        <v>0</v>
      </c>
      <c r="EY36">
        <v>0</v>
      </c>
      <c r="FQ36">
        <v>0</v>
      </c>
      <c r="FR36">
        <f t="shared" si="54"/>
        <v>0</v>
      </c>
      <c r="FS36">
        <v>0</v>
      </c>
      <c r="FT36" t="s">
        <v>26</v>
      </c>
      <c r="FU36" t="s">
        <v>27</v>
      </c>
      <c r="FX36">
        <v>110.7</v>
      </c>
      <c r="FY36">
        <v>63.75</v>
      </c>
      <c r="GA36" t="s">
        <v>3</v>
      </c>
      <c r="GD36">
        <v>1</v>
      </c>
      <c r="GF36">
        <v>907767312</v>
      </c>
      <c r="GG36">
        <v>2</v>
      </c>
      <c r="GH36">
        <v>1</v>
      </c>
      <c r="GI36">
        <v>2</v>
      </c>
      <c r="GJ36">
        <v>0</v>
      </c>
      <c r="GK36">
        <v>0</v>
      </c>
      <c r="GL36">
        <f t="shared" si="55"/>
        <v>0</v>
      </c>
      <c r="GM36">
        <f t="shared" si="56"/>
        <v>39686.730000000003</v>
      </c>
      <c r="GN36">
        <f t="shared" si="57"/>
        <v>39686.730000000003</v>
      </c>
      <c r="GO36">
        <f t="shared" si="58"/>
        <v>0</v>
      </c>
      <c r="GP36">
        <f t="shared" si="59"/>
        <v>0</v>
      </c>
      <c r="GR36">
        <v>0</v>
      </c>
      <c r="GS36">
        <v>3</v>
      </c>
      <c r="GT36">
        <v>0</v>
      </c>
      <c r="GU36" t="s">
        <v>3</v>
      </c>
      <c r="GV36">
        <f t="shared" si="60"/>
        <v>0</v>
      </c>
      <c r="GW36">
        <v>1</v>
      </c>
      <c r="GX36">
        <f t="shared" si="61"/>
        <v>0</v>
      </c>
      <c r="HA36">
        <v>0</v>
      </c>
      <c r="HB36">
        <v>0</v>
      </c>
      <c r="HC36">
        <f t="shared" si="62"/>
        <v>0</v>
      </c>
      <c r="IK36">
        <v>0</v>
      </c>
    </row>
    <row r="37" spans="1:245" x14ac:dyDescent="0.2">
      <c r="A37">
        <v>17</v>
      </c>
      <c r="B37">
        <v>1</v>
      </c>
      <c r="C37">
        <f>ROW(SmtRes!A32)</f>
        <v>32</v>
      </c>
      <c r="D37">
        <f>ROW(EtalonRes!A34)</f>
        <v>34</v>
      </c>
      <c r="E37" t="s">
        <v>51</v>
      </c>
      <c r="F37" t="s">
        <v>52</v>
      </c>
      <c r="G37" t="s">
        <v>53</v>
      </c>
      <c r="H37" t="s">
        <v>54</v>
      </c>
      <c r="I37">
        <f>ROUND((29.44)/100,9)</f>
        <v>0.2944</v>
      </c>
      <c r="J37">
        <v>0</v>
      </c>
      <c r="O37">
        <f t="shared" si="28"/>
        <v>34047.379999999997</v>
      </c>
      <c r="P37">
        <f t="shared" si="29"/>
        <v>534.39</v>
      </c>
      <c r="Q37">
        <f t="shared" si="30"/>
        <v>2060.62</v>
      </c>
      <c r="R37">
        <f t="shared" si="31"/>
        <v>310.73</v>
      </c>
      <c r="S37">
        <f t="shared" si="32"/>
        <v>31452.37</v>
      </c>
      <c r="T37">
        <f t="shared" si="33"/>
        <v>0</v>
      </c>
      <c r="U37">
        <f t="shared" si="34"/>
        <v>109.97105919999998</v>
      </c>
      <c r="V37">
        <f t="shared" si="35"/>
        <v>0.80959999999999999</v>
      </c>
      <c r="W37">
        <f t="shared" si="36"/>
        <v>0</v>
      </c>
      <c r="X37">
        <f t="shared" si="37"/>
        <v>25728.11</v>
      </c>
      <c r="Y37">
        <f t="shared" si="38"/>
        <v>22869.43</v>
      </c>
      <c r="AA37">
        <v>68187018</v>
      </c>
      <c r="AB37">
        <f t="shared" si="39"/>
        <v>4755.1135000000004</v>
      </c>
      <c r="AC37">
        <f t="shared" si="40"/>
        <v>280.12</v>
      </c>
      <c r="AD37">
        <f>ROUND(((((ET37*1.25))-((EU37*1.25)))+AE37),6)</f>
        <v>717.15</v>
      </c>
      <c r="AE37">
        <f>ROUND(((EU37*1.25)),6)</f>
        <v>37.125</v>
      </c>
      <c r="AF37">
        <f>ROUND(((EV37*1.15)),6)</f>
        <v>3757.8434999999999</v>
      </c>
      <c r="AG37">
        <f t="shared" si="41"/>
        <v>0</v>
      </c>
      <c r="AH37">
        <f>((EW37*1.15))</f>
        <v>373.54299999999995</v>
      </c>
      <c r="AI37">
        <f>((EX37*1.25))</f>
        <v>2.75</v>
      </c>
      <c r="AJ37">
        <f t="shared" si="42"/>
        <v>0</v>
      </c>
      <c r="AK37">
        <v>4121.53</v>
      </c>
      <c r="AL37">
        <v>280.12</v>
      </c>
      <c r="AM37">
        <v>573.72</v>
      </c>
      <c r="AN37">
        <v>29.7</v>
      </c>
      <c r="AO37">
        <v>3267.69</v>
      </c>
      <c r="AP37">
        <v>0</v>
      </c>
      <c r="AQ37">
        <v>324.82</v>
      </c>
      <c r="AR37">
        <v>2.2000000000000002</v>
      </c>
      <c r="AS37">
        <v>0</v>
      </c>
      <c r="AT37">
        <v>81</v>
      </c>
      <c r="AU37">
        <v>72</v>
      </c>
      <c r="AV37">
        <v>1</v>
      </c>
      <c r="AW37">
        <v>1</v>
      </c>
      <c r="AZ37">
        <v>1</v>
      </c>
      <c r="BA37">
        <v>28.43</v>
      </c>
      <c r="BB37">
        <v>9.76</v>
      </c>
      <c r="BC37">
        <v>6.48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1</v>
      </c>
      <c r="BJ37" t="s">
        <v>55</v>
      </c>
      <c r="BM37">
        <v>9001</v>
      </c>
      <c r="BN37">
        <v>0</v>
      </c>
      <c r="BO37" t="s">
        <v>52</v>
      </c>
      <c r="BP37">
        <v>1</v>
      </c>
      <c r="BQ37">
        <v>2</v>
      </c>
      <c r="BR37">
        <v>0</v>
      </c>
      <c r="BS37">
        <v>28.43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90</v>
      </c>
      <c r="CA37">
        <v>85</v>
      </c>
      <c r="CE37">
        <v>0</v>
      </c>
      <c r="CF37">
        <v>0</v>
      </c>
      <c r="CG37">
        <v>0</v>
      </c>
      <c r="CM37">
        <v>0</v>
      </c>
      <c r="CN37" t="s">
        <v>1223</v>
      </c>
      <c r="CO37">
        <v>0</v>
      </c>
      <c r="CP37">
        <f t="shared" si="43"/>
        <v>34047.379999999997</v>
      </c>
      <c r="CQ37">
        <f t="shared" si="44"/>
        <v>1815.1776000000002</v>
      </c>
      <c r="CR37">
        <f t="shared" si="45"/>
        <v>6999.384</v>
      </c>
      <c r="CS37">
        <f t="shared" si="46"/>
        <v>1055.4637499999999</v>
      </c>
      <c r="CT37">
        <f t="shared" si="47"/>
        <v>106835.490705</v>
      </c>
      <c r="CU37">
        <f t="shared" si="48"/>
        <v>0</v>
      </c>
      <c r="CV37">
        <f t="shared" si="49"/>
        <v>373.54299999999995</v>
      </c>
      <c r="CW37">
        <f t="shared" si="50"/>
        <v>2.75</v>
      </c>
      <c r="CX37">
        <f t="shared" si="51"/>
        <v>0</v>
      </c>
      <c r="CY37">
        <f t="shared" si="52"/>
        <v>25728.111000000001</v>
      </c>
      <c r="CZ37">
        <f t="shared" si="53"/>
        <v>22869.431999999997</v>
      </c>
      <c r="DC37" t="s">
        <v>3</v>
      </c>
      <c r="DD37" t="s">
        <v>3</v>
      </c>
      <c r="DE37" t="s">
        <v>20</v>
      </c>
      <c r="DF37" t="s">
        <v>20</v>
      </c>
      <c r="DG37" t="s">
        <v>21</v>
      </c>
      <c r="DH37" t="s">
        <v>3</v>
      </c>
      <c r="DI37" t="s">
        <v>21</v>
      </c>
      <c r="DJ37" t="s">
        <v>20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1005</v>
      </c>
      <c r="DV37" t="s">
        <v>54</v>
      </c>
      <c r="DW37" t="s">
        <v>54</v>
      </c>
      <c r="DX37">
        <v>100</v>
      </c>
      <c r="EE37">
        <v>63940277</v>
      </c>
      <c r="EF37">
        <v>2</v>
      </c>
      <c r="EG37" t="s">
        <v>22</v>
      </c>
      <c r="EH37">
        <v>0</v>
      </c>
      <c r="EI37" t="s">
        <v>3</v>
      </c>
      <c r="EJ37">
        <v>1</v>
      </c>
      <c r="EK37">
        <v>9001</v>
      </c>
      <c r="EL37" t="s">
        <v>56</v>
      </c>
      <c r="EM37" t="s">
        <v>57</v>
      </c>
      <c r="EO37" t="s">
        <v>25</v>
      </c>
      <c r="EQ37">
        <v>0</v>
      </c>
      <c r="ER37">
        <v>4121.53</v>
      </c>
      <c r="ES37">
        <v>280.12</v>
      </c>
      <c r="ET37">
        <v>573.72</v>
      </c>
      <c r="EU37">
        <v>29.7</v>
      </c>
      <c r="EV37">
        <v>3267.69</v>
      </c>
      <c r="EW37">
        <v>324.82</v>
      </c>
      <c r="EX37">
        <v>2.2000000000000002</v>
      </c>
      <c r="EY37">
        <v>0</v>
      </c>
      <c r="FQ37">
        <v>0</v>
      </c>
      <c r="FR37">
        <f t="shared" si="54"/>
        <v>0</v>
      </c>
      <c r="FS37">
        <v>0</v>
      </c>
      <c r="FT37" t="s">
        <v>26</v>
      </c>
      <c r="FU37" t="s">
        <v>27</v>
      </c>
      <c r="FX37">
        <v>81</v>
      </c>
      <c r="FY37">
        <v>72.25</v>
      </c>
      <c r="GA37" t="s">
        <v>3</v>
      </c>
      <c r="GD37">
        <v>1</v>
      </c>
      <c r="GF37">
        <v>615250176</v>
      </c>
      <c r="GG37">
        <v>2</v>
      </c>
      <c r="GH37">
        <v>1</v>
      </c>
      <c r="GI37">
        <v>2</v>
      </c>
      <c r="GJ37">
        <v>0</v>
      </c>
      <c r="GK37">
        <v>0</v>
      </c>
      <c r="GL37">
        <f t="shared" si="55"/>
        <v>0</v>
      </c>
      <c r="GM37">
        <f t="shared" si="56"/>
        <v>82644.92</v>
      </c>
      <c r="GN37">
        <f t="shared" si="57"/>
        <v>82644.92</v>
      </c>
      <c r="GO37">
        <f t="shared" si="58"/>
        <v>0</v>
      </c>
      <c r="GP37">
        <f t="shared" si="59"/>
        <v>0</v>
      </c>
      <c r="GR37">
        <v>0</v>
      </c>
      <c r="GS37">
        <v>3</v>
      </c>
      <c r="GT37">
        <v>0</v>
      </c>
      <c r="GU37" t="s">
        <v>3</v>
      </c>
      <c r="GV37">
        <f t="shared" si="60"/>
        <v>0</v>
      </c>
      <c r="GW37">
        <v>1</v>
      </c>
      <c r="GX37">
        <f t="shared" si="61"/>
        <v>0</v>
      </c>
      <c r="HA37">
        <v>0</v>
      </c>
      <c r="HB37">
        <v>0</v>
      </c>
      <c r="HC37">
        <f t="shared" si="62"/>
        <v>0</v>
      </c>
      <c r="IK37">
        <v>0</v>
      </c>
    </row>
    <row r="38" spans="1:245" x14ac:dyDescent="0.2">
      <c r="A38">
        <v>18</v>
      </c>
      <c r="B38">
        <v>1</v>
      </c>
      <c r="C38">
        <v>29</v>
      </c>
      <c r="E38" t="s">
        <v>58</v>
      </c>
      <c r="F38" t="s">
        <v>59</v>
      </c>
      <c r="G38" t="s">
        <v>60</v>
      </c>
      <c r="H38" t="s">
        <v>31</v>
      </c>
      <c r="I38">
        <f>I37*J38</f>
        <v>58.879999999999995</v>
      </c>
      <c r="J38">
        <v>200</v>
      </c>
      <c r="O38">
        <f t="shared" si="28"/>
        <v>43473.24</v>
      </c>
      <c r="P38">
        <f t="shared" si="29"/>
        <v>43473.24</v>
      </c>
      <c r="Q38">
        <f t="shared" si="30"/>
        <v>0</v>
      </c>
      <c r="R38">
        <f t="shared" si="31"/>
        <v>0</v>
      </c>
      <c r="S38">
        <f t="shared" si="32"/>
        <v>0</v>
      </c>
      <c r="T38">
        <f t="shared" si="33"/>
        <v>0</v>
      </c>
      <c r="U38">
        <f t="shared" si="34"/>
        <v>0</v>
      </c>
      <c r="V38">
        <f t="shared" si="35"/>
        <v>0</v>
      </c>
      <c r="W38">
        <f t="shared" si="36"/>
        <v>23.55</v>
      </c>
      <c r="X38">
        <f t="shared" si="37"/>
        <v>0</v>
      </c>
      <c r="Y38">
        <f t="shared" si="38"/>
        <v>0</v>
      </c>
      <c r="AA38">
        <v>68187018</v>
      </c>
      <c r="AB38">
        <f t="shared" si="39"/>
        <v>109.06</v>
      </c>
      <c r="AC38">
        <f t="shared" si="40"/>
        <v>109.06</v>
      </c>
      <c r="AD38">
        <f>ROUND((((ET38)-(EU38))+AE38),6)</f>
        <v>0</v>
      </c>
      <c r="AE38">
        <f>ROUND((EU38),6)</f>
        <v>0</v>
      </c>
      <c r="AF38">
        <f>ROUND((EV38),6)</f>
        <v>0</v>
      </c>
      <c r="AG38">
        <f t="shared" si="41"/>
        <v>0</v>
      </c>
      <c r="AH38">
        <f>(EW38)</f>
        <v>0</v>
      </c>
      <c r="AI38">
        <f>(EX38)</f>
        <v>0</v>
      </c>
      <c r="AJ38">
        <f t="shared" si="42"/>
        <v>0.4</v>
      </c>
      <c r="AK38">
        <v>109.06</v>
      </c>
      <c r="AL38">
        <v>109.06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0.4</v>
      </c>
      <c r="AT38">
        <v>0</v>
      </c>
      <c r="AU38">
        <v>0</v>
      </c>
      <c r="AV38">
        <v>1</v>
      </c>
      <c r="AW38">
        <v>1</v>
      </c>
      <c r="AZ38">
        <v>1</v>
      </c>
      <c r="BA38">
        <v>1</v>
      </c>
      <c r="BB38">
        <v>1</v>
      </c>
      <c r="BC38">
        <v>6.77</v>
      </c>
      <c r="BD38" t="s">
        <v>3</v>
      </c>
      <c r="BE38" t="s">
        <v>3</v>
      </c>
      <c r="BF38" t="s">
        <v>3</v>
      </c>
      <c r="BG38" t="s">
        <v>3</v>
      </c>
      <c r="BH38">
        <v>3</v>
      </c>
      <c r="BI38">
        <v>1</v>
      </c>
      <c r="BJ38" t="s">
        <v>61</v>
      </c>
      <c r="BM38">
        <v>500001</v>
      </c>
      <c r="BN38">
        <v>0</v>
      </c>
      <c r="BO38" t="s">
        <v>59</v>
      </c>
      <c r="BP38">
        <v>1</v>
      </c>
      <c r="BQ38">
        <v>8</v>
      </c>
      <c r="BR38">
        <v>0</v>
      </c>
      <c r="BS38">
        <v>1</v>
      </c>
      <c r="BT38">
        <v>1</v>
      </c>
      <c r="BU38">
        <v>1</v>
      </c>
      <c r="BV38">
        <v>1</v>
      </c>
      <c r="BW38">
        <v>1</v>
      </c>
      <c r="BX38">
        <v>1</v>
      </c>
      <c r="BY38" t="s">
        <v>3</v>
      </c>
      <c r="BZ38">
        <v>0</v>
      </c>
      <c r="CA38">
        <v>0</v>
      </c>
      <c r="CE38">
        <v>0</v>
      </c>
      <c r="CF38">
        <v>0</v>
      </c>
      <c r="CG38">
        <v>0</v>
      </c>
      <c r="CM38">
        <v>0</v>
      </c>
      <c r="CN38" t="s">
        <v>3</v>
      </c>
      <c r="CO38">
        <v>0</v>
      </c>
      <c r="CP38">
        <f t="shared" si="43"/>
        <v>43473.24</v>
      </c>
      <c r="CQ38">
        <f t="shared" si="44"/>
        <v>738.33619999999996</v>
      </c>
      <c r="CR38">
        <f t="shared" si="45"/>
        <v>0</v>
      </c>
      <c r="CS38">
        <f t="shared" si="46"/>
        <v>0</v>
      </c>
      <c r="CT38">
        <f t="shared" si="47"/>
        <v>0</v>
      </c>
      <c r="CU38">
        <f t="shared" si="48"/>
        <v>0</v>
      </c>
      <c r="CV38">
        <f t="shared" si="49"/>
        <v>0</v>
      </c>
      <c r="CW38">
        <f t="shared" si="50"/>
        <v>0</v>
      </c>
      <c r="CX38">
        <f t="shared" si="51"/>
        <v>0.4</v>
      </c>
      <c r="CY38">
        <f t="shared" si="52"/>
        <v>0</v>
      </c>
      <c r="CZ38">
        <f t="shared" si="53"/>
        <v>0</v>
      </c>
      <c r="DC38" t="s">
        <v>3</v>
      </c>
      <c r="DD38" t="s">
        <v>3</v>
      </c>
      <c r="DE38" t="s">
        <v>3</v>
      </c>
      <c r="DF38" t="s">
        <v>3</v>
      </c>
      <c r="DG38" t="s">
        <v>3</v>
      </c>
      <c r="DH38" t="s">
        <v>3</v>
      </c>
      <c r="DI38" t="s">
        <v>3</v>
      </c>
      <c r="DJ38" t="s">
        <v>3</v>
      </c>
      <c r="DK38" t="s">
        <v>3</v>
      </c>
      <c r="DL38" t="s">
        <v>3</v>
      </c>
      <c r="DM38" t="s">
        <v>3</v>
      </c>
      <c r="DN38">
        <v>0</v>
      </c>
      <c r="DO38">
        <v>0</v>
      </c>
      <c r="DP38">
        <v>1</v>
      </c>
      <c r="DQ38">
        <v>1</v>
      </c>
      <c r="DU38">
        <v>1005</v>
      </c>
      <c r="DV38" t="s">
        <v>31</v>
      </c>
      <c r="DW38" t="s">
        <v>31</v>
      </c>
      <c r="DX38">
        <v>1</v>
      </c>
      <c r="EE38">
        <v>63940454</v>
      </c>
      <c r="EF38">
        <v>8</v>
      </c>
      <c r="EG38" t="s">
        <v>33</v>
      </c>
      <c r="EH38">
        <v>0</v>
      </c>
      <c r="EI38" t="s">
        <v>3</v>
      </c>
      <c r="EJ38">
        <v>1</v>
      </c>
      <c r="EK38">
        <v>500001</v>
      </c>
      <c r="EL38" t="s">
        <v>34</v>
      </c>
      <c r="EM38" t="s">
        <v>35</v>
      </c>
      <c r="EO38" t="s">
        <v>3</v>
      </c>
      <c r="EQ38">
        <v>0</v>
      </c>
      <c r="ER38">
        <v>109.06</v>
      </c>
      <c r="ES38">
        <v>109.06</v>
      </c>
      <c r="ET38">
        <v>0</v>
      </c>
      <c r="EU38">
        <v>0</v>
      </c>
      <c r="EV38">
        <v>0</v>
      </c>
      <c r="EW38">
        <v>0</v>
      </c>
      <c r="EX38">
        <v>0</v>
      </c>
      <c r="FQ38">
        <v>0</v>
      </c>
      <c r="FR38">
        <f t="shared" si="54"/>
        <v>0</v>
      </c>
      <c r="FS38">
        <v>0</v>
      </c>
      <c r="FX38">
        <v>0</v>
      </c>
      <c r="FY38">
        <v>0</v>
      </c>
      <c r="GA38" t="s">
        <v>3</v>
      </c>
      <c r="GD38">
        <v>1</v>
      </c>
      <c r="GF38">
        <v>1857014117</v>
      </c>
      <c r="GG38">
        <v>2</v>
      </c>
      <c r="GH38">
        <v>1</v>
      </c>
      <c r="GI38">
        <v>2</v>
      </c>
      <c r="GJ38">
        <v>0</v>
      </c>
      <c r="GK38">
        <v>0</v>
      </c>
      <c r="GL38">
        <f t="shared" si="55"/>
        <v>0</v>
      </c>
      <c r="GM38">
        <f t="shared" si="56"/>
        <v>43473.24</v>
      </c>
      <c r="GN38">
        <f t="shared" si="57"/>
        <v>43473.24</v>
      </c>
      <c r="GO38">
        <f t="shared" si="58"/>
        <v>0</v>
      </c>
      <c r="GP38">
        <f t="shared" si="59"/>
        <v>0</v>
      </c>
      <c r="GR38">
        <v>0</v>
      </c>
      <c r="GS38">
        <v>3</v>
      </c>
      <c r="GT38">
        <v>0</v>
      </c>
      <c r="GU38" t="s">
        <v>3</v>
      </c>
      <c r="GV38">
        <f t="shared" si="60"/>
        <v>0</v>
      </c>
      <c r="GW38">
        <v>1</v>
      </c>
      <c r="GX38">
        <f t="shared" si="61"/>
        <v>0</v>
      </c>
      <c r="HA38">
        <v>0</v>
      </c>
      <c r="HB38">
        <v>0</v>
      </c>
      <c r="HC38">
        <f t="shared" si="62"/>
        <v>0</v>
      </c>
      <c r="IK38">
        <v>0</v>
      </c>
    </row>
    <row r="39" spans="1:245" x14ac:dyDescent="0.2">
      <c r="A39">
        <v>17</v>
      </c>
      <c r="B39">
        <v>1</v>
      </c>
      <c r="C39">
        <f>ROW(SmtRes!A43)</f>
        <v>43</v>
      </c>
      <c r="D39">
        <f>ROW(EtalonRes!A45)</f>
        <v>45</v>
      </c>
      <c r="E39" t="s">
        <v>62</v>
      </c>
      <c r="F39" t="s">
        <v>63</v>
      </c>
      <c r="G39" t="s">
        <v>64</v>
      </c>
      <c r="H39" t="s">
        <v>65</v>
      </c>
      <c r="I39">
        <f>ROUND(4,9)</f>
        <v>4</v>
      </c>
      <c r="J39">
        <v>0</v>
      </c>
      <c r="O39">
        <f t="shared" si="28"/>
        <v>2460.09</v>
      </c>
      <c r="P39">
        <f t="shared" si="29"/>
        <v>232.5</v>
      </c>
      <c r="Q39">
        <f t="shared" si="30"/>
        <v>139.07</v>
      </c>
      <c r="R39">
        <f t="shared" si="31"/>
        <v>19.899999999999999</v>
      </c>
      <c r="S39">
        <f t="shared" si="32"/>
        <v>2088.52</v>
      </c>
      <c r="T39">
        <f t="shared" si="33"/>
        <v>0</v>
      </c>
      <c r="U39">
        <f t="shared" si="34"/>
        <v>8.1879999999999988</v>
      </c>
      <c r="V39">
        <f t="shared" si="35"/>
        <v>0.05</v>
      </c>
      <c r="W39">
        <f t="shared" si="36"/>
        <v>0</v>
      </c>
      <c r="X39">
        <f t="shared" si="37"/>
        <v>2424.6799999999998</v>
      </c>
      <c r="Y39">
        <f t="shared" si="38"/>
        <v>1496.98</v>
      </c>
      <c r="AA39">
        <v>68187018</v>
      </c>
      <c r="AB39">
        <f t="shared" si="39"/>
        <v>30.428000000000001</v>
      </c>
      <c r="AC39">
        <f t="shared" si="40"/>
        <v>7.5</v>
      </c>
      <c r="AD39">
        <f>ROUND(((((ET39*1.25))-((EU39*1.25)))+AE39),6)</f>
        <v>4.5625</v>
      </c>
      <c r="AE39">
        <f>ROUND(((EU39*1.25)),6)</f>
        <v>0.17499999999999999</v>
      </c>
      <c r="AF39">
        <f>ROUND(((EV39*1.15)),6)</f>
        <v>18.365500000000001</v>
      </c>
      <c r="AG39">
        <f t="shared" si="41"/>
        <v>0</v>
      </c>
      <c r="AH39">
        <f>((EW39*1.15))</f>
        <v>2.0469999999999997</v>
      </c>
      <c r="AI39">
        <f>((EX39*1.25))</f>
        <v>1.2500000000000001E-2</v>
      </c>
      <c r="AJ39">
        <f t="shared" si="42"/>
        <v>0</v>
      </c>
      <c r="AK39">
        <v>27.12</v>
      </c>
      <c r="AL39">
        <v>7.5</v>
      </c>
      <c r="AM39">
        <v>3.65</v>
      </c>
      <c r="AN39">
        <v>0.14000000000000001</v>
      </c>
      <c r="AO39">
        <v>15.97</v>
      </c>
      <c r="AP39">
        <v>0</v>
      </c>
      <c r="AQ39">
        <v>1.78</v>
      </c>
      <c r="AR39">
        <v>0.01</v>
      </c>
      <c r="AS39">
        <v>0</v>
      </c>
      <c r="AT39">
        <v>115</v>
      </c>
      <c r="AU39">
        <v>71</v>
      </c>
      <c r="AV39">
        <v>1</v>
      </c>
      <c r="AW39">
        <v>1</v>
      </c>
      <c r="AZ39">
        <v>1</v>
      </c>
      <c r="BA39">
        <v>28.43</v>
      </c>
      <c r="BB39">
        <v>7.62</v>
      </c>
      <c r="BC39">
        <v>7.75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1</v>
      </c>
      <c r="BJ39" t="s">
        <v>66</v>
      </c>
      <c r="BM39">
        <v>20001</v>
      </c>
      <c r="BN39">
        <v>0</v>
      </c>
      <c r="BO39" t="s">
        <v>63</v>
      </c>
      <c r="BP39">
        <v>1</v>
      </c>
      <c r="BQ39">
        <v>2</v>
      </c>
      <c r="BR39">
        <v>0</v>
      </c>
      <c r="BS39">
        <v>28.43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128</v>
      </c>
      <c r="CA39">
        <v>83</v>
      </c>
      <c r="CE39">
        <v>0</v>
      </c>
      <c r="CF39">
        <v>0</v>
      </c>
      <c r="CG39">
        <v>0</v>
      </c>
      <c r="CM39">
        <v>0</v>
      </c>
      <c r="CN39" t="s">
        <v>1223</v>
      </c>
      <c r="CO39">
        <v>0</v>
      </c>
      <c r="CP39">
        <f t="shared" si="43"/>
        <v>2460.09</v>
      </c>
      <c r="CQ39">
        <f t="shared" si="44"/>
        <v>58.125</v>
      </c>
      <c r="CR39">
        <f t="shared" si="45"/>
        <v>34.766249999999999</v>
      </c>
      <c r="CS39">
        <f t="shared" si="46"/>
        <v>4.97525</v>
      </c>
      <c r="CT39">
        <f t="shared" si="47"/>
        <v>522.13116500000001</v>
      </c>
      <c r="CU39">
        <f t="shared" si="48"/>
        <v>0</v>
      </c>
      <c r="CV39">
        <f t="shared" si="49"/>
        <v>2.0469999999999997</v>
      </c>
      <c r="CW39">
        <f t="shared" si="50"/>
        <v>1.2500000000000001E-2</v>
      </c>
      <c r="CX39">
        <f t="shared" si="51"/>
        <v>0</v>
      </c>
      <c r="CY39">
        <f t="shared" si="52"/>
        <v>2424.683</v>
      </c>
      <c r="CZ39">
        <f t="shared" si="53"/>
        <v>1496.9782</v>
      </c>
      <c r="DC39" t="s">
        <v>3</v>
      </c>
      <c r="DD39" t="s">
        <v>3</v>
      </c>
      <c r="DE39" t="s">
        <v>20</v>
      </c>
      <c r="DF39" t="s">
        <v>20</v>
      </c>
      <c r="DG39" t="s">
        <v>21</v>
      </c>
      <c r="DH39" t="s">
        <v>3</v>
      </c>
      <c r="DI39" t="s">
        <v>21</v>
      </c>
      <c r="DJ39" t="s">
        <v>20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65</v>
      </c>
      <c r="DW39" t="s">
        <v>65</v>
      </c>
      <c r="DX39">
        <v>1</v>
      </c>
      <c r="EE39">
        <v>63940306</v>
      </c>
      <c r="EF39">
        <v>2</v>
      </c>
      <c r="EG39" t="s">
        <v>22</v>
      </c>
      <c r="EH39">
        <v>0</v>
      </c>
      <c r="EI39" t="s">
        <v>3</v>
      </c>
      <c r="EJ39">
        <v>1</v>
      </c>
      <c r="EK39">
        <v>20001</v>
      </c>
      <c r="EL39" t="s">
        <v>67</v>
      </c>
      <c r="EM39" t="s">
        <v>68</v>
      </c>
      <c r="EO39" t="s">
        <v>25</v>
      </c>
      <c r="EQ39">
        <v>0</v>
      </c>
      <c r="ER39">
        <v>27.12</v>
      </c>
      <c r="ES39">
        <v>7.5</v>
      </c>
      <c r="ET39">
        <v>3.65</v>
      </c>
      <c r="EU39">
        <v>0.14000000000000001</v>
      </c>
      <c r="EV39">
        <v>15.97</v>
      </c>
      <c r="EW39">
        <v>1.78</v>
      </c>
      <c r="EX39">
        <v>0.01</v>
      </c>
      <c r="EY39">
        <v>0</v>
      </c>
      <c r="FQ39">
        <v>0</v>
      </c>
      <c r="FR39">
        <f t="shared" si="54"/>
        <v>0</v>
      </c>
      <c r="FS39">
        <v>0</v>
      </c>
      <c r="FT39" t="s">
        <v>26</v>
      </c>
      <c r="FU39" t="s">
        <v>27</v>
      </c>
      <c r="FX39">
        <v>115.2</v>
      </c>
      <c r="FY39">
        <v>70.55</v>
      </c>
      <c r="GA39" t="s">
        <v>3</v>
      </c>
      <c r="GD39">
        <v>1</v>
      </c>
      <c r="GF39">
        <v>-398840683</v>
      </c>
      <c r="GG39">
        <v>2</v>
      </c>
      <c r="GH39">
        <v>1</v>
      </c>
      <c r="GI39">
        <v>2</v>
      </c>
      <c r="GJ39">
        <v>0</v>
      </c>
      <c r="GK39">
        <v>0</v>
      </c>
      <c r="GL39">
        <f t="shared" si="55"/>
        <v>0</v>
      </c>
      <c r="GM39">
        <f t="shared" si="56"/>
        <v>6381.75</v>
      </c>
      <c r="GN39">
        <f t="shared" si="57"/>
        <v>6381.75</v>
      </c>
      <c r="GO39">
        <f t="shared" si="58"/>
        <v>0</v>
      </c>
      <c r="GP39">
        <f t="shared" si="59"/>
        <v>0</v>
      </c>
      <c r="GR39">
        <v>0</v>
      </c>
      <c r="GS39">
        <v>3</v>
      </c>
      <c r="GT39">
        <v>0</v>
      </c>
      <c r="GU39" t="s">
        <v>3</v>
      </c>
      <c r="GV39">
        <f t="shared" si="60"/>
        <v>0</v>
      </c>
      <c r="GW39">
        <v>1</v>
      </c>
      <c r="GX39">
        <f t="shared" si="61"/>
        <v>0</v>
      </c>
      <c r="HA39">
        <v>0</v>
      </c>
      <c r="HB39">
        <v>0</v>
      </c>
      <c r="HC39">
        <f t="shared" si="62"/>
        <v>0</v>
      </c>
      <c r="IK39">
        <v>0</v>
      </c>
    </row>
    <row r="40" spans="1:245" x14ac:dyDescent="0.2">
      <c r="A40">
        <v>18</v>
      </c>
      <c r="B40">
        <v>1</v>
      </c>
      <c r="C40">
        <v>42</v>
      </c>
      <c r="E40" t="s">
        <v>69</v>
      </c>
      <c r="F40" t="s">
        <v>70</v>
      </c>
      <c r="G40" t="s">
        <v>71</v>
      </c>
      <c r="H40" t="s">
        <v>72</v>
      </c>
      <c r="I40">
        <f>I39*J40</f>
        <v>4</v>
      </c>
      <c r="J40">
        <v>1</v>
      </c>
      <c r="O40">
        <f t="shared" si="28"/>
        <v>19811.400000000001</v>
      </c>
      <c r="P40">
        <f t="shared" si="29"/>
        <v>19811.400000000001</v>
      </c>
      <c r="Q40">
        <f t="shared" si="30"/>
        <v>0</v>
      </c>
      <c r="R40">
        <f t="shared" si="31"/>
        <v>0</v>
      </c>
      <c r="S40">
        <f t="shared" si="32"/>
        <v>0</v>
      </c>
      <c r="T40">
        <f t="shared" si="33"/>
        <v>0</v>
      </c>
      <c r="U40">
        <f t="shared" si="34"/>
        <v>0</v>
      </c>
      <c r="V40">
        <f t="shared" si="35"/>
        <v>0</v>
      </c>
      <c r="W40">
        <f t="shared" si="36"/>
        <v>1.28</v>
      </c>
      <c r="X40">
        <f t="shared" si="37"/>
        <v>0</v>
      </c>
      <c r="Y40">
        <f t="shared" si="38"/>
        <v>0</v>
      </c>
      <c r="AA40">
        <v>68187018</v>
      </c>
      <c r="AB40">
        <f t="shared" si="39"/>
        <v>732.67</v>
      </c>
      <c r="AC40">
        <f t="shared" si="40"/>
        <v>732.67</v>
      </c>
      <c r="AD40">
        <f>ROUND((((ET40)-(EU40))+AE40),6)</f>
        <v>0</v>
      </c>
      <c r="AE40">
        <f>ROUND((EU40),6)</f>
        <v>0</v>
      </c>
      <c r="AF40">
        <f>ROUND((EV40),6)</f>
        <v>0</v>
      </c>
      <c r="AG40">
        <f t="shared" si="41"/>
        <v>0</v>
      </c>
      <c r="AH40">
        <f>(EW40)</f>
        <v>0</v>
      </c>
      <c r="AI40">
        <f>(EX40)</f>
        <v>0</v>
      </c>
      <c r="AJ40">
        <f t="shared" si="42"/>
        <v>0.32</v>
      </c>
      <c r="AK40">
        <v>732.67</v>
      </c>
      <c r="AL40">
        <v>732.67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0.32</v>
      </c>
      <c r="AT40">
        <v>0</v>
      </c>
      <c r="AU40">
        <v>0</v>
      </c>
      <c r="AV40">
        <v>1</v>
      </c>
      <c r="AW40">
        <v>1</v>
      </c>
      <c r="AZ40">
        <v>1</v>
      </c>
      <c r="BA40">
        <v>1</v>
      </c>
      <c r="BB40">
        <v>1</v>
      </c>
      <c r="BC40">
        <v>6.76</v>
      </c>
      <c r="BD40" t="s">
        <v>3</v>
      </c>
      <c r="BE40" t="s">
        <v>3</v>
      </c>
      <c r="BF40" t="s">
        <v>3</v>
      </c>
      <c r="BG40" t="s">
        <v>3</v>
      </c>
      <c r="BH40">
        <v>3</v>
      </c>
      <c r="BI40">
        <v>1</v>
      </c>
      <c r="BJ40" t="s">
        <v>73</v>
      </c>
      <c r="BM40">
        <v>500001</v>
      </c>
      <c r="BN40">
        <v>0</v>
      </c>
      <c r="BO40" t="s">
        <v>70</v>
      </c>
      <c r="BP40">
        <v>1</v>
      </c>
      <c r="BQ40">
        <v>8</v>
      </c>
      <c r="BR40">
        <v>0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BY40" t="s">
        <v>3</v>
      </c>
      <c r="BZ40">
        <v>0</v>
      </c>
      <c r="CA40">
        <v>0</v>
      </c>
      <c r="CE40">
        <v>0</v>
      </c>
      <c r="CF40">
        <v>0</v>
      </c>
      <c r="CG40">
        <v>0</v>
      </c>
      <c r="CM40">
        <v>0</v>
      </c>
      <c r="CN40" t="s">
        <v>3</v>
      </c>
      <c r="CO40">
        <v>0</v>
      </c>
      <c r="CP40">
        <f t="shared" si="43"/>
        <v>19811.400000000001</v>
      </c>
      <c r="CQ40">
        <f t="shared" si="44"/>
        <v>4952.8491999999997</v>
      </c>
      <c r="CR40">
        <f t="shared" si="45"/>
        <v>0</v>
      </c>
      <c r="CS40">
        <f t="shared" si="46"/>
        <v>0</v>
      </c>
      <c r="CT40">
        <f t="shared" si="47"/>
        <v>0</v>
      </c>
      <c r="CU40">
        <f t="shared" si="48"/>
        <v>0</v>
      </c>
      <c r="CV40">
        <f t="shared" si="49"/>
        <v>0</v>
      </c>
      <c r="CW40">
        <f t="shared" si="50"/>
        <v>0</v>
      </c>
      <c r="CX40">
        <f t="shared" si="51"/>
        <v>0.32</v>
      </c>
      <c r="CY40">
        <f t="shared" si="52"/>
        <v>0</v>
      </c>
      <c r="CZ40">
        <f t="shared" si="53"/>
        <v>0</v>
      </c>
      <c r="DC40" t="s">
        <v>3</v>
      </c>
      <c r="DD40" t="s">
        <v>3</v>
      </c>
      <c r="DE40" t="s">
        <v>3</v>
      </c>
      <c r="DF40" t="s">
        <v>3</v>
      </c>
      <c r="DG40" t="s">
        <v>3</v>
      </c>
      <c r="DH40" t="s">
        <v>3</v>
      </c>
      <c r="DI40" t="s">
        <v>3</v>
      </c>
      <c r="DJ40" t="s">
        <v>3</v>
      </c>
      <c r="DK40" t="s">
        <v>3</v>
      </c>
      <c r="DL40" t="s">
        <v>3</v>
      </c>
      <c r="DM40" t="s">
        <v>3</v>
      </c>
      <c r="DN40">
        <v>0</v>
      </c>
      <c r="DO40">
        <v>0</v>
      </c>
      <c r="DP40">
        <v>1</v>
      </c>
      <c r="DQ40">
        <v>1</v>
      </c>
      <c r="DU40">
        <v>1010</v>
      </c>
      <c r="DV40" t="s">
        <v>72</v>
      </c>
      <c r="DW40" t="s">
        <v>72</v>
      </c>
      <c r="DX40">
        <v>1</v>
      </c>
      <c r="EE40">
        <v>63940454</v>
      </c>
      <c r="EF40">
        <v>8</v>
      </c>
      <c r="EG40" t="s">
        <v>33</v>
      </c>
      <c r="EH40">
        <v>0</v>
      </c>
      <c r="EI40" t="s">
        <v>3</v>
      </c>
      <c r="EJ40">
        <v>1</v>
      </c>
      <c r="EK40">
        <v>500001</v>
      </c>
      <c r="EL40" t="s">
        <v>34</v>
      </c>
      <c r="EM40" t="s">
        <v>35</v>
      </c>
      <c r="EO40" t="s">
        <v>3</v>
      </c>
      <c r="EQ40">
        <v>0</v>
      </c>
      <c r="ER40">
        <v>732.67</v>
      </c>
      <c r="ES40">
        <v>732.67</v>
      </c>
      <c r="ET40">
        <v>0</v>
      </c>
      <c r="EU40">
        <v>0</v>
      </c>
      <c r="EV40">
        <v>0</v>
      </c>
      <c r="EW40">
        <v>0</v>
      </c>
      <c r="EX40">
        <v>0</v>
      </c>
      <c r="FQ40">
        <v>0</v>
      </c>
      <c r="FR40">
        <f t="shared" si="54"/>
        <v>0</v>
      </c>
      <c r="FS40">
        <v>0</v>
      </c>
      <c r="FX40">
        <v>0</v>
      </c>
      <c r="FY40">
        <v>0</v>
      </c>
      <c r="GA40" t="s">
        <v>3</v>
      </c>
      <c r="GD40">
        <v>1</v>
      </c>
      <c r="GF40">
        <v>201019826</v>
      </c>
      <c r="GG40">
        <v>2</v>
      </c>
      <c r="GH40">
        <v>1</v>
      </c>
      <c r="GI40">
        <v>2</v>
      </c>
      <c r="GJ40">
        <v>0</v>
      </c>
      <c r="GK40">
        <v>0</v>
      </c>
      <c r="GL40">
        <f t="shared" si="55"/>
        <v>0</v>
      </c>
      <c r="GM40">
        <f t="shared" si="56"/>
        <v>19811.400000000001</v>
      </c>
      <c r="GN40">
        <f t="shared" si="57"/>
        <v>19811.400000000001</v>
      </c>
      <c r="GO40">
        <f t="shared" si="58"/>
        <v>0</v>
      </c>
      <c r="GP40">
        <f t="shared" si="59"/>
        <v>0</v>
      </c>
      <c r="GR40">
        <v>0</v>
      </c>
      <c r="GS40">
        <v>3</v>
      </c>
      <c r="GT40">
        <v>0</v>
      </c>
      <c r="GU40" t="s">
        <v>3</v>
      </c>
      <c r="GV40">
        <f t="shared" si="60"/>
        <v>0</v>
      </c>
      <c r="GW40">
        <v>1</v>
      </c>
      <c r="GX40">
        <f t="shared" si="61"/>
        <v>0</v>
      </c>
      <c r="HA40">
        <v>0</v>
      </c>
      <c r="HB40">
        <v>0</v>
      </c>
      <c r="HC40">
        <f t="shared" si="62"/>
        <v>0</v>
      </c>
      <c r="IK40">
        <v>0</v>
      </c>
    </row>
    <row r="41" spans="1:245" x14ac:dyDescent="0.2">
      <c r="A41">
        <v>17</v>
      </c>
      <c r="B41">
        <v>1</v>
      </c>
      <c r="C41">
        <f>ROW(SmtRes!A51)</f>
        <v>51</v>
      </c>
      <c r="D41">
        <f>ROW(EtalonRes!A53)</f>
        <v>53</v>
      </c>
      <c r="E41" t="s">
        <v>74</v>
      </c>
      <c r="F41" t="s">
        <v>75</v>
      </c>
      <c r="G41" t="s">
        <v>76</v>
      </c>
      <c r="H41" t="s">
        <v>77</v>
      </c>
      <c r="I41">
        <f>ROUND((1*2*11)/100,9)</f>
        <v>0.22</v>
      </c>
      <c r="J41">
        <v>0</v>
      </c>
      <c r="O41">
        <f t="shared" si="28"/>
        <v>32681.759999999998</v>
      </c>
      <c r="P41">
        <f t="shared" si="29"/>
        <v>24348.65</v>
      </c>
      <c r="Q41">
        <f t="shared" si="30"/>
        <v>913.39</v>
      </c>
      <c r="R41">
        <f t="shared" si="31"/>
        <v>0</v>
      </c>
      <c r="S41">
        <f t="shared" si="32"/>
        <v>7419.72</v>
      </c>
      <c r="T41">
        <f t="shared" si="33"/>
        <v>0</v>
      </c>
      <c r="U41">
        <f t="shared" si="34"/>
        <v>29.094999999999999</v>
      </c>
      <c r="V41">
        <f t="shared" si="35"/>
        <v>0</v>
      </c>
      <c r="W41">
        <f t="shared" si="36"/>
        <v>0</v>
      </c>
      <c r="X41">
        <f t="shared" si="37"/>
        <v>7864.9</v>
      </c>
      <c r="Y41">
        <f t="shared" si="38"/>
        <v>4006.65</v>
      </c>
      <c r="AA41">
        <v>68187018</v>
      </c>
      <c r="AB41">
        <f t="shared" si="39"/>
        <v>25618.9725</v>
      </c>
      <c r="AC41">
        <f t="shared" si="40"/>
        <v>24007.74</v>
      </c>
      <c r="AD41">
        <f>ROUND(((((ET41*1.25))-((EU41*1.25)))+AE41),6)</f>
        <v>424.95</v>
      </c>
      <c r="AE41">
        <f>ROUND(((EU41*1.25)),6)</f>
        <v>0</v>
      </c>
      <c r="AF41">
        <f>ROUND(((EV41*1.15)),6)</f>
        <v>1186.2825</v>
      </c>
      <c r="AG41">
        <f t="shared" si="41"/>
        <v>0</v>
      </c>
      <c r="AH41">
        <f>((EW41*1.15))</f>
        <v>132.25</v>
      </c>
      <c r="AI41">
        <f>((EX41*1.25))</f>
        <v>0</v>
      </c>
      <c r="AJ41">
        <f t="shared" si="42"/>
        <v>0</v>
      </c>
      <c r="AK41">
        <v>25379.25</v>
      </c>
      <c r="AL41">
        <v>24007.74</v>
      </c>
      <c r="AM41">
        <v>339.96</v>
      </c>
      <c r="AN41">
        <v>0</v>
      </c>
      <c r="AO41">
        <v>1031.55</v>
      </c>
      <c r="AP41">
        <v>0</v>
      </c>
      <c r="AQ41">
        <v>115</v>
      </c>
      <c r="AR41">
        <v>0</v>
      </c>
      <c r="AS41">
        <v>0</v>
      </c>
      <c r="AT41">
        <v>106</v>
      </c>
      <c r="AU41">
        <v>54</v>
      </c>
      <c r="AV41">
        <v>1</v>
      </c>
      <c r="AW41">
        <v>1</v>
      </c>
      <c r="AZ41">
        <v>1</v>
      </c>
      <c r="BA41">
        <v>28.43</v>
      </c>
      <c r="BB41">
        <v>9.77</v>
      </c>
      <c r="BC41">
        <v>4.6100000000000003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1</v>
      </c>
      <c r="BJ41" t="s">
        <v>78</v>
      </c>
      <c r="BM41">
        <v>10001</v>
      </c>
      <c r="BN41">
        <v>0</v>
      </c>
      <c r="BO41" t="s">
        <v>75</v>
      </c>
      <c r="BP41">
        <v>1</v>
      </c>
      <c r="BQ41">
        <v>2</v>
      </c>
      <c r="BR41">
        <v>0</v>
      </c>
      <c r="BS41">
        <v>28.43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118</v>
      </c>
      <c r="CA41">
        <v>63</v>
      </c>
      <c r="CE41">
        <v>0</v>
      </c>
      <c r="CF41">
        <v>0</v>
      </c>
      <c r="CG41">
        <v>0</v>
      </c>
      <c r="CM41">
        <v>0</v>
      </c>
      <c r="CN41" t="s">
        <v>1223</v>
      </c>
      <c r="CO41">
        <v>0</v>
      </c>
      <c r="CP41">
        <f t="shared" si="43"/>
        <v>32681.760000000002</v>
      </c>
      <c r="CQ41">
        <f t="shared" si="44"/>
        <v>110675.68140000002</v>
      </c>
      <c r="CR41">
        <f t="shared" si="45"/>
        <v>4151.7614999999996</v>
      </c>
      <c r="CS41">
        <f t="shared" si="46"/>
        <v>0</v>
      </c>
      <c r="CT41">
        <f t="shared" si="47"/>
        <v>33726.011474999999</v>
      </c>
      <c r="CU41">
        <f t="shared" si="48"/>
        <v>0</v>
      </c>
      <c r="CV41">
        <f t="shared" si="49"/>
        <v>132.25</v>
      </c>
      <c r="CW41">
        <f t="shared" si="50"/>
        <v>0</v>
      </c>
      <c r="CX41">
        <f t="shared" si="51"/>
        <v>0</v>
      </c>
      <c r="CY41">
        <f t="shared" si="52"/>
        <v>7864.9032000000007</v>
      </c>
      <c r="CZ41">
        <f t="shared" si="53"/>
        <v>4006.6487999999999</v>
      </c>
      <c r="DC41" t="s">
        <v>3</v>
      </c>
      <c r="DD41" t="s">
        <v>3</v>
      </c>
      <c r="DE41" t="s">
        <v>20</v>
      </c>
      <c r="DF41" t="s">
        <v>20</v>
      </c>
      <c r="DG41" t="s">
        <v>21</v>
      </c>
      <c r="DH41" t="s">
        <v>3</v>
      </c>
      <c r="DI41" t="s">
        <v>21</v>
      </c>
      <c r="DJ41" t="s">
        <v>20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77</v>
      </c>
      <c r="DW41" t="s">
        <v>77</v>
      </c>
      <c r="DX41">
        <v>1</v>
      </c>
      <c r="EE41">
        <v>63940278</v>
      </c>
      <c r="EF41">
        <v>2</v>
      </c>
      <c r="EG41" t="s">
        <v>22</v>
      </c>
      <c r="EH41">
        <v>0</v>
      </c>
      <c r="EI41" t="s">
        <v>3</v>
      </c>
      <c r="EJ41">
        <v>1</v>
      </c>
      <c r="EK41">
        <v>10001</v>
      </c>
      <c r="EL41" t="s">
        <v>23</v>
      </c>
      <c r="EM41" t="s">
        <v>24</v>
      </c>
      <c r="EO41" t="s">
        <v>25</v>
      </c>
      <c r="EQ41">
        <v>0</v>
      </c>
      <c r="ER41">
        <v>25379.25</v>
      </c>
      <c r="ES41">
        <v>24007.74</v>
      </c>
      <c r="ET41">
        <v>339.96</v>
      </c>
      <c r="EU41">
        <v>0</v>
      </c>
      <c r="EV41">
        <v>1031.55</v>
      </c>
      <c r="EW41">
        <v>115</v>
      </c>
      <c r="EX41">
        <v>0</v>
      </c>
      <c r="EY41">
        <v>0</v>
      </c>
      <c r="FQ41">
        <v>0</v>
      </c>
      <c r="FR41">
        <f t="shared" si="54"/>
        <v>0</v>
      </c>
      <c r="FS41">
        <v>0</v>
      </c>
      <c r="FT41" t="s">
        <v>26</v>
      </c>
      <c r="FU41" t="s">
        <v>27</v>
      </c>
      <c r="FX41">
        <v>106.2</v>
      </c>
      <c r="FY41">
        <v>53.55</v>
      </c>
      <c r="GA41" t="s">
        <v>3</v>
      </c>
      <c r="GD41">
        <v>1</v>
      </c>
      <c r="GF41">
        <v>122676480</v>
      </c>
      <c r="GG41">
        <v>2</v>
      </c>
      <c r="GH41">
        <v>1</v>
      </c>
      <c r="GI41">
        <v>2</v>
      </c>
      <c r="GJ41">
        <v>0</v>
      </c>
      <c r="GK41">
        <v>0</v>
      </c>
      <c r="GL41">
        <f t="shared" si="55"/>
        <v>0</v>
      </c>
      <c r="GM41">
        <f t="shared" si="56"/>
        <v>44553.31</v>
      </c>
      <c r="GN41">
        <f t="shared" si="57"/>
        <v>44553.31</v>
      </c>
      <c r="GO41">
        <f t="shared" si="58"/>
        <v>0</v>
      </c>
      <c r="GP41">
        <f t="shared" si="59"/>
        <v>0</v>
      </c>
      <c r="GR41">
        <v>0</v>
      </c>
      <c r="GS41">
        <v>3</v>
      </c>
      <c r="GT41">
        <v>0</v>
      </c>
      <c r="GU41" t="s">
        <v>3</v>
      </c>
      <c r="GV41">
        <f t="shared" si="60"/>
        <v>0</v>
      </c>
      <c r="GW41">
        <v>1</v>
      </c>
      <c r="GX41">
        <f t="shared" si="61"/>
        <v>0</v>
      </c>
      <c r="HA41">
        <v>0</v>
      </c>
      <c r="HB41">
        <v>0</v>
      </c>
      <c r="HC41">
        <f t="shared" si="62"/>
        <v>0</v>
      </c>
      <c r="IK41">
        <v>0</v>
      </c>
    </row>
    <row r="42" spans="1:245" x14ac:dyDescent="0.2">
      <c r="A42">
        <v>18</v>
      </c>
      <c r="B42">
        <v>1</v>
      </c>
      <c r="C42">
        <v>49</v>
      </c>
      <c r="E42" t="s">
        <v>79</v>
      </c>
      <c r="F42" t="s">
        <v>80</v>
      </c>
      <c r="G42" t="s">
        <v>81</v>
      </c>
      <c r="H42" t="s">
        <v>31</v>
      </c>
      <c r="I42">
        <f>I41*J42</f>
        <v>-22</v>
      </c>
      <c r="J42">
        <v>-100</v>
      </c>
      <c r="O42">
        <f t="shared" si="28"/>
        <v>-18307.080000000002</v>
      </c>
      <c r="P42">
        <f t="shared" si="29"/>
        <v>-18307.080000000002</v>
      </c>
      <c r="Q42">
        <f t="shared" si="30"/>
        <v>0</v>
      </c>
      <c r="R42">
        <f t="shared" si="31"/>
        <v>0</v>
      </c>
      <c r="S42">
        <f t="shared" si="32"/>
        <v>0</v>
      </c>
      <c r="T42">
        <f t="shared" si="33"/>
        <v>0</v>
      </c>
      <c r="U42">
        <f t="shared" si="34"/>
        <v>0</v>
      </c>
      <c r="V42">
        <f t="shared" si="35"/>
        <v>0</v>
      </c>
      <c r="W42">
        <f t="shared" si="36"/>
        <v>0</v>
      </c>
      <c r="X42">
        <f t="shared" si="37"/>
        <v>0</v>
      </c>
      <c r="Y42">
        <f t="shared" si="38"/>
        <v>0</v>
      </c>
      <c r="AA42">
        <v>68187018</v>
      </c>
      <c r="AB42">
        <f t="shared" si="39"/>
        <v>207</v>
      </c>
      <c r="AC42">
        <f t="shared" si="40"/>
        <v>207</v>
      </c>
      <c r="AD42">
        <f>ROUND((((ET42)-(EU42))+AE42),6)</f>
        <v>0</v>
      </c>
      <c r="AE42">
        <f>ROUND((EU42),6)</f>
        <v>0</v>
      </c>
      <c r="AF42">
        <f>ROUND((EV42),6)</f>
        <v>0</v>
      </c>
      <c r="AG42">
        <f t="shared" si="41"/>
        <v>0</v>
      </c>
      <c r="AH42">
        <f>(EW42)</f>
        <v>0</v>
      </c>
      <c r="AI42">
        <f>(EX42)</f>
        <v>0</v>
      </c>
      <c r="AJ42">
        <f t="shared" si="42"/>
        <v>0</v>
      </c>
      <c r="AK42">
        <v>207</v>
      </c>
      <c r="AL42">
        <v>207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1</v>
      </c>
      <c r="AW42">
        <v>1</v>
      </c>
      <c r="AZ42">
        <v>1</v>
      </c>
      <c r="BA42">
        <v>1</v>
      </c>
      <c r="BB42">
        <v>1</v>
      </c>
      <c r="BC42">
        <v>4.0199999999999996</v>
      </c>
      <c r="BD42" t="s">
        <v>3</v>
      </c>
      <c r="BE42" t="s">
        <v>3</v>
      </c>
      <c r="BF42" t="s">
        <v>3</v>
      </c>
      <c r="BG42" t="s">
        <v>3</v>
      </c>
      <c r="BH42">
        <v>3</v>
      </c>
      <c r="BI42">
        <v>1</v>
      </c>
      <c r="BJ42" t="s">
        <v>82</v>
      </c>
      <c r="BM42">
        <v>500001</v>
      </c>
      <c r="BN42">
        <v>0</v>
      </c>
      <c r="BO42" t="s">
        <v>80</v>
      </c>
      <c r="BP42">
        <v>1</v>
      </c>
      <c r="BQ42">
        <v>8</v>
      </c>
      <c r="BR42">
        <v>1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1</v>
      </c>
      <c r="BY42" t="s">
        <v>3</v>
      </c>
      <c r="BZ42">
        <v>0</v>
      </c>
      <c r="CA42">
        <v>0</v>
      </c>
      <c r="CE42">
        <v>0</v>
      </c>
      <c r="CF42">
        <v>0</v>
      </c>
      <c r="CG42">
        <v>0</v>
      </c>
      <c r="CM42">
        <v>0</v>
      </c>
      <c r="CN42" t="s">
        <v>3</v>
      </c>
      <c r="CO42">
        <v>0</v>
      </c>
      <c r="CP42">
        <f t="shared" si="43"/>
        <v>-18307.080000000002</v>
      </c>
      <c r="CQ42">
        <f t="shared" si="44"/>
        <v>832.13999999999987</v>
      </c>
      <c r="CR42">
        <f t="shared" si="45"/>
        <v>0</v>
      </c>
      <c r="CS42">
        <f t="shared" si="46"/>
        <v>0</v>
      </c>
      <c r="CT42">
        <f t="shared" si="47"/>
        <v>0</v>
      </c>
      <c r="CU42">
        <f t="shared" si="48"/>
        <v>0</v>
      </c>
      <c r="CV42">
        <f t="shared" si="49"/>
        <v>0</v>
      </c>
      <c r="CW42">
        <f t="shared" si="50"/>
        <v>0</v>
      </c>
      <c r="CX42">
        <f t="shared" si="51"/>
        <v>0</v>
      </c>
      <c r="CY42">
        <f t="shared" si="52"/>
        <v>0</v>
      </c>
      <c r="CZ42">
        <f t="shared" si="53"/>
        <v>0</v>
      </c>
      <c r="DC42" t="s">
        <v>3</v>
      </c>
      <c r="DD42" t="s">
        <v>3</v>
      </c>
      <c r="DE42" t="s">
        <v>3</v>
      </c>
      <c r="DF42" t="s">
        <v>3</v>
      </c>
      <c r="DG42" t="s">
        <v>3</v>
      </c>
      <c r="DH42" t="s">
        <v>3</v>
      </c>
      <c r="DI42" t="s">
        <v>3</v>
      </c>
      <c r="DJ42" t="s">
        <v>3</v>
      </c>
      <c r="DK42" t="s">
        <v>3</v>
      </c>
      <c r="DL42" t="s">
        <v>3</v>
      </c>
      <c r="DM42" t="s">
        <v>3</v>
      </c>
      <c r="DN42">
        <v>0</v>
      </c>
      <c r="DO42">
        <v>0</v>
      </c>
      <c r="DP42">
        <v>1</v>
      </c>
      <c r="DQ42">
        <v>1</v>
      </c>
      <c r="DU42">
        <v>1005</v>
      </c>
      <c r="DV42" t="s">
        <v>31</v>
      </c>
      <c r="DW42" t="s">
        <v>31</v>
      </c>
      <c r="DX42">
        <v>1</v>
      </c>
      <c r="EE42">
        <v>63940454</v>
      </c>
      <c r="EF42">
        <v>8</v>
      </c>
      <c r="EG42" t="s">
        <v>33</v>
      </c>
      <c r="EH42">
        <v>0</v>
      </c>
      <c r="EI42" t="s">
        <v>3</v>
      </c>
      <c r="EJ42">
        <v>1</v>
      </c>
      <c r="EK42">
        <v>500001</v>
      </c>
      <c r="EL42" t="s">
        <v>34</v>
      </c>
      <c r="EM42" t="s">
        <v>35</v>
      </c>
      <c r="EO42" t="s">
        <v>3</v>
      </c>
      <c r="EQ42">
        <v>0</v>
      </c>
      <c r="ER42">
        <v>207</v>
      </c>
      <c r="ES42">
        <v>207</v>
      </c>
      <c r="ET42">
        <v>0</v>
      </c>
      <c r="EU42">
        <v>0</v>
      </c>
      <c r="EV42">
        <v>0</v>
      </c>
      <c r="EW42">
        <v>0</v>
      </c>
      <c r="EX42">
        <v>0</v>
      </c>
      <c r="FQ42">
        <v>0</v>
      </c>
      <c r="FR42">
        <f t="shared" si="54"/>
        <v>0</v>
      </c>
      <c r="FS42">
        <v>0</v>
      </c>
      <c r="FX42">
        <v>0</v>
      </c>
      <c r="FY42">
        <v>0</v>
      </c>
      <c r="GA42" t="s">
        <v>3</v>
      </c>
      <c r="GD42">
        <v>1</v>
      </c>
      <c r="GF42">
        <v>-1292989106</v>
      </c>
      <c r="GG42">
        <v>2</v>
      </c>
      <c r="GH42">
        <v>1</v>
      </c>
      <c r="GI42">
        <v>2</v>
      </c>
      <c r="GJ42">
        <v>0</v>
      </c>
      <c r="GK42">
        <v>0</v>
      </c>
      <c r="GL42">
        <f t="shared" si="55"/>
        <v>0</v>
      </c>
      <c r="GM42">
        <f t="shared" si="56"/>
        <v>-18307.080000000002</v>
      </c>
      <c r="GN42">
        <f t="shared" si="57"/>
        <v>-18307.080000000002</v>
      </c>
      <c r="GO42">
        <f t="shared" si="58"/>
        <v>0</v>
      </c>
      <c r="GP42">
        <f t="shared" si="59"/>
        <v>0</v>
      </c>
      <c r="GR42">
        <v>0</v>
      </c>
      <c r="GS42">
        <v>3</v>
      </c>
      <c r="GT42">
        <v>0</v>
      </c>
      <c r="GU42" t="s">
        <v>3</v>
      </c>
      <c r="GV42">
        <f t="shared" si="60"/>
        <v>0</v>
      </c>
      <c r="GW42">
        <v>1</v>
      </c>
      <c r="GX42">
        <f t="shared" si="61"/>
        <v>0</v>
      </c>
      <c r="HA42">
        <v>0</v>
      </c>
      <c r="HB42">
        <v>0</v>
      </c>
      <c r="HC42">
        <f t="shared" si="62"/>
        <v>0</v>
      </c>
      <c r="IK42">
        <v>0</v>
      </c>
    </row>
    <row r="43" spans="1:245" x14ac:dyDescent="0.2">
      <c r="A43">
        <v>18</v>
      </c>
      <c r="B43">
        <v>1</v>
      </c>
      <c r="C43">
        <v>51</v>
      </c>
      <c r="E43" t="s">
        <v>83</v>
      </c>
      <c r="F43" t="s">
        <v>84</v>
      </c>
      <c r="G43" t="s">
        <v>85</v>
      </c>
      <c r="H43" t="s">
        <v>31</v>
      </c>
      <c r="I43">
        <f>I41*J43</f>
        <v>22</v>
      </c>
      <c r="J43">
        <v>100</v>
      </c>
      <c r="O43">
        <f t="shared" si="28"/>
        <v>282403.27</v>
      </c>
      <c r="P43">
        <f t="shared" si="29"/>
        <v>282403.27</v>
      </c>
      <c r="Q43">
        <f t="shared" si="30"/>
        <v>0</v>
      </c>
      <c r="R43">
        <f t="shared" si="31"/>
        <v>0</v>
      </c>
      <c r="S43">
        <f t="shared" si="32"/>
        <v>0</v>
      </c>
      <c r="T43">
        <f t="shared" si="33"/>
        <v>0</v>
      </c>
      <c r="U43">
        <f t="shared" si="34"/>
        <v>0</v>
      </c>
      <c r="V43">
        <f t="shared" si="35"/>
        <v>0</v>
      </c>
      <c r="W43">
        <f t="shared" si="36"/>
        <v>25.3</v>
      </c>
      <c r="X43">
        <f t="shared" si="37"/>
        <v>0</v>
      </c>
      <c r="Y43">
        <f t="shared" si="38"/>
        <v>0</v>
      </c>
      <c r="AA43">
        <v>68187018</v>
      </c>
      <c r="AB43">
        <f t="shared" si="39"/>
        <v>4535.87</v>
      </c>
      <c r="AC43">
        <f t="shared" si="40"/>
        <v>4535.87</v>
      </c>
      <c r="AD43">
        <f>ROUND((((ET43)-(EU43))+AE43),6)</f>
        <v>0</v>
      </c>
      <c r="AE43">
        <f>ROUND((EU43),6)</f>
        <v>0</v>
      </c>
      <c r="AF43">
        <f>ROUND((EV43),6)</f>
        <v>0</v>
      </c>
      <c r="AG43">
        <f t="shared" si="41"/>
        <v>0</v>
      </c>
      <c r="AH43">
        <f>(EW43)</f>
        <v>0</v>
      </c>
      <c r="AI43">
        <f>(EX43)</f>
        <v>0</v>
      </c>
      <c r="AJ43">
        <f t="shared" si="42"/>
        <v>1.1499999999999999</v>
      </c>
      <c r="AK43">
        <v>4535.87</v>
      </c>
      <c r="AL43">
        <v>4535.87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1.1499999999999999</v>
      </c>
      <c r="AT43">
        <v>0</v>
      </c>
      <c r="AU43">
        <v>0</v>
      </c>
      <c r="AV43">
        <v>1</v>
      </c>
      <c r="AW43">
        <v>1</v>
      </c>
      <c r="AZ43">
        <v>1</v>
      </c>
      <c r="BA43">
        <v>1</v>
      </c>
      <c r="BB43">
        <v>1</v>
      </c>
      <c r="BC43">
        <v>2.83</v>
      </c>
      <c r="BD43" t="s">
        <v>3</v>
      </c>
      <c r="BE43" t="s">
        <v>3</v>
      </c>
      <c r="BF43" t="s">
        <v>3</v>
      </c>
      <c r="BG43" t="s">
        <v>3</v>
      </c>
      <c r="BH43">
        <v>3</v>
      </c>
      <c r="BI43">
        <v>1</v>
      </c>
      <c r="BJ43" t="s">
        <v>86</v>
      </c>
      <c r="BM43">
        <v>500001</v>
      </c>
      <c r="BN43">
        <v>0</v>
      </c>
      <c r="BO43" t="s">
        <v>84</v>
      </c>
      <c r="BP43">
        <v>1</v>
      </c>
      <c r="BQ43">
        <v>8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0</v>
      </c>
      <c r="CA43">
        <v>0</v>
      </c>
      <c r="CE43">
        <v>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43"/>
        <v>282403.27</v>
      </c>
      <c r="CQ43">
        <f t="shared" si="44"/>
        <v>12836.5121</v>
      </c>
      <c r="CR43">
        <f t="shared" si="45"/>
        <v>0</v>
      </c>
      <c r="CS43">
        <f t="shared" si="46"/>
        <v>0</v>
      </c>
      <c r="CT43">
        <f t="shared" si="47"/>
        <v>0</v>
      </c>
      <c r="CU43">
        <f t="shared" si="48"/>
        <v>0</v>
      </c>
      <c r="CV43">
        <f t="shared" si="49"/>
        <v>0</v>
      </c>
      <c r="CW43">
        <f t="shared" si="50"/>
        <v>0</v>
      </c>
      <c r="CX43">
        <f t="shared" si="51"/>
        <v>1.1499999999999999</v>
      </c>
      <c r="CY43">
        <f t="shared" si="52"/>
        <v>0</v>
      </c>
      <c r="CZ43">
        <f t="shared" si="53"/>
        <v>0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1005</v>
      </c>
      <c r="DV43" t="s">
        <v>31</v>
      </c>
      <c r="DW43" t="s">
        <v>31</v>
      </c>
      <c r="DX43">
        <v>1</v>
      </c>
      <c r="EE43">
        <v>63940454</v>
      </c>
      <c r="EF43">
        <v>8</v>
      </c>
      <c r="EG43" t="s">
        <v>33</v>
      </c>
      <c r="EH43">
        <v>0</v>
      </c>
      <c r="EI43" t="s">
        <v>3</v>
      </c>
      <c r="EJ43">
        <v>1</v>
      </c>
      <c r="EK43">
        <v>500001</v>
      </c>
      <c r="EL43" t="s">
        <v>34</v>
      </c>
      <c r="EM43" t="s">
        <v>35</v>
      </c>
      <c r="EO43" t="s">
        <v>3</v>
      </c>
      <c r="EQ43">
        <v>0</v>
      </c>
      <c r="ER43">
        <v>4535.87</v>
      </c>
      <c r="ES43">
        <v>4535.87</v>
      </c>
      <c r="ET43">
        <v>0</v>
      </c>
      <c r="EU43">
        <v>0</v>
      </c>
      <c r="EV43">
        <v>0</v>
      </c>
      <c r="EW43">
        <v>0</v>
      </c>
      <c r="EX43">
        <v>0</v>
      </c>
      <c r="FQ43">
        <v>0</v>
      </c>
      <c r="FR43">
        <f t="shared" si="54"/>
        <v>0</v>
      </c>
      <c r="FS43">
        <v>0</v>
      </c>
      <c r="FX43">
        <v>0</v>
      </c>
      <c r="FY43">
        <v>0</v>
      </c>
      <c r="GA43" t="s">
        <v>3</v>
      </c>
      <c r="GD43">
        <v>1</v>
      </c>
      <c r="GF43">
        <v>1906875314</v>
      </c>
      <c r="GG43">
        <v>2</v>
      </c>
      <c r="GH43">
        <v>1</v>
      </c>
      <c r="GI43">
        <v>2</v>
      </c>
      <c r="GJ43">
        <v>0</v>
      </c>
      <c r="GK43">
        <v>0</v>
      </c>
      <c r="GL43">
        <f t="shared" si="55"/>
        <v>0</v>
      </c>
      <c r="GM43">
        <f t="shared" si="56"/>
        <v>282403.27</v>
      </c>
      <c r="GN43">
        <f t="shared" si="57"/>
        <v>282403.27</v>
      </c>
      <c r="GO43">
        <f t="shared" si="58"/>
        <v>0</v>
      </c>
      <c r="GP43">
        <f t="shared" si="59"/>
        <v>0</v>
      </c>
      <c r="GR43">
        <v>0</v>
      </c>
      <c r="GS43">
        <v>3</v>
      </c>
      <c r="GT43">
        <v>0</v>
      </c>
      <c r="GU43" t="s">
        <v>3</v>
      </c>
      <c r="GV43">
        <f t="shared" si="60"/>
        <v>0</v>
      </c>
      <c r="GW43">
        <v>1</v>
      </c>
      <c r="GX43">
        <f t="shared" si="61"/>
        <v>0</v>
      </c>
      <c r="HA43">
        <v>0</v>
      </c>
      <c r="HB43">
        <v>0</v>
      </c>
      <c r="HC43">
        <f t="shared" si="62"/>
        <v>0</v>
      </c>
      <c r="IK43">
        <v>0</v>
      </c>
    </row>
    <row r="44" spans="1:245" x14ac:dyDescent="0.2">
      <c r="A44">
        <v>17</v>
      </c>
      <c r="B44">
        <v>1</v>
      </c>
      <c r="C44">
        <f>ROW(SmtRes!A62)</f>
        <v>62</v>
      </c>
      <c r="D44">
        <f>ROW(EtalonRes!A63)</f>
        <v>63</v>
      </c>
      <c r="E44" t="s">
        <v>87</v>
      </c>
      <c r="F44" t="s">
        <v>88</v>
      </c>
      <c r="G44" t="s">
        <v>89</v>
      </c>
      <c r="H44" t="s">
        <v>90</v>
      </c>
      <c r="I44">
        <f>ROUND(0.8*1.9*3,9)</f>
        <v>4.5599999999999996</v>
      </c>
      <c r="J44">
        <v>0</v>
      </c>
      <c r="O44">
        <f t="shared" si="28"/>
        <v>5227.46</v>
      </c>
      <c r="P44">
        <f t="shared" si="29"/>
        <v>676.58</v>
      </c>
      <c r="Q44">
        <f t="shared" si="30"/>
        <v>1001.12</v>
      </c>
      <c r="R44">
        <f t="shared" si="31"/>
        <v>0</v>
      </c>
      <c r="S44">
        <f t="shared" si="32"/>
        <v>3549.76</v>
      </c>
      <c r="T44">
        <f t="shared" si="33"/>
        <v>0</v>
      </c>
      <c r="U44">
        <f t="shared" si="34"/>
        <v>12.585599999999998</v>
      </c>
      <c r="V44">
        <f t="shared" si="35"/>
        <v>0</v>
      </c>
      <c r="W44">
        <f t="shared" si="36"/>
        <v>0</v>
      </c>
      <c r="X44">
        <f t="shared" si="37"/>
        <v>2875.31</v>
      </c>
      <c r="Y44">
        <f t="shared" si="38"/>
        <v>2555.83</v>
      </c>
      <c r="AA44">
        <v>68187018</v>
      </c>
      <c r="AB44">
        <f t="shared" si="39"/>
        <v>76.888999999999996</v>
      </c>
      <c r="AC44">
        <f t="shared" si="40"/>
        <v>25.67</v>
      </c>
      <c r="AD44">
        <f>ROUND(((((ET44*1.25))-((EU44*1.25)))+AE44),6)</f>
        <v>23.837499999999999</v>
      </c>
      <c r="AE44">
        <f>ROUND(((EU44*1.25)),6)</f>
        <v>0</v>
      </c>
      <c r="AF44">
        <f>ROUND(((EV44*1.15)),6)</f>
        <v>27.381499999999999</v>
      </c>
      <c r="AG44">
        <f t="shared" si="41"/>
        <v>0</v>
      </c>
      <c r="AH44">
        <f>((EW44*1.15))</f>
        <v>2.76</v>
      </c>
      <c r="AI44">
        <f>((EX44*1.25))</f>
        <v>0</v>
      </c>
      <c r="AJ44">
        <f t="shared" si="42"/>
        <v>0</v>
      </c>
      <c r="AK44">
        <v>68.55</v>
      </c>
      <c r="AL44">
        <v>25.67</v>
      </c>
      <c r="AM44">
        <v>19.07</v>
      </c>
      <c r="AN44">
        <v>0</v>
      </c>
      <c r="AO44">
        <v>23.81</v>
      </c>
      <c r="AP44">
        <v>0</v>
      </c>
      <c r="AQ44">
        <v>2.4</v>
      </c>
      <c r="AR44">
        <v>0</v>
      </c>
      <c r="AS44">
        <v>0</v>
      </c>
      <c r="AT44">
        <v>81</v>
      </c>
      <c r="AU44">
        <v>72</v>
      </c>
      <c r="AV44">
        <v>1</v>
      </c>
      <c r="AW44">
        <v>1</v>
      </c>
      <c r="AZ44">
        <v>1</v>
      </c>
      <c r="BA44">
        <v>28.43</v>
      </c>
      <c r="BB44">
        <v>9.2100000000000009</v>
      </c>
      <c r="BC44">
        <v>5.78</v>
      </c>
      <c r="BD44" t="s">
        <v>3</v>
      </c>
      <c r="BE44" t="s">
        <v>3</v>
      </c>
      <c r="BF44" t="s">
        <v>3</v>
      </c>
      <c r="BG44" t="s">
        <v>3</v>
      </c>
      <c r="BH44">
        <v>0</v>
      </c>
      <c r="BI44">
        <v>1</v>
      </c>
      <c r="BJ44" t="s">
        <v>91</v>
      </c>
      <c r="BM44">
        <v>9001</v>
      </c>
      <c r="BN44">
        <v>0</v>
      </c>
      <c r="BO44" t="s">
        <v>88</v>
      </c>
      <c r="BP44">
        <v>1</v>
      </c>
      <c r="BQ44">
        <v>2</v>
      </c>
      <c r="BR44">
        <v>0</v>
      </c>
      <c r="BS44">
        <v>28.43</v>
      </c>
      <c r="BT44">
        <v>1</v>
      </c>
      <c r="BU44">
        <v>1</v>
      </c>
      <c r="BV44">
        <v>1</v>
      </c>
      <c r="BW44">
        <v>1</v>
      </c>
      <c r="BX44">
        <v>1</v>
      </c>
      <c r="BY44" t="s">
        <v>3</v>
      </c>
      <c r="BZ44">
        <v>90</v>
      </c>
      <c r="CA44">
        <v>85</v>
      </c>
      <c r="CE44">
        <v>0</v>
      </c>
      <c r="CF44">
        <v>0</v>
      </c>
      <c r="CG44">
        <v>0</v>
      </c>
      <c r="CM44">
        <v>0</v>
      </c>
      <c r="CN44" t="s">
        <v>1223</v>
      </c>
      <c r="CO44">
        <v>0</v>
      </c>
      <c r="CP44">
        <f t="shared" si="43"/>
        <v>5227.46</v>
      </c>
      <c r="CQ44">
        <f t="shared" si="44"/>
        <v>148.37260000000001</v>
      </c>
      <c r="CR44">
        <f t="shared" si="45"/>
        <v>219.543375</v>
      </c>
      <c r="CS44">
        <f t="shared" si="46"/>
        <v>0</v>
      </c>
      <c r="CT44">
        <f t="shared" si="47"/>
        <v>778.45604500000002</v>
      </c>
      <c r="CU44">
        <f t="shared" si="48"/>
        <v>0</v>
      </c>
      <c r="CV44">
        <f t="shared" si="49"/>
        <v>2.76</v>
      </c>
      <c r="CW44">
        <f t="shared" si="50"/>
        <v>0</v>
      </c>
      <c r="CX44">
        <f t="shared" si="51"/>
        <v>0</v>
      </c>
      <c r="CY44">
        <f t="shared" si="52"/>
        <v>2875.3056000000001</v>
      </c>
      <c r="CZ44">
        <f t="shared" si="53"/>
        <v>2555.8272000000002</v>
      </c>
      <c r="DC44" t="s">
        <v>3</v>
      </c>
      <c r="DD44" t="s">
        <v>3</v>
      </c>
      <c r="DE44" t="s">
        <v>20</v>
      </c>
      <c r="DF44" t="s">
        <v>20</v>
      </c>
      <c r="DG44" t="s">
        <v>21</v>
      </c>
      <c r="DH44" t="s">
        <v>3</v>
      </c>
      <c r="DI44" t="s">
        <v>21</v>
      </c>
      <c r="DJ44" t="s">
        <v>20</v>
      </c>
      <c r="DK44" t="s">
        <v>3</v>
      </c>
      <c r="DL44" t="s">
        <v>3</v>
      </c>
      <c r="DM44" t="s">
        <v>3</v>
      </c>
      <c r="DN44">
        <v>0</v>
      </c>
      <c r="DO44">
        <v>0</v>
      </c>
      <c r="DP44">
        <v>1</v>
      </c>
      <c r="DQ44">
        <v>1</v>
      </c>
      <c r="DU44">
        <v>1013</v>
      </c>
      <c r="DV44" t="s">
        <v>90</v>
      </c>
      <c r="DW44" t="s">
        <v>90</v>
      </c>
      <c r="DX44">
        <v>1</v>
      </c>
      <c r="EE44">
        <v>63940277</v>
      </c>
      <c r="EF44">
        <v>2</v>
      </c>
      <c r="EG44" t="s">
        <v>22</v>
      </c>
      <c r="EH44">
        <v>0</v>
      </c>
      <c r="EI44" t="s">
        <v>3</v>
      </c>
      <c r="EJ44">
        <v>1</v>
      </c>
      <c r="EK44">
        <v>9001</v>
      </c>
      <c r="EL44" t="s">
        <v>56</v>
      </c>
      <c r="EM44" t="s">
        <v>57</v>
      </c>
      <c r="EO44" t="s">
        <v>25</v>
      </c>
      <c r="EQ44">
        <v>0</v>
      </c>
      <c r="ER44">
        <v>68.55</v>
      </c>
      <c r="ES44">
        <v>25.67</v>
      </c>
      <c r="ET44">
        <v>19.07</v>
      </c>
      <c r="EU44">
        <v>0</v>
      </c>
      <c r="EV44">
        <v>23.81</v>
      </c>
      <c r="EW44">
        <v>2.4</v>
      </c>
      <c r="EX44">
        <v>0</v>
      </c>
      <c r="EY44">
        <v>0</v>
      </c>
      <c r="FQ44">
        <v>0</v>
      </c>
      <c r="FR44">
        <f t="shared" si="54"/>
        <v>0</v>
      </c>
      <c r="FS44">
        <v>0</v>
      </c>
      <c r="FT44" t="s">
        <v>26</v>
      </c>
      <c r="FU44" t="s">
        <v>27</v>
      </c>
      <c r="FX44">
        <v>81</v>
      </c>
      <c r="FY44">
        <v>72.25</v>
      </c>
      <c r="GA44" t="s">
        <v>3</v>
      </c>
      <c r="GD44">
        <v>1</v>
      </c>
      <c r="GF44">
        <v>-969021570</v>
      </c>
      <c r="GG44">
        <v>2</v>
      </c>
      <c r="GH44">
        <v>1</v>
      </c>
      <c r="GI44">
        <v>2</v>
      </c>
      <c r="GJ44">
        <v>0</v>
      </c>
      <c r="GK44">
        <v>0</v>
      </c>
      <c r="GL44">
        <f t="shared" si="55"/>
        <v>0</v>
      </c>
      <c r="GM44">
        <f t="shared" si="56"/>
        <v>10658.6</v>
      </c>
      <c r="GN44">
        <f t="shared" si="57"/>
        <v>10658.6</v>
      </c>
      <c r="GO44">
        <f t="shared" si="58"/>
        <v>0</v>
      </c>
      <c r="GP44">
        <f t="shared" si="59"/>
        <v>0</v>
      </c>
      <c r="GR44">
        <v>0</v>
      </c>
      <c r="GS44">
        <v>3</v>
      </c>
      <c r="GT44">
        <v>0</v>
      </c>
      <c r="GU44" t="s">
        <v>3</v>
      </c>
      <c r="GV44">
        <f t="shared" si="60"/>
        <v>0</v>
      </c>
      <c r="GW44">
        <v>1</v>
      </c>
      <c r="GX44">
        <f t="shared" si="61"/>
        <v>0</v>
      </c>
      <c r="HA44">
        <v>0</v>
      </c>
      <c r="HB44">
        <v>0</v>
      </c>
      <c r="HC44">
        <f t="shared" si="62"/>
        <v>0</v>
      </c>
      <c r="IK44">
        <v>0</v>
      </c>
    </row>
    <row r="45" spans="1:245" x14ac:dyDescent="0.2">
      <c r="A45">
        <v>18</v>
      </c>
      <c r="B45">
        <v>1</v>
      </c>
      <c r="C45">
        <v>62</v>
      </c>
      <c r="E45" t="s">
        <v>92</v>
      </c>
      <c r="F45" t="s">
        <v>93</v>
      </c>
      <c r="G45" t="s">
        <v>94</v>
      </c>
      <c r="H45" t="s">
        <v>72</v>
      </c>
      <c r="I45">
        <f>I44*J45</f>
        <v>3</v>
      </c>
      <c r="J45">
        <v>0.65789473684210531</v>
      </c>
      <c r="O45">
        <f t="shared" si="28"/>
        <v>9989.68</v>
      </c>
      <c r="P45">
        <f t="shared" si="29"/>
        <v>9989.68</v>
      </c>
      <c r="Q45">
        <f t="shared" si="30"/>
        <v>0</v>
      </c>
      <c r="R45">
        <f t="shared" si="31"/>
        <v>0</v>
      </c>
      <c r="S45">
        <f t="shared" si="32"/>
        <v>0</v>
      </c>
      <c r="T45">
        <f t="shared" si="33"/>
        <v>0</v>
      </c>
      <c r="U45">
        <f t="shared" si="34"/>
        <v>0</v>
      </c>
      <c r="V45">
        <f t="shared" si="35"/>
        <v>0</v>
      </c>
      <c r="W45">
        <f t="shared" si="36"/>
        <v>0.63</v>
      </c>
      <c r="X45">
        <f t="shared" si="37"/>
        <v>0</v>
      </c>
      <c r="Y45">
        <f t="shared" si="38"/>
        <v>0</v>
      </c>
      <c r="AA45">
        <v>68187018</v>
      </c>
      <c r="AB45">
        <f t="shared" si="39"/>
        <v>525.22</v>
      </c>
      <c r="AC45">
        <f t="shared" si="40"/>
        <v>525.22</v>
      </c>
      <c r="AD45">
        <f>ROUND((((ET45)-(EU45))+AE45),6)</f>
        <v>0</v>
      </c>
      <c r="AE45">
        <f t="shared" ref="AE45:AF47" si="65">ROUND((EU45),6)</f>
        <v>0</v>
      </c>
      <c r="AF45">
        <f t="shared" si="65"/>
        <v>0</v>
      </c>
      <c r="AG45">
        <f t="shared" si="41"/>
        <v>0</v>
      </c>
      <c r="AH45">
        <f t="shared" ref="AH45:AI47" si="66">(EW45)</f>
        <v>0</v>
      </c>
      <c r="AI45">
        <f t="shared" si="66"/>
        <v>0</v>
      </c>
      <c r="AJ45">
        <f t="shared" si="42"/>
        <v>0.21</v>
      </c>
      <c r="AK45">
        <v>525.22</v>
      </c>
      <c r="AL45">
        <v>525.22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0.21</v>
      </c>
      <c r="AT45">
        <v>0</v>
      </c>
      <c r="AU45">
        <v>0</v>
      </c>
      <c r="AV45">
        <v>1</v>
      </c>
      <c r="AW45">
        <v>1</v>
      </c>
      <c r="AZ45">
        <v>1</v>
      </c>
      <c r="BA45">
        <v>1</v>
      </c>
      <c r="BB45">
        <v>1</v>
      </c>
      <c r="BC45">
        <v>6.34</v>
      </c>
      <c r="BD45" t="s">
        <v>3</v>
      </c>
      <c r="BE45" t="s">
        <v>3</v>
      </c>
      <c r="BF45" t="s">
        <v>3</v>
      </c>
      <c r="BG45" t="s">
        <v>3</v>
      </c>
      <c r="BH45">
        <v>3</v>
      </c>
      <c r="BI45">
        <v>1</v>
      </c>
      <c r="BJ45" t="s">
        <v>95</v>
      </c>
      <c r="BM45">
        <v>500001</v>
      </c>
      <c r="BN45">
        <v>0</v>
      </c>
      <c r="BO45" t="s">
        <v>93</v>
      </c>
      <c r="BP45">
        <v>1</v>
      </c>
      <c r="BQ45">
        <v>8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0</v>
      </c>
      <c r="CA45">
        <v>0</v>
      </c>
      <c r="CE45">
        <v>0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43"/>
        <v>9989.68</v>
      </c>
      <c r="CQ45">
        <f t="shared" si="44"/>
        <v>3329.8948</v>
      </c>
      <c r="CR45">
        <f t="shared" si="45"/>
        <v>0</v>
      </c>
      <c r="CS45">
        <f t="shared" si="46"/>
        <v>0</v>
      </c>
      <c r="CT45">
        <f t="shared" si="47"/>
        <v>0</v>
      </c>
      <c r="CU45">
        <f t="shared" si="48"/>
        <v>0</v>
      </c>
      <c r="CV45">
        <f t="shared" si="49"/>
        <v>0</v>
      </c>
      <c r="CW45">
        <f t="shared" si="50"/>
        <v>0</v>
      </c>
      <c r="CX45">
        <f t="shared" si="51"/>
        <v>0.21</v>
      </c>
      <c r="CY45">
        <f t="shared" si="52"/>
        <v>0</v>
      </c>
      <c r="CZ45">
        <f t="shared" si="53"/>
        <v>0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1010</v>
      </c>
      <c r="DV45" t="s">
        <v>72</v>
      </c>
      <c r="DW45" t="s">
        <v>72</v>
      </c>
      <c r="DX45">
        <v>1</v>
      </c>
      <c r="EE45">
        <v>63940454</v>
      </c>
      <c r="EF45">
        <v>8</v>
      </c>
      <c r="EG45" t="s">
        <v>33</v>
      </c>
      <c r="EH45">
        <v>0</v>
      </c>
      <c r="EI45" t="s">
        <v>3</v>
      </c>
      <c r="EJ45">
        <v>1</v>
      </c>
      <c r="EK45">
        <v>500001</v>
      </c>
      <c r="EL45" t="s">
        <v>34</v>
      </c>
      <c r="EM45" t="s">
        <v>35</v>
      </c>
      <c r="EO45" t="s">
        <v>3</v>
      </c>
      <c r="EQ45">
        <v>0</v>
      </c>
      <c r="ER45">
        <v>525.22</v>
      </c>
      <c r="ES45">
        <v>525.22</v>
      </c>
      <c r="ET45">
        <v>0</v>
      </c>
      <c r="EU45">
        <v>0</v>
      </c>
      <c r="EV45">
        <v>0</v>
      </c>
      <c r="EW45">
        <v>0</v>
      </c>
      <c r="EX45">
        <v>0</v>
      </c>
      <c r="FQ45">
        <v>0</v>
      </c>
      <c r="FR45">
        <f t="shared" si="54"/>
        <v>0</v>
      </c>
      <c r="FS45">
        <v>0</v>
      </c>
      <c r="FX45">
        <v>0</v>
      </c>
      <c r="FY45">
        <v>0</v>
      </c>
      <c r="GA45" t="s">
        <v>3</v>
      </c>
      <c r="GD45">
        <v>1</v>
      </c>
      <c r="GF45">
        <v>1393370204</v>
      </c>
      <c r="GG45">
        <v>2</v>
      </c>
      <c r="GH45">
        <v>1</v>
      </c>
      <c r="GI45">
        <v>2</v>
      </c>
      <c r="GJ45">
        <v>0</v>
      </c>
      <c r="GK45">
        <v>0</v>
      </c>
      <c r="GL45">
        <f t="shared" si="55"/>
        <v>0</v>
      </c>
      <c r="GM45">
        <f t="shared" si="56"/>
        <v>9989.68</v>
      </c>
      <c r="GN45">
        <f t="shared" si="57"/>
        <v>9989.68</v>
      </c>
      <c r="GO45">
        <f t="shared" si="58"/>
        <v>0</v>
      </c>
      <c r="GP45">
        <f t="shared" si="59"/>
        <v>0</v>
      </c>
      <c r="GR45">
        <v>0</v>
      </c>
      <c r="GS45">
        <v>3</v>
      </c>
      <c r="GT45">
        <v>0</v>
      </c>
      <c r="GU45" t="s">
        <v>3</v>
      </c>
      <c r="GV45">
        <f t="shared" si="60"/>
        <v>0</v>
      </c>
      <c r="GW45">
        <v>1</v>
      </c>
      <c r="GX45">
        <f t="shared" si="61"/>
        <v>0</v>
      </c>
      <c r="HA45">
        <v>0</v>
      </c>
      <c r="HB45">
        <v>0</v>
      </c>
      <c r="HC45">
        <f t="shared" si="62"/>
        <v>0</v>
      </c>
      <c r="IK45">
        <v>0</v>
      </c>
    </row>
    <row r="46" spans="1:245" x14ac:dyDescent="0.2">
      <c r="A46">
        <v>18</v>
      </c>
      <c r="B46">
        <v>1</v>
      </c>
      <c r="C46">
        <v>61</v>
      </c>
      <c r="E46" t="s">
        <v>96</v>
      </c>
      <c r="F46" t="s">
        <v>97</v>
      </c>
      <c r="G46" t="s">
        <v>98</v>
      </c>
      <c r="H46" t="s">
        <v>72</v>
      </c>
      <c r="I46">
        <f>I44*J46</f>
        <v>3</v>
      </c>
      <c r="J46">
        <v>0.65789473684210531</v>
      </c>
      <c r="O46">
        <f t="shared" si="28"/>
        <v>44497.63</v>
      </c>
      <c r="P46">
        <f t="shared" si="29"/>
        <v>44497.63</v>
      </c>
      <c r="Q46">
        <f t="shared" si="30"/>
        <v>0</v>
      </c>
      <c r="R46">
        <f t="shared" si="31"/>
        <v>0</v>
      </c>
      <c r="S46">
        <f t="shared" si="32"/>
        <v>0</v>
      </c>
      <c r="T46">
        <f t="shared" si="33"/>
        <v>0</v>
      </c>
      <c r="U46">
        <f t="shared" si="34"/>
        <v>0</v>
      </c>
      <c r="V46">
        <f t="shared" si="35"/>
        <v>0</v>
      </c>
      <c r="W46">
        <f t="shared" si="36"/>
        <v>5.85</v>
      </c>
      <c r="X46">
        <f t="shared" si="37"/>
        <v>0</v>
      </c>
      <c r="Y46">
        <f t="shared" si="38"/>
        <v>0</v>
      </c>
      <c r="AA46">
        <v>68187018</v>
      </c>
      <c r="AB46">
        <f t="shared" si="39"/>
        <v>2741.69</v>
      </c>
      <c r="AC46">
        <f t="shared" si="40"/>
        <v>2741.69</v>
      </c>
      <c r="AD46">
        <f>ROUND((((ET46)-(EU46))+AE46),6)</f>
        <v>0</v>
      </c>
      <c r="AE46">
        <f t="shared" si="65"/>
        <v>0</v>
      </c>
      <c r="AF46">
        <f t="shared" si="65"/>
        <v>0</v>
      </c>
      <c r="AG46">
        <f t="shared" si="41"/>
        <v>0</v>
      </c>
      <c r="AH46">
        <f t="shared" si="66"/>
        <v>0</v>
      </c>
      <c r="AI46">
        <f t="shared" si="66"/>
        <v>0</v>
      </c>
      <c r="AJ46">
        <f t="shared" si="42"/>
        <v>1.95</v>
      </c>
      <c r="AK46">
        <v>2741.69</v>
      </c>
      <c r="AL46">
        <v>2741.69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1.95</v>
      </c>
      <c r="AT46">
        <v>0</v>
      </c>
      <c r="AU46">
        <v>0</v>
      </c>
      <c r="AV46">
        <v>1</v>
      </c>
      <c r="AW46">
        <v>1</v>
      </c>
      <c r="AZ46">
        <v>1</v>
      </c>
      <c r="BA46">
        <v>1</v>
      </c>
      <c r="BB46">
        <v>1</v>
      </c>
      <c r="BC46">
        <v>5.41</v>
      </c>
      <c r="BD46" t="s">
        <v>3</v>
      </c>
      <c r="BE46" t="s">
        <v>3</v>
      </c>
      <c r="BF46" t="s">
        <v>3</v>
      </c>
      <c r="BG46" t="s">
        <v>3</v>
      </c>
      <c r="BH46">
        <v>3</v>
      </c>
      <c r="BI46">
        <v>1</v>
      </c>
      <c r="BJ46" t="s">
        <v>99</v>
      </c>
      <c r="BM46">
        <v>500001</v>
      </c>
      <c r="BN46">
        <v>0</v>
      </c>
      <c r="BO46" t="s">
        <v>3</v>
      </c>
      <c r="BP46">
        <v>0</v>
      </c>
      <c r="BQ46">
        <v>8</v>
      </c>
      <c r="BR46">
        <v>0</v>
      </c>
      <c r="BS46">
        <v>1</v>
      </c>
      <c r="BT46">
        <v>1</v>
      </c>
      <c r="BU46">
        <v>1</v>
      </c>
      <c r="BV46">
        <v>1</v>
      </c>
      <c r="BW46">
        <v>1</v>
      </c>
      <c r="BX46">
        <v>1</v>
      </c>
      <c r="BY46" t="s">
        <v>3</v>
      </c>
      <c r="BZ46">
        <v>0</v>
      </c>
      <c r="CA46">
        <v>0</v>
      </c>
      <c r="CE46">
        <v>0</v>
      </c>
      <c r="CF46">
        <v>0</v>
      </c>
      <c r="CG46">
        <v>0</v>
      </c>
      <c r="CM46">
        <v>0</v>
      </c>
      <c r="CN46" t="s">
        <v>3</v>
      </c>
      <c r="CO46">
        <v>0</v>
      </c>
      <c r="CP46">
        <f t="shared" si="43"/>
        <v>44497.63</v>
      </c>
      <c r="CQ46">
        <f t="shared" si="44"/>
        <v>14832.5429</v>
      </c>
      <c r="CR46">
        <f t="shared" si="45"/>
        <v>0</v>
      </c>
      <c r="CS46">
        <f t="shared" si="46"/>
        <v>0</v>
      </c>
      <c r="CT46">
        <f t="shared" si="47"/>
        <v>0</v>
      </c>
      <c r="CU46">
        <f t="shared" si="48"/>
        <v>0</v>
      </c>
      <c r="CV46">
        <f t="shared" si="49"/>
        <v>0</v>
      </c>
      <c r="CW46">
        <f t="shared" si="50"/>
        <v>0</v>
      </c>
      <c r="CX46">
        <f t="shared" si="51"/>
        <v>1.95</v>
      </c>
      <c r="CY46">
        <f t="shared" si="52"/>
        <v>0</v>
      </c>
      <c r="CZ46">
        <f t="shared" si="53"/>
        <v>0</v>
      </c>
      <c r="DC46" t="s">
        <v>3</v>
      </c>
      <c r="DD46" t="s">
        <v>3</v>
      </c>
      <c r="DE46" t="s">
        <v>3</v>
      </c>
      <c r="DF46" t="s">
        <v>3</v>
      </c>
      <c r="DG46" t="s">
        <v>3</v>
      </c>
      <c r="DH46" t="s">
        <v>3</v>
      </c>
      <c r="DI46" t="s">
        <v>3</v>
      </c>
      <c r="DJ46" t="s">
        <v>3</v>
      </c>
      <c r="DK46" t="s">
        <v>3</v>
      </c>
      <c r="DL46" t="s">
        <v>3</v>
      </c>
      <c r="DM46" t="s">
        <v>3</v>
      </c>
      <c r="DN46">
        <v>0</v>
      </c>
      <c r="DO46">
        <v>0</v>
      </c>
      <c r="DP46">
        <v>1</v>
      </c>
      <c r="DQ46">
        <v>1</v>
      </c>
      <c r="DU46">
        <v>1010</v>
      </c>
      <c r="DV46" t="s">
        <v>72</v>
      </c>
      <c r="DW46" t="s">
        <v>72</v>
      </c>
      <c r="DX46">
        <v>1</v>
      </c>
      <c r="EE46">
        <v>63940454</v>
      </c>
      <c r="EF46">
        <v>8</v>
      </c>
      <c r="EG46" t="s">
        <v>33</v>
      </c>
      <c r="EH46">
        <v>0</v>
      </c>
      <c r="EI46" t="s">
        <v>3</v>
      </c>
      <c r="EJ46">
        <v>1</v>
      </c>
      <c r="EK46">
        <v>500001</v>
      </c>
      <c r="EL46" t="s">
        <v>34</v>
      </c>
      <c r="EM46" t="s">
        <v>35</v>
      </c>
      <c r="EO46" t="s">
        <v>3</v>
      </c>
      <c r="EQ46">
        <v>0</v>
      </c>
      <c r="ER46">
        <v>2741.69</v>
      </c>
      <c r="ES46">
        <v>2741.69</v>
      </c>
      <c r="ET46">
        <v>0</v>
      </c>
      <c r="EU46">
        <v>0</v>
      </c>
      <c r="EV46">
        <v>0</v>
      </c>
      <c r="EW46">
        <v>0</v>
      </c>
      <c r="EX46">
        <v>0</v>
      </c>
      <c r="FQ46">
        <v>0</v>
      </c>
      <c r="FR46">
        <f t="shared" si="54"/>
        <v>0</v>
      </c>
      <c r="FS46">
        <v>0</v>
      </c>
      <c r="FX46">
        <v>0</v>
      </c>
      <c r="FY46">
        <v>0</v>
      </c>
      <c r="GA46" t="s">
        <v>3</v>
      </c>
      <c r="GD46">
        <v>1</v>
      </c>
      <c r="GF46">
        <v>934054201</v>
      </c>
      <c r="GG46">
        <v>2</v>
      </c>
      <c r="GH46">
        <v>1</v>
      </c>
      <c r="GI46">
        <v>3</v>
      </c>
      <c r="GJ46">
        <v>0</v>
      </c>
      <c r="GK46">
        <v>0</v>
      </c>
      <c r="GL46">
        <f t="shared" si="55"/>
        <v>0</v>
      </c>
      <c r="GM46">
        <f t="shared" si="56"/>
        <v>44497.63</v>
      </c>
      <c r="GN46">
        <f t="shared" si="57"/>
        <v>44497.63</v>
      </c>
      <c r="GO46">
        <f t="shared" si="58"/>
        <v>0</v>
      </c>
      <c r="GP46">
        <f t="shared" si="59"/>
        <v>0</v>
      </c>
      <c r="GR46">
        <v>0</v>
      </c>
      <c r="GS46">
        <v>3</v>
      </c>
      <c r="GT46">
        <v>0</v>
      </c>
      <c r="GU46" t="s">
        <v>3</v>
      </c>
      <c r="GV46">
        <f t="shared" si="60"/>
        <v>0</v>
      </c>
      <c r="GW46">
        <v>1</v>
      </c>
      <c r="GX46">
        <f t="shared" si="61"/>
        <v>0</v>
      </c>
      <c r="HA46">
        <v>0</v>
      </c>
      <c r="HB46">
        <v>0</v>
      </c>
      <c r="HC46">
        <f t="shared" si="62"/>
        <v>0</v>
      </c>
      <c r="IK46">
        <v>0</v>
      </c>
    </row>
    <row r="47" spans="1:245" x14ac:dyDescent="0.2">
      <c r="A47">
        <v>18</v>
      </c>
      <c r="B47">
        <v>1</v>
      </c>
      <c r="C47">
        <v>57</v>
      </c>
      <c r="E47" t="s">
        <v>100</v>
      </c>
      <c r="F47" t="s">
        <v>101</v>
      </c>
      <c r="G47" t="s">
        <v>102</v>
      </c>
      <c r="H47" t="s">
        <v>103</v>
      </c>
      <c r="I47">
        <f>I44*J47</f>
        <v>3</v>
      </c>
      <c r="J47">
        <v>0.65789473684210531</v>
      </c>
      <c r="O47">
        <f t="shared" si="28"/>
        <v>457.32</v>
      </c>
      <c r="P47">
        <f t="shared" si="29"/>
        <v>457.32</v>
      </c>
      <c r="Q47">
        <f t="shared" si="30"/>
        <v>0</v>
      </c>
      <c r="R47">
        <f t="shared" si="31"/>
        <v>0</v>
      </c>
      <c r="S47">
        <f t="shared" si="32"/>
        <v>0</v>
      </c>
      <c r="T47">
        <f t="shared" si="33"/>
        <v>0</v>
      </c>
      <c r="U47">
        <f t="shared" si="34"/>
        <v>0</v>
      </c>
      <c r="V47">
        <f t="shared" si="35"/>
        <v>0</v>
      </c>
      <c r="W47">
        <f t="shared" si="36"/>
        <v>0.06</v>
      </c>
      <c r="X47">
        <f t="shared" si="37"/>
        <v>0</v>
      </c>
      <c r="Y47">
        <f t="shared" si="38"/>
        <v>0</v>
      </c>
      <c r="AA47">
        <v>68187018</v>
      </c>
      <c r="AB47">
        <f t="shared" si="39"/>
        <v>109.67</v>
      </c>
      <c r="AC47">
        <f t="shared" si="40"/>
        <v>109.67</v>
      </c>
      <c r="AD47">
        <f>ROUND((((ET47)-(EU47))+AE47),6)</f>
        <v>0</v>
      </c>
      <c r="AE47">
        <f t="shared" si="65"/>
        <v>0</v>
      </c>
      <c r="AF47">
        <f t="shared" si="65"/>
        <v>0</v>
      </c>
      <c r="AG47">
        <f t="shared" si="41"/>
        <v>0</v>
      </c>
      <c r="AH47">
        <f t="shared" si="66"/>
        <v>0</v>
      </c>
      <c r="AI47">
        <f t="shared" si="66"/>
        <v>0</v>
      </c>
      <c r="AJ47">
        <f t="shared" si="42"/>
        <v>0.02</v>
      </c>
      <c r="AK47">
        <v>109.67</v>
      </c>
      <c r="AL47">
        <v>109.67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0.02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v>1.39</v>
      </c>
      <c r="BD47" t="s">
        <v>3</v>
      </c>
      <c r="BE47" t="s">
        <v>3</v>
      </c>
      <c r="BF47" t="s">
        <v>3</v>
      </c>
      <c r="BG47" t="s">
        <v>3</v>
      </c>
      <c r="BH47">
        <v>3</v>
      </c>
      <c r="BI47">
        <v>1</v>
      </c>
      <c r="BJ47" t="s">
        <v>104</v>
      </c>
      <c r="BM47">
        <v>500001</v>
      </c>
      <c r="BN47">
        <v>0</v>
      </c>
      <c r="BO47" t="s">
        <v>101</v>
      </c>
      <c r="BP47">
        <v>1</v>
      </c>
      <c r="BQ47">
        <v>8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0</v>
      </c>
      <c r="CA47">
        <v>0</v>
      </c>
      <c r="CE47">
        <v>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43"/>
        <v>457.32</v>
      </c>
      <c r="CQ47">
        <f t="shared" si="44"/>
        <v>152.44129999999998</v>
      </c>
      <c r="CR47">
        <f t="shared" si="45"/>
        <v>0</v>
      </c>
      <c r="CS47">
        <f t="shared" si="46"/>
        <v>0</v>
      </c>
      <c r="CT47">
        <f t="shared" si="47"/>
        <v>0</v>
      </c>
      <c r="CU47">
        <f t="shared" si="48"/>
        <v>0</v>
      </c>
      <c r="CV47">
        <f t="shared" si="49"/>
        <v>0</v>
      </c>
      <c r="CW47">
        <f t="shared" si="50"/>
        <v>0</v>
      </c>
      <c r="CX47">
        <f t="shared" si="51"/>
        <v>0.02</v>
      </c>
      <c r="CY47">
        <f t="shared" si="52"/>
        <v>0</v>
      </c>
      <c r="CZ47">
        <f t="shared" si="53"/>
        <v>0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1013</v>
      </c>
      <c r="DV47" t="s">
        <v>103</v>
      </c>
      <c r="DW47" t="s">
        <v>103</v>
      </c>
      <c r="DX47">
        <v>1</v>
      </c>
      <c r="EE47">
        <v>63940454</v>
      </c>
      <c r="EF47">
        <v>8</v>
      </c>
      <c r="EG47" t="s">
        <v>33</v>
      </c>
      <c r="EH47">
        <v>0</v>
      </c>
      <c r="EI47" t="s">
        <v>3</v>
      </c>
      <c r="EJ47">
        <v>1</v>
      </c>
      <c r="EK47">
        <v>500001</v>
      </c>
      <c r="EL47" t="s">
        <v>34</v>
      </c>
      <c r="EM47" t="s">
        <v>35</v>
      </c>
      <c r="EO47" t="s">
        <v>3</v>
      </c>
      <c r="EQ47">
        <v>0</v>
      </c>
      <c r="ER47">
        <v>109.67</v>
      </c>
      <c r="ES47">
        <v>109.67</v>
      </c>
      <c r="ET47">
        <v>0</v>
      </c>
      <c r="EU47">
        <v>0</v>
      </c>
      <c r="EV47">
        <v>0</v>
      </c>
      <c r="EW47">
        <v>0</v>
      </c>
      <c r="EX47">
        <v>0</v>
      </c>
      <c r="FQ47">
        <v>0</v>
      </c>
      <c r="FR47">
        <f t="shared" si="54"/>
        <v>0</v>
      </c>
      <c r="FS47">
        <v>0</v>
      </c>
      <c r="FX47">
        <v>0</v>
      </c>
      <c r="FY47">
        <v>0</v>
      </c>
      <c r="GA47" t="s">
        <v>3</v>
      </c>
      <c r="GD47">
        <v>1</v>
      </c>
      <c r="GF47">
        <v>-819682241</v>
      </c>
      <c r="GG47">
        <v>2</v>
      </c>
      <c r="GH47">
        <v>1</v>
      </c>
      <c r="GI47">
        <v>2</v>
      </c>
      <c r="GJ47">
        <v>0</v>
      </c>
      <c r="GK47">
        <v>0</v>
      </c>
      <c r="GL47">
        <f t="shared" si="55"/>
        <v>0</v>
      </c>
      <c r="GM47">
        <f t="shared" si="56"/>
        <v>457.32</v>
      </c>
      <c r="GN47">
        <f t="shared" si="57"/>
        <v>457.32</v>
      </c>
      <c r="GO47">
        <f t="shared" si="58"/>
        <v>0</v>
      </c>
      <c r="GP47">
        <f t="shared" si="59"/>
        <v>0</v>
      </c>
      <c r="GR47">
        <v>0</v>
      </c>
      <c r="GS47">
        <v>3</v>
      </c>
      <c r="GT47">
        <v>0</v>
      </c>
      <c r="GU47" t="s">
        <v>3</v>
      </c>
      <c r="GV47">
        <f t="shared" si="60"/>
        <v>0</v>
      </c>
      <c r="GW47">
        <v>1</v>
      </c>
      <c r="GX47">
        <f t="shared" si="61"/>
        <v>0</v>
      </c>
      <c r="HA47">
        <v>0</v>
      </c>
      <c r="HB47">
        <v>0</v>
      </c>
      <c r="HC47">
        <f t="shared" si="62"/>
        <v>0</v>
      </c>
      <c r="IK47">
        <v>0</v>
      </c>
    </row>
    <row r="48" spans="1:245" x14ac:dyDescent="0.2">
      <c r="A48">
        <v>17</v>
      </c>
      <c r="B48">
        <v>1</v>
      </c>
      <c r="C48">
        <f>ROW(SmtRes!A69)</f>
        <v>69</v>
      </c>
      <c r="D48">
        <f>ROW(EtalonRes!A70)</f>
        <v>70</v>
      </c>
      <c r="E48" t="s">
        <v>105</v>
      </c>
      <c r="F48" t="s">
        <v>106</v>
      </c>
      <c r="G48" t="s">
        <v>107</v>
      </c>
      <c r="H48" t="s">
        <v>108</v>
      </c>
      <c r="I48">
        <f>ROUND((684.84)/100,9)</f>
        <v>6.8483999999999998</v>
      </c>
      <c r="J48">
        <v>0</v>
      </c>
      <c r="O48">
        <f t="shared" si="28"/>
        <v>34410.050000000003</v>
      </c>
      <c r="P48">
        <f t="shared" si="29"/>
        <v>8627.57</v>
      </c>
      <c r="Q48">
        <f t="shared" si="30"/>
        <v>252.83</v>
      </c>
      <c r="R48">
        <f t="shared" si="31"/>
        <v>34.07</v>
      </c>
      <c r="S48">
        <f t="shared" si="32"/>
        <v>25529.65</v>
      </c>
      <c r="T48">
        <f t="shared" si="33"/>
        <v>0</v>
      </c>
      <c r="U48">
        <f t="shared" si="34"/>
        <v>94.429163399999993</v>
      </c>
      <c r="V48">
        <f t="shared" si="35"/>
        <v>8.5605000000000001E-2</v>
      </c>
      <c r="W48">
        <f t="shared" si="36"/>
        <v>0</v>
      </c>
      <c r="X48">
        <f t="shared" si="37"/>
        <v>24285.53</v>
      </c>
      <c r="Y48">
        <f t="shared" si="38"/>
        <v>12014.95</v>
      </c>
      <c r="AA48">
        <v>68187018</v>
      </c>
      <c r="AB48">
        <f t="shared" si="39"/>
        <v>537.27549999999997</v>
      </c>
      <c r="AC48">
        <f t="shared" si="40"/>
        <v>402.49</v>
      </c>
      <c r="AD48">
        <f>ROUND(((((ET48*1.25))-((EU48*1.25)))+AE48),6)</f>
        <v>3.6625000000000001</v>
      </c>
      <c r="AE48">
        <f>ROUND(((EU48*1.25)),6)</f>
        <v>0.17499999999999999</v>
      </c>
      <c r="AF48">
        <f>ROUND(((EV48*1.15)),6)</f>
        <v>131.12299999999999</v>
      </c>
      <c r="AG48">
        <f t="shared" si="41"/>
        <v>0</v>
      </c>
      <c r="AH48">
        <f>((EW48*1.15))</f>
        <v>13.788499999999999</v>
      </c>
      <c r="AI48">
        <f>((EX48*1.25))</f>
        <v>1.2500000000000001E-2</v>
      </c>
      <c r="AJ48">
        <f t="shared" si="42"/>
        <v>0</v>
      </c>
      <c r="AK48">
        <v>519.44000000000005</v>
      </c>
      <c r="AL48">
        <v>402.49</v>
      </c>
      <c r="AM48">
        <v>2.93</v>
      </c>
      <c r="AN48">
        <v>0.14000000000000001</v>
      </c>
      <c r="AO48">
        <v>114.02</v>
      </c>
      <c r="AP48">
        <v>0</v>
      </c>
      <c r="AQ48">
        <v>11.99</v>
      </c>
      <c r="AR48">
        <v>0.01</v>
      </c>
      <c r="AS48">
        <v>0</v>
      </c>
      <c r="AT48">
        <v>95</v>
      </c>
      <c r="AU48">
        <v>47</v>
      </c>
      <c r="AV48">
        <v>1</v>
      </c>
      <c r="AW48">
        <v>1</v>
      </c>
      <c r="AZ48">
        <v>1</v>
      </c>
      <c r="BA48">
        <v>28.43</v>
      </c>
      <c r="BB48">
        <v>10.08</v>
      </c>
      <c r="BC48">
        <v>3.13</v>
      </c>
      <c r="BD48" t="s">
        <v>3</v>
      </c>
      <c r="BE48" t="s">
        <v>3</v>
      </c>
      <c r="BF48" t="s">
        <v>3</v>
      </c>
      <c r="BG48" t="s">
        <v>3</v>
      </c>
      <c r="BH48">
        <v>0</v>
      </c>
      <c r="BI48">
        <v>1</v>
      </c>
      <c r="BJ48" t="s">
        <v>109</v>
      </c>
      <c r="BM48">
        <v>15001</v>
      </c>
      <c r="BN48">
        <v>0</v>
      </c>
      <c r="BO48" t="s">
        <v>106</v>
      </c>
      <c r="BP48">
        <v>1</v>
      </c>
      <c r="BQ48">
        <v>2</v>
      </c>
      <c r="BR48">
        <v>0</v>
      </c>
      <c r="BS48">
        <v>28.43</v>
      </c>
      <c r="BT48">
        <v>1</v>
      </c>
      <c r="BU48">
        <v>1</v>
      </c>
      <c r="BV48">
        <v>1</v>
      </c>
      <c r="BW48">
        <v>1</v>
      </c>
      <c r="BX48">
        <v>1</v>
      </c>
      <c r="BY48" t="s">
        <v>3</v>
      </c>
      <c r="BZ48">
        <v>105</v>
      </c>
      <c r="CA48">
        <v>55</v>
      </c>
      <c r="CE48">
        <v>0</v>
      </c>
      <c r="CF48">
        <v>0</v>
      </c>
      <c r="CG48">
        <v>0</v>
      </c>
      <c r="CM48">
        <v>0</v>
      </c>
      <c r="CN48" t="s">
        <v>1223</v>
      </c>
      <c r="CO48">
        <v>0</v>
      </c>
      <c r="CP48">
        <f t="shared" si="43"/>
        <v>34410.050000000003</v>
      </c>
      <c r="CQ48">
        <f t="shared" si="44"/>
        <v>1259.7936999999999</v>
      </c>
      <c r="CR48">
        <f t="shared" si="45"/>
        <v>36.917999999999999</v>
      </c>
      <c r="CS48">
        <f t="shared" si="46"/>
        <v>4.97525</v>
      </c>
      <c r="CT48">
        <f t="shared" si="47"/>
        <v>3727.8268899999998</v>
      </c>
      <c r="CU48">
        <f t="shared" si="48"/>
        <v>0</v>
      </c>
      <c r="CV48">
        <f t="shared" si="49"/>
        <v>13.788499999999999</v>
      </c>
      <c r="CW48">
        <f t="shared" si="50"/>
        <v>1.2500000000000001E-2</v>
      </c>
      <c r="CX48">
        <f t="shared" si="51"/>
        <v>0</v>
      </c>
      <c r="CY48">
        <f t="shared" si="52"/>
        <v>24285.534</v>
      </c>
      <c r="CZ48">
        <f t="shared" si="53"/>
        <v>12014.948400000001</v>
      </c>
      <c r="DC48" t="s">
        <v>3</v>
      </c>
      <c r="DD48" t="s">
        <v>3</v>
      </c>
      <c r="DE48" t="s">
        <v>20</v>
      </c>
      <c r="DF48" t="s">
        <v>20</v>
      </c>
      <c r="DG48" t="s">
        <v>21</v>
      </c>
      <c r="DH48" t="s">
        <v>3</v>
      </c>
      <c r="DI48" t="s">
        <v>21</v>
      </c>
      <c r="DJ48" t="s">
        <v>20</v>
      </c>
      <c r="DK48" t="s">
        <v>3</v>
      </c>
      <c r="DL48" t="s">
        <v>3</v>
      </c>
      <c r="DM48" t="s">
        <v>3</v>
      </c>
      <c r="DN48">
        <v>0</v>
      </c>
      <c r="DO48">
        <v>0</v>
      </c>
      <c r="DP48">
        <v>1</v>
      </c>
      <c r="DQ48">
        <v>1</v>
      </c>
      <c r="DU48">
        <v>1005</v>
      </c>
      <c r="DV48" t="s">
        <v>108</v>
      </c>
      <c r="DW48" t="s">
        <v>108</v>
      </c>
      <c r="DX48">
        <v>100</v>
      </c>
      <c r="EE48">
        <v>63940301</v>
      </c>
      <c r="EF48">
        <v>2</v>
      </c>
      <c r="EG48" t="s">
        <v>22</v>
      </c>
      <c r="EH48">
        <v>0</v>
      </c>
      <c r="EI48" t="s">
        <v>3</v>
      </c>
      <c r="EJ48">
        <v>1</v>
      </c>
      <c r="EK48">
        <v>15001</v>
      </c>
      <c r="EL48" t="s">
        <v>110</v>
      </c>
      <c r="EM48" t="s">
        <v>111</v>
      </c>
      <c r="EO48" t="s">
        <v>25</v>
      </c>
      <c r="EQ48">
        <v>0</v>
      </c>
      <c r="ER48">
        <v>519.44000000000005</v>
      </c>
      <c r="ES48">
        <v>402.49</v>
      </c>
      <c r="ET48">
        <v>2.93</v>
      </c>
      <c r="EU48">
        <v>0.14000000000000001</v>
      </c>
      <c r="EV48">
        <v>114.02</v>
      </c>
      <c r="EW48">
        <v>11.99</v>
      </c>
      <c r="EX48">
        <v>0.01</v>
      </c>
      <c r="EY48">
        <v>0</v>
      </c>
      <c r="FQ48">
        <v>0</v>
      </c>
      <c r="FR48">
        <f t="shared" si="54"/>
        <v>0</v>
      </c>
      <c r="FS48">
        <v>0</v>
      </c>
      <c r="FT48" t="s">
        <v>26</v>
      </c>
      <c r="FU48" t="s">
        <v>27</v>
      </c>
      <c r="FX48">
        <v>94.5</v>
      </c>
      <c r="FY48">
        <v>46.75</v>
      </c>
      <c r="GA48" t="s">
        <v>3</v>
      </c>
      <c r="GD48">
        <v>1</v>
      </c>
      <c r="GF48">
        <v>-465333030</v>
      </c>
      <c r="GG48">
        <v>2</v>
      </c>
      <c r="GH48">
        <v>1</v>
      </c>
      <c r="GI48">
        <v>2</v>
      </c>
      <c r="GJ48">
        <v>0</v>
      </c>
      <c r="GK48">
        <v>0</v>
      </c>
      <c r="GL48">
        <f t="shared" si="55"/>
        <v>0</v>
      </c>
      <c r="GM48">
        <f t="shared" si="56"/>
        <v>70710.53</v>
      </c>
      <c r="GN48">
        <f t="shared" si="57"/>
        <v>70710.53</v>
      </c>
      <c r="GO48">
        <f t="shared" si="58"/>
        <v>0</v>
      </c>
      <c r="GP48">
        <f t="shared" si="59"/>
        <v>0</v>
      </c>
      <c r="GR48">
        <v>0</v>
      </c>
      <c r="GS48">
        <v>3</v>
      </c>
      <c r="GT48">
        <v>0</v>
      </c>
      <c r="GU48" t="s">
        <v>3</v>
      </c>
      <c r="GV48">
        <f t="shared" si="60"/>
        <v>0</v>
      </c>
      <c r="GW48">
        <v>1</v>
      </c>
      <c r="GX48">
        <f t="shared" si="61"/>
        <v>0</v>
      </c>
      <c r="HA48">
        <v>0</v>
      </c>
      <c r="HB48">
        <v>0</v>
      </c>
      <c r="HC48">
        <f t="shared" si="62"/>
        <v>0</v>
      </c>
      <c r="IK48">
        <v>0</v>
      </c>
    </row>
    <row r="49" spans="1:245" x14ac:dyDescent="0.2">
      <c r="A49">
        <v>17</v>
      </c>
      <c r="B49">
        <v>1</v>
      </c>
      <c r="C49">
        <f>ROW(SmtRes!A75)</f>
        <v>75</v>
      </c>
      <c r="D49">
        <f>ROW(EtalonRes!A76)</f>
        <v>76</v>
      </c>
      <c r="E49" t="s">
        <v>112</v>
      </c>
      <c r="F49" t="s">
        <v>113</v>
      </c>
      <c r="G49" t="s">
        <v>114</v>
      </c>
      <c r="H49" t="s">
        <v>115</v>
      </c>
      <c r="I49">
        <f>ROUND((684.84)/100,9)</f>
        <v>6.8483999999999998</v>
      </c>
      <c r="J49">
        <v>0</v>
      </c>
      <c r="O49">
        <f t="shared" si="28"/>
        <v>14246.62</v>
      </c>
      <c r="P49">
        <f t="shared" si="29"/>
        <v>31.3</v>
      </c>
      <c r="Q49">
        <f t="shared" si="30"/>
        <v>107.07</v>
      </c>
      <c r="R49">
        <f t="shared" si="31"/>
        <v>34.07</v>
      </c>
      <c r="S49">
        <f t="shared" si="32"/>
        <v>14108.25</v>
      </c>
      <c r="T49">
        <f t="shared" si="33"/>
        <v>0</v>
      </c>
      <c r="U49">
        <f t="shared" si="34"/>
        <v>51.585572999999989</v>
      </c>
      <c r="V49">
        <f t="shared" si="35"/>
        <v>8.5605000000000001E-2</v>
      </c>
      <c r="W49">
        <f t="shared" si="36"/>
        <v>0</v>
      </c>
      <c r="X49">
        <f t="shared" si="37"/>
        <v>13435.2</v>
      </c>
      <c r="Y49">
        <f t="shared" si="38"/>
        <v>6646.89</v>
      </c>
      <c r="AA49">
        <v>68187018</v>
      </c>
      <c r="AB49">
        <f t="shared" si="39"/>
        <v>74.116500000000002</v>
      </c>
      <c r="AC49">
        <f t="shared" si="40"/>
        <v>0.18</v>
      </c>
      <c r="AD49">
        <f>ROUND(((((ET49*1.25))-((EU49*1.25)))+AE49),6)</f>
        <v>1.4750000000000001</v>
      </c>
      <c r="AE49">
        <f>ROUND(((EU49*1.25)),6)</f>
        <v>0.17499999999999999</v>
      </c>
      <c r="AF49">
        <f>ROUND(((EV49*1.15)),6)</f>
        <v>72.461500000000001</v>
      </c>
      <c r="AG49">
        <f t="shared" si="41"/>
        <v>0</v>
      </c>
      <c r="AH49">
        <f>((EW49*1.15))</f>
        <v>7.5324999999999989</v>
      </c>
      <c r="AI49">
        <f>((EX49*1.25))</f>
        <v>1.2500000000000001E-2</v>
      </c>
      <c r="AJ49">
        <f t="shared" si="42"/>
        <v>0</v>
      </c>
      <c r="AK49">
        <v>64.37</v>
      </c>
      <c r="AL49">
        <v>0.18</v>
      </c>
      <c r="AM49">
        <v>1.18</v>
      </c>
      <c r="AN49">
        <v>0.14000000000000001</v>
      </c>
      <c r="AO49">
        <v>63.01</v>
      </c>
      <c r="AP49">
        <v>0</v>
      </c>
      <c r="AQ49">
        <v>6.55</v>
      </c>
      <c r="AR49">
        <v>0.01</v>
      </c>
      <c r="AS49">
        <v>0</v>
      </c>
      <c r="AT49">
        <v>95</v>
      </c>
      <c r="AU49">
        <v>47</v>
      </c>
      <c r="AV49">
        <v>1</v>
      </c>
      <c r="AW49">
        <v>1</v>
      </c>
      <c r="AZ49">
        <v>1</v>
      </c>
      <c r="BA49">
        <v>28.43</v>
      </c>
      <c r="BB49">
        <v>10.6</v>
      </c>
      <c r="BC49">
        <v>25.39</v>
      </c>
      <c r="BD49" t="s">
        <v>3</v>
      </c>
      <c r="BE49" t="s">
        <v>3</v>
      </c>
      <c r="BF49" t="s">
        <v>3</v>
      </c>
      <c r="BG49" t="s">
        <v>3</v>
      </c>
      <c r="BH49">
        <v>0</v>
      </c>
      <c r="BI49">
        <v>1</v>
      </c>
      <c r="BJ49" t="s">
        <v>116</v>
      </c>
      <c r="BM49">
        <v>15001</v>
      </c>
      <c r="BN49">
        <v>0</v>
      </c>
      <c r="BO49" t="s">
        <v>113</v>
      </c>
      <c r="BP49">
        <v>1</v>
      </c>
      <c r="BQ49">
        <v>2</v>
      </c>
      <c r="BR49">
        <v>0</v>
      </c>
      <c r="BS49">
        <v>28.43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105</v>
      </c>
      <c r="CA49">
        <v>55</v>
      </c>
      <c r="CE49">
        <v>0</v>
      </c>
      <c r="CF49">
        <v>0</v>
      </c>
      <c r="CG49">
        <v>0</v>
      </c>
      <c r="CM49">
        <v>0</v>
      </c>
      <c r="CN49" t="s">
        <v>1223</v>
      </c>
      <c r="CO49">
        <v>0</v>
      </c>
      <c r="CP49">
        <f t="shared" si="43"/>
        <v>14246.62</v>
      </c>
      <c r="CQ49">
        <f t="shared" si="44"/>
        <v>4.5701999999999998</v>
      </c>
      <c r="CR49">
        <f t="shared" si="45"/>
        <v>15.635</v>
      </c>
      <c r="CS49">
        <f t="shared" si="46"/>
        <v>4.97525</v>
      </c>
      <c r="CT49">
        <f t="shared" si="47"/>
        <v>2060.0804450000001</v>
      </c>
      <c r="CU49">
        <f t="shared" si="48"/>
        <v>0</v>
      </c>
      <c r="CV49">
        <f t="shared" si="49"/>
        <v>7.5324999999999989</v>
      </c>
      <c r="CW49">
        <f t="shared" si="50"/>
        <v>1.2500000000000001E-2</v>
      </c>
      <c r="CX49">
        <f t="shared" si="51"/>
        <v>0</v>
      </c>
      <c r="CY49">
        <f t="shared" si="52"/>
        <v>13435.204</v>
      </c>
      <c r="CZ49">
        <f t="shared" si="53"/>
        <v>6646.8904000000002</v>
      </c>
      <c r="DC49" t="s">
        <v>3</v>
      </c>
      <c r="DD49" t="s">
        <v>3</v>
      </c>
      <c r="DE49" t="s">
        <v>20</v>
      </c>
      <c r="DF49" t="s">
        <v>20</v>
      </c>
      <c r="DG49" t="s">
        <v>21</v>
      </c>
      <c r="DH49" t="s">
        <v>3</v>
      </c>
      <c r="DI49" t="s">
        <v>21</v>
      </c>
      <c r="DJ49" t="s">
        <v>20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1013</v>
      </c>
      <c r="DV49" t="s">
        <v>115</v>
      </c>
      <c r="DW49" t="s">
        <v>115</v>
      </c>
      <c r="DX49">
        <v>1</v>
      </c>
      <c r="EE49">
        <v>63940301</v>
      </c>
      <c r="EF49">
        <v>2</v>
      </c>
      <c r="EG49" t="s">
        <v>22</v>
      </c>
      <c r="EH49">
        <v>0</v>
      </c>
      <c r="EI49" t="s">
        <v>3</v>
      </c>
      <c r="EJ49">
        <v>1</v>
      </c>
      <c r="EK49">
        <v>15001</v>
      </c>
      <c r="EL49" t="s">
        <v>110</v>
      </c>
      <c r="EM49" t="s">
        <v>111</v>
      </c>
      <c r="EO49" t="s">
        <v>25</v>
      </c>
      <c r="EQ49">
        <v>0</v>
      </c>
      <c r="ER49">
        <v>64.37</v>
      </c>
      <c r="ES49">
        <v>0.18</v>
      </c>
      <c r="ET49">
        <v>1.18</v>
      </c>
      <c r="EU49">
        <v>0.14000000000000001</v>
      </c>
      <c r="EV49">
        <v>63.01</v>
      </c>
      <c r="EW49">
        <v>6.55</v>
      </c>
      <c r="EX49">
        <v>0.01</v>
      </c>
      <c r="EY49">
        <v>0</v>
      </c>
      <c r="FQ49">
        <v>0</v>
      </c>
      <c r="FR49">
        <f t="shared" si="54"/>
        <v>0</v>
      </c>
      <c r="FS49">
        <v>0</v>
      </c>
      <c r="FT49" t="s">
        <v>26</v>
      </c>
      <c r="FU49" t="s">
        <v>27</v>
      </c>
      <c r="FX49">
        <v>94.5</v>
      </c>
      <c r="FY49">
        <v>46.75</v>
      </c>
      <c r="GA49" t="s">
        <v>3</v>
      </c>
      <c r="GD49">
        <v>1</v>
      </c>
      <c r="GF49">
        <v>-764209366</v>
      </c>
      <c r="GG49">
        <v>2</v>
      </c>
      <c r="GH49">
        <v>1</v>
      </c>
      <c r="GI49">
        <v>2</v>
      </c>
      <c r="GJ49">
        <v>0</v>
      </c>
      <c r="GK49">
        <v>0</v>
      </c>
      <c r="GL49">
        <f t="shared" si="55"/>
        <v>0</v>
      </c>
      <c r="GM49">
        <f t="shared" si="56"/>
        <v>34328.71</v>
      </c>
      <c r="GN49">
        <f t="shared" si="57"/>
        <v>34328.71</v>
      </c>
      <c r="GO49">
        <f t="shared" si="58"/>
        <v>0</v>
      </c>
      <c r="GP49">
        <f t="shared" si="59"/>
        <v>0</v>
      </c>
      <c r="GR49">
        <v>0</v>
      </c>
      <c r="GS49">
        <v>3</v>
      </c>
      <c r="GT49">
        <v>0</v>
      </c>
      <c r="GU49" t="s">
        <v>3</v>
      </c>
      <c r="GV49">
        <f t="shared" si="60"/>
        <v>0</v>
      </c>
      <c r="GW49">
        <v>1</v>
      </c>
      <c r="GX49">
        <f t="shared" si="61"/>
        <v>0</v>
      </c>
      <c r="HA49">
        <v>0</v>
      </c>
      <c r="HB49">
        <v>0</v>
      </c>
      <c r="HC49">
        <f t="shared" si="62"/>
        <v>0</v>
      </c>
      <c r="IK49">
        <v>0</v>
      </c>
    </row>
    <row r="50" spans="1:245" x14ac:dyDescent="0.2">
      <c r="A50">
        <v>18</v>
      </c>
      <c r="B50">
        <v>1</v>
      </c>
      <c r="C50">
        <v>75</v>
      </c>
      <c r="E50" t="s">
        <v>117</v>
      </c>
      <c r="F50" t="s">
        <v>118</v>
      </c>
      <c r="G50" t="s">
        <v>119</v>
      </c>
      <c r="H50" t="s">
        <v>120</v>
      </c>
      <c r="I50">
        <f>I49*J50</f>
        <v>89.029200000000003</v>
      </c>
      <c r="J50">
        <v>13</v>
      </c>
      <c r="O50">
        <f t="shared" si="28"/>
        <v>10973.37</v>
      </c>
      <c r="P50">
        <f t="shared" si="29"/>
        <v>10973.37</v>
      </c>
      <c r="Q50">
        <f t="shared" si="30"/>
        <v>0</v>
      </c>
      <c r="R50">
        <f t="shared" si="31"/>
        <v>0</v>
      </c>
      <c r="S50">
        <f t="shared" si="32"/>
        <v>0</v>
      </c>
      <c r="T50">
        <f t="shared" si="33"/>
        <v>0</v>
      </c>
      <c r="U50">
        <f t="shared" si="34"/>
        <v>0</v>
      </c>
      <c r="V50">
        <f t="shared" si="35"/>
        <v>0</v>
      </c>
      <c r="W50">
        <f t="shared" si="36"/>
        <v>0</v>
      </c>
      <c r="X50">
        <f t="shared" si="37"/>
        <v>0</v>
      </c>
      <c r="Y50">
        <f t="shared" si="38"/>
        <v>0</v>
      </c>
      <c r="AA50">
        <v>68187018</v>
      </c>
      <c r="AB50">
        <f t="shared" si="39"/>
        <v>22.91</v>
      </c>
      <c r="AC50">
        <f t="shared" si="40"/>
        <v>22.91</v>
      </c>
      <c r="AD50">
        <f>ROUND((((ET50)-(EU50))+AE50),6)</f>
        <v>0</v>
      </c>
      <c r="AE50">
        <f t="shared" ref="AE50:AF52" si="67">ROUND((EU50),6)</f>
        <v>0</v>
      </c>
      <c r="AF50">
        <f t="shared" si="67"/>
        <v>0</v>
      </c>
      <c r="AG50">
        <f t="shared" si="41"/>
        <v>0</v>
      </c>
      <c r="AH50">
        <f t="shared" ref="AH50:AI52" si="68">(EW50)</f>
        <v>0</v>
      </c>
      <c r="AI50">
        <f t="shared" si="68"/>
        <v>0</v>
      </c>
      <c r="AJ50">
        <f t="shared" si="42"/>
        <v>0</v>
      </c>
      <c r="AK50">
        <v>22.91</v>
      </c>
      <c r="AL50">
        <v>22.91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1</v>
      </c>
      <c r="AW50">
        <v>1</v>
      </c>
      <c r="AZ50">
        <v>1</v>
      </c>
      <c r="BA50">
        <v>1</v>
      </c>
      <c r="BB50">
        <v>1</v>
      </c>
      <c r="BC50">
        <v>5.38</v>
      </c>
      <c r="BD50" t="s">
        <v>3</v>
      </c>
      <c r="BE50" t="s">
        <v>3</v>
      </c>
      <c r="BF50" t="s">
        <v>3</v>
      </c>
      <c r="BG50" t="s">
        <v>3</v>
      </c>
      <c r="BH50">
        <v>3</v>
      </c>
      <c r="BI50">
        <v>1</v>
      </c>
      <c r="BJ50" t="s">
        <v>121</v>
      </c>
      <c r="BM50">
        <v>500001</v>
      </c>
      <c r="BN50">
        <v>0</v>
      </c>
      <c r="BO50" t="s">
        <v>118</v>
      </c>
      <c r="BP50">
        <v>1</v>
      </c>
      <c r="BQ50">
        <v>8</v>
      </c>
      <c r="BR50">
        <v>0</v>
      </c>
      <c r="BS50">
        <v>1</v>
      </c>
      <c r="BT50">
        <v>1</v>
      </c>
      <c r="BU50">
        <v>1</v>
      </c>
      <c r="BV50">
        <v>1</v>
      </c>
      <c r="BW50">
        <v>1</v>
      </c>
      <c r="BX50">
        <v>1</v>
      </c>
      <c r="BY50" t="s">
        <v>3</v>
      </c>
      <c r="BZ50">
        <v>0</v>
      </c>
      <c r="CA50">
        <v>0</v>
      </c>
      <c r="CE50">
        <v>0</v>
      </c>
      <c r="CF50">
        <v>0</v>
      </c>
      <c r="CG50">
        <v>0</v>
      </c>
      <c r="CM50">
        <v>0</v>
      </c>
      <c r="CN50" t="s">
        <v>3</v>
      </c>
      <c r="CO50">
        <v>0</v>
      </c>
      <c r="CP50">
        <f t="shared" si="43"/>
        <v>10973.37</v>
      </c>
      <c r="CQ50">
        <f t="shared" si="44"/>
        <v>123.25579999999999</v>
      </c>
      <c r="CR50">
        <f t="shared" si="45"/>
        <v>0</v>
      </c>
      <c r="CS50">
        <f t="shared" si="46"/>
        <v>0</v>
      </c>
      <c r="CT50">
        <f t="shared" si="47"/>
        <v>0</v>
      </c>
      <c r="CU50">
        <f t="shared" si="48"/>
        <v>0</v>
      </c>
      <c r="CV50">
        <f t="shared" si="49"/>
        <v>0</v>
      </c>
      <c r="CW50">
        <f t="shared" si="50"/>
        <v>0</v>
      </c>
      <c r="CX50">
        <f t="shared" si="51"/>
        <v>0</v>
      </c>
      <c r="CY50">
        <f t="shared" si="52"/>
        <v>0</v>
      </c>
      <c r="CZ50">
        <f t="shared" si="53"/>
        <v>0</v>
      </c>
      <c r="DC50" t="s">
        <v>3</v>
      </c>
      <c r="DD50" t="s">
        <v>3</v>
      </c>
      <c r="DE50" t="s">
        <v>3</v>
      </c>
      <c r="DF50" t="s">
        <v>3</v>
      </c>
      <c r="DG50" t="s">
        <v>3</v>
      </c>
      <c r="DH50" t="s">
        <v>3</v>
      </c>
      <c r="DI50" t="s">
        <v>3</v>
      </c>
      <c r="DJ50" t="s">
        <v>3</v>
      </c>
      <c r="DK50" t="s">
        <v>3</v>
      </c>
      <c r="DL50" t="s">
        <v>3</v>
      </c>
      <c r="DM50" t="s">
        <v>3</v>
      </c>
      <c r="DN50">
        <v>0</v>
      </c>
      <c r="DO50">
        <v>0</v>
      </c>
      <c r="DP50">
        <v>1</v>
      </c>
      <c r="DQ50">
        <v>1</v>
      </c>
      <c r="DU50">
        <v>1009</v>
      </c>
      <c r="DV50" t="s">
        <v>120</v>
      </c>
      <c r="DW50" t="s">
        <v>120</v>
      </c>
      <c r="DX50">
        <v>1</v>
      </c>
      <c r="EE50">
        <v>63940454</v>
      </c>
      <c r="EF50">
        <v>8</v>
      </c>
      <c r="EG50" t="s">
        <v>33</v>
      </c>
      <c r="EH50">
        <v>0</v>
      </c>
      <c r="EI50" t="s">
        <v>3</v>
      </c>
      <c r="EJ50">
        <v>1</v>
      </c>
      <c r="EK50">
        <v>500001</v>
      </c>
      <c r="EL50" t="s">
        <v>34</v>
      </c>
      <c r="EM50" t="s">
        <v>35</v>
      </c>
      <c r="EO50" t="s">
        <v>3</v>
      </c>
      <c r="EQ50">
        <v>0</v>
      </c>
      <c r="ER50">
        <v>22.91</v>
      </c>
      <c r="ES50">
        <v>22.91</v>
      </c>
      <c r="ET50">
        <v>0</v>
      </c>
      <c r="EU50">
        <v>0</v>
      </c>
      <c r="EV50">
        <v>0</v>
      </c>
      <c r="EW50">
        <v>0</v>
      </c>
      <c r="EX50">
        <v>0</v>
      </c>
      <c r="FQ50">
        <v>0</v>
      </c>
      <c r="FR50">
        <f t="shared" si="54"/>
        <v>0</v>
      </c>
      <c r="FS50">
        <v>0</v>
      </c>
      <c r="FX50">
        <v>0</v>
      </c>
      <c r="FY50">
        <v>0</v>
      </c>
      <c r="GA50" t="s">
        <v>3</v>
      </c>
      <c r="GD50">
        <v>1</v>
      </c>
      <c r="GF50">
        <v>1271950443</v>
      </c>
      <c r="GG50">
        <v>2</v>
      </c>
      <c r="GH50">
        <v>1</v>
      </c>
      <c r="GI50">
        <v>2</v>
      </c>
      <c r="GJ50">
        <v>0</v>
      </c>
      <c r="GK50">
        <v>0</v>
      </c>
      <c r="GL50">
        <f t="shared" si="55"/>
        <v>0</v>
      </c>
      <c r="GM50">
        <f t="shared" si="56"/>
        <v>10973.37</v>
      </c>
      <c r="GN50">
        <f t="shared" si="57"/>
        <v>10973.37</v>
      </c>
      <c r="GO50">
        <f t="shared" si="58"/>
        <v>0</v>
      </c>
      <c r="GP50">
        <f t="shared" si="59"/>
        <v>0</v>
      </c>
      <c r="GR50">
        <v>0</v>
      </c>
      <c r="GS50">
        <v>3</v>
      </c>
      <c r="GT50">
        <v>0</v>
      </c>
      <c r="GU50" t="s">
        <v>3</v>
      </c>
      <c r="GV50">
        <f t="shared" si="60"/>
        <v>0</v>
      </c>
      <c r="GW50">
        <v>1</v>
      </c>
      <c r="GX50">
        <f t="shared" si="61"/>
        <v>0</v>
      </c>
      <c r="HA50">
        <v>0</v>
      </c>
      <c r="HB50">
        <v>0</v>
      </c>
      <c r="HC50">
        <f t="shared" si="62"/>
        <v>0</v>
      </c>
      <c r="IK50">
        <v>0</v>
      </c>
    </row>
    <row r="51" spans="1:245" x14ac:dyDescent="0.2">
      <c r="A51">
        <v>17</v>
      </c>
      <c r="B51">
        <v>1</v>
      </c>
      <c r="C51">
        <f>ROW(SmtRes!A82)</f>
        <v>82</v>
      </c>
      <c r="D51">
        <f>ROW(EtalonRes!A83)</f>
        <v>83</v>
      </c>
      <c r="E51" t="s">
        <v>122</v>
      </c>
      <c r="F51" t="s">
        <v>123</v>
      </c>
      <c r="G51" t="s">
        <v>124</v>
      </c>
      <c r="H51" t="s">
        <v>125</v>
      </c>
      <c r="I51">
        <f>ROUND((42)/100,9)</f>
        <v>0.42</v>
      </c>
      <c r="J51">
        <v>0</v>
      </c>
      <c r="O51">
        <f t="shared" si="28"/>
        <v>9157.14</v>
      </c>
      <c r="P51">
        <f t="shared" si="29"/>
        <v>291.05</v>
      </c>
      <c r="Q51">
        <f t="shared" si="30"/>
        <v>265.39999999999998</v>
      </c>
      <c r="R51">
        <f t="shared" si="31"/>
        <v>247.05</v>
      </c>
      <c r="S51">
        <f t="shared" si="32"/>
        <v>8600.69</v>
      </c>
      <c r="T51">
        <f t="shared" si="33"/>
        <v>0</v>
      </c>
      <c r="U51">
        <f t="shared" si="34"/>
        <v>30.995999999999999</v>
      </c>
      <c r="V51">
        <f t="shared" si="35"/>
        <v>0.79799999999999993</v>
      </c>
      <c r="W51">
        <f t="shared" si="36"/>
        <v>0</v>
      </c>
      <c r="X51">
        <f t="shared" si="37"/>
        <v>6989.71</v>
      </c>
      <c r="Y51">
        <f t="shared" si="38"/>
        <v>4423.87</v>
      </c>
      <c r="AA51">
        <v>68187018</v>
      </c>
      <c r="AB51">
        <f t="shared" si="39"/>
        <v>867.07</v>
      </c>
      <c r="AC51">
        <f t="shared" si="40"/>
        <v>114.54</v>
      </c>
      <c r="AD51">
        <f>ROUND((((ET51)-(EU51))+AE51),6)</f>
        <v>32.24</v>
      </c>
      <c r="AE51">
        <f t="shared" si="67"/>
        <v>20.69</v>
      </c>
      <c r="AF51">
        <f t="shared" si="67"/>
        <v>720.29</v>
      </c>
      <c r="AG51">
        <f t="shared" si="41"/>
        <v>0</v>
      </c>
      <c r="AH51">
        <f t="shared" si="68"/>
        <v>73.8</v>
      </c>
      <c r="AI51">
        <f t="shared" si="68"/>
        <v>1.9</v>
      </c>
      <c r="AJ51">
        <f t="shared" si="42"/>
        <v>0</v>
      </c>
      <c r="AK51">
        <v>867.07</v>
      </c>
      <c r="AL51">
        <v>114.54</v>
      </c>
      <c r="AM51">
        <v>32.24</v>
      </c>
      <c r="AN51">
        <v>20.69</v>
      </c>
      <c r="AO51">
        <v>720.29</v>
      </c>
      <c r="AP51">
        <v>0</v>
      </c>
      <c r="AQ51">
        <v>73.8</v>
      </c>
      <c r="AR51">
        <v>1.9</v>
      </c>
      <c r="AS51">
        <v>0</v>
      </c>
      <c r="AT51">
        <v>79</v>
      </c>
      <c r="AU51">
        <v>50</v>
      </c>
      <c r="AV51">
        <v>1</v>
      </c>
      <c r="AW51">
        <v>1</v>
      </c>
      <c r="AZ51">
        <v>1</v>
      </c>
      <c r="BA51">
        <v>28.43</v>
      </c>
      <c r="BB51">
        <v>19.600000000000001</v>
      </c>
      <c r="BC51">
        <v>6.05</v>
      </c>
      <c r="BD51" t="s">
        <v>3</v>
      </c>
      <c r="BE51" t="s">
        <v>3</v>
      </c>
      <c r="BF51" t="s">
        <v>3</v>
      </c>
      <c r="BG51" t="s">
        <v>3</v>
      </c>
      <c r="BH51">
        <v>0</v>
      </c>
      <c r="BI51">
        <v>1</v>
      </c>
      <c r="BJ51" t="s">
        <v>126</v>
      </c>
      <c r="BM51">
        <v>61001</v>
      </c>
      <c r="BN51">
        <v>0</v>
      </c>
      <c r="BO51" t="s">
        <v>123</v>
      </c>
      <c r="BP51">
        <v>1</v>
      </c>
      <c r="BQ51">
        <v>6</v>
      </c>
      <c r="BR51">
        <v>0</v>
      </c>
      <c r="BS51">
        <v>28.43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79</v>
      </c>
      <c r="CA51">
        <v>50</v>
      </c>
      <c r="CE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43"/>
        <v>9157.1400000000012</v>
      </c>
      <c r="CQ51">
        <f t="shared" si="44"/>
        <v>692.96699999999998</v>
      </c>
      <c r="CR51">
        <f t="shared" si="45"/>
        <v>631.90400000000011</v>
      </c>
      <c r="CS51">
        <f t="shared" si="46"/>
        <v>588.21670000000006</v>
      </c>
      <c r="CT51">
        <f t="shared" si="47"/>
        <v>20477.844699999998</v>
      </c>
      <c r="CU51">
        <f t="shared" si="48"/>
        <v>0</v>
      </c>
      <c r="CV51">
        <f t="shared" si="49"/>
        <v>73.8</v>
      </c>
      <c r="CW51">
        <f t="shared" si="50"/>
        <v>1.9</v>
      </c>
      <c r="CX51">
        <f t="shared" si="51"/>
        <v>0</v>
      </c>
      <c r="CY51">
        <f t="shared" si="52"/>
        <v>6989.7145999999993</v>
      </c>
      <c r="CZ51">
        <f t="shared" si="53"/>
        <v>4423.87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1013</v>
      </c>
      <c r="DV51" t="s">
        <v>125</v>
      </c>
      <c r="DW51" t="s">
        <v>125</v>
      </c>
      <c r="DX51">
        <v>1</v>
      </c>
      <c r="EE51">
        <v>63940357</v>
      </c>
      <c r="EF51">
        <v>6</v>
      </c>
      <c r="EG51" t="s">
        <v>127</v>
      </c>
      <c r="EH51">
        <v>0</v>
      </c>
      <c r="EI51" t="s">
        <v>3</v>
      </c>
      <c r="EJ51">
        <v>1</v>
      </c>
      <c r="EK51">
        <v>61001</v>
      </c>
      <c r="EL51" t="s">
        <v>128</v>
      </c>
      <c r="EM51" t="s">
        <v>129</v>
      </c>
      <c r="EO51" t="s">
        <v>3</v>
      </c>
      <c r="EQ51">
        <v>0</v>
      </c>
      <c r="ER51">
        <v>867.07</v>
      </c>
      <c r="ES51">
        <v>114.54</v>
      </c>
      <c r="ET51">
        <v>32.24</v>
      </c>
      <c r="EU51">
        <v>20.69</v>
      </c>
      <c r="EV51">
        <v>720.29</v>
      </c>
      <c r="EW51">
        <v>73.8</v>
      </c>
      <c r="EX51">
        <v>1.9</v>
      </c>
      <c r="EY51">
        <v>0</v>
      </c>
      <c r="FQ51">
        <v>0</v>
      </c>
      <c r="FR51">
        <f t="shared" si="54"/>
        <v>0</v>
      </c>
      <c r="FS51">
        <v>0</v>
      </c>
      <c r="FX51">
        <v>79</v>
      </c>
      <c r="FY51">
        <v>50</v>
      </c>
      <c r="GA51" t="s">
        <v>3</v>
      </c>
      <c r="GD51">
        <v>1</v>
      </c>
      <c r="GF51">
        <v>-1921171379</v>
      </c>
      <c r="GG51">
        <v>2</v>
      </c>
      <c r="GH51">
        <v>1</v>
      </c>
      <c r="GI51">
        <v>2</v>
      </c>
      <c r="GJ51">
        <v>0</v>
      </c>
      <c r="GK51">
        <v>0</v>
      </c>
      <c r="GL51">
        <f t="shared" si="55"/>
        <v>0</v>
      </c>
      <c r="GM51">
        <f t="shared" si="56"/>
        <v>20570.72</v>
      </c>
      <c r="GN51">
        <f t="shared" si="57"/>
        <v>20570.72</v>
      </c>
      <c r="GO51">
        <f t="shared" si="58"/>
        <v>0</v>
      </c>
      <c r="GP51">
        <f t="shared" si="59"/>
        <v>0</v>
      </c>
      <c r="GR51">
        <v>0</v>
      </c>
      <c r="GS51">
        <v>3</v>
      </c>
      <c r="GT51">
        <v>0</v>
      </c>
      <c r="GU51" t="s">
        <v>3</v>
      </c>
      <c r="GV51">
        <f t="shared" si="60"/>
        <v>0</v>
      </c>
      <c r="GW51">
        <v>1</v>
      </c>
      <c r="GX51">
        <f t="shared" si="61"/>
        <v>0</v>
      </c>
      <c r="HA51">
        <v>0</v>
      </c>
      <c r="HB51">
        <v>0</v>
      </c>
      <c r="HC51">
        <f t="shared" si="62"/>
        <v>0</v>
      </c>
      <c r="IK51">
        <v>0</v>
      </c>
    </row>
    <row r="52" spans="1:245" x14ac:dyDescent="0.2">
      <c r="A52">
        <v>18</v>
      </c>
      <c r="B52">
        <v>1</v>
      </c>
      <c r="C52">
        <v>81</v>
      </c>
      <c r="E52" t="s">
        <v>130</v>
      </c>
      <c r="F52" t="s">
        <v>131</v>
      </c>
      <c r="G52" t="s">
        <v>132</v>
      </c>
      <c r="H52" t="s">
        <v>133</v>
      </c>
      <c r="I52">
        <f>I51*J52</f>
        <v>0.4032</v>
      </c>
      <c r="J52">
        <v>0.96000000000000008</v>
      </c>
      <c r="O52">
        <f t="shared" si="28"/>
        <v>13797.21</v>
      </c>
      <c r="P52">
        <f t="shared" si="29"/>
        <v>13797.21</v>
      </c>
      <c r="Q52">
        <f t="shared" si="30"/>
        <v>0</v>
      </c>
      <c r="R52">
        <f t="shared" si="31"/>
        <v>0</v>
      </c>
      <c r="S52">
        <f t="shared" si="32"/>
        <v>0</v>
      </c>
      <c r="T52">
        <f t="shared" si="33"/>
        <v>0</v>
      </c>
      <c r="U52">
        <f t="shared" si="34"/>
        <v>0</v>
      </c>
      <c r="V52">
        <f t="shared" si="35"/>
        <v>0</v>
      </c>
      <c r="W52">
        <f t="shared" si="36"/>
        <v>16.53</v>
      </c>
      <c r="X52">
        <f t="shared" si="37"/>
        <v>0</v>
      </c>
      <c r="Y52">
        <f t="shared" si="38"/>
        <v>0</v>
      </c>
      <c r="AA52">
        <v>68187018</v>
      </c>
      <c r="AB52">
        <f t="shared" si="39"/>
        <v>8245.61</v>
      </c>
      <c r="AC52">
        <f t="shared" si="40"/>
        <v>8245.61</v>
      </c>
      <c r="AD52">
        <f>ROUND((((ET52)-(EU52))+AE52),6)</f>
        <v>0</v>
      </c>
      <c r="AE52">
        <f t="shared" si="67"/>
        <v>0</v>
      </c>
      <c r="AF52">
        <f t="shared" si="67"/>
        <v>0</v>
      </c>
      <c r="AG52">
        <f t="shared" si="41"/>
        <v>0</v>
      </c>
      <c r="AH52">
        <f t="shared" si="68"/>
        <v>0</v>
      </c>
      <c r="AI52">
        <f t="shared" si="68"/>
        <v>0</v>
      </c>
      <c r="AJ52">
        <f t="shared" si="42"/>
        <v>41</v>
      </c>
      <c r="AK52">
        <v>8245.61</v>
      </c>
      <c r="AL52">
        <v>8245.61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41</v>
      </c>
      <c r="AT52">
        <v>0</v>
      </c>
      <c r="AU52">
        <v>0</v>
      </c>
      <c r="AV52">
        <v>1</v>
      </c>
      <c r="AW52">
        <v>1</v>
      </c>
      <c r="AZ52">
        <v>1</v>
      </c>
      <c r="BA52">
        <v>1</v>
      </c>
      <c r="BB52">
        <v>1</v>
      </c>
      <c r="BC52">
        <v>4.1500000000000004</v>
      </c>
      <c r="BD52" t="s">
        <v>3</v>
      </c>
      <c r="BE52" t="s">
        <v>3</v>
      </c>
      <c r="BF52" t="s">
        <v>3</v>
      </c>
      <c r="BG52" t="s">
        <v>3</v>
      </c>
      <c r="BH52">
        <v>3</v>
      </c>
      <c r="BI52">
        <v>1</v>
      </c>
      <c r="BJ52" t="s">
        <v>134</v>
      </c>
      <c r="BM52">
        <v>500001</v>
      </c>
      <c r="BN52">
        <v>0</v>
      </c>
      <c r="BO52" t="s">
        <v>131</v>
      </c>
      <c r="BP52">
        <v>1</v>
      </c>
      <c r="BQ52">
        <v>8</v>
      </c>
      <c r="BR52">
        <v>0</v>
      </c>
      <c r="BS52">
        <v>1</v>
      </c>
      <c r="BT52">
        <v>1</v>
      </c>
      <c r="BU52">
        <v>1</v>
      </c>
      <c r="BV52">
        <v>1</v>
      </c>
      <c r="BW52">
        <v>1</v>
      </c>
      <c r="BX52">
        <v>1</v>
      </c>
      <c r="BY52" t="s">
        <v>3</v>
      </c>
      <c r="BZ52">
        <v>0</v>
      </c>
      <c r="CA52">
        <v>0</v>
      </c>
      <c r="CE52">
        <v>0</v>
      </c>
      <c r="CF52">
        <v>0</v>
      </c>
      <c r="CG52">
        <v>0</v>
      </c>
      <c r="CM52">
        <v>0</v>
      </c>
      <c r="CN52" t="s">
        <v>3</v>
      </c>
      <c r="CO52">
        <v>0</v>
      </c>
      <c r="CP52">
        <f t="shared" si="43"/>
        <v>13797.21</v>
      </c>
      <c r="CQ52">
        <f t="shared" si="44"/>
        <v>34219.281500000005</v>
      </c>
      <c r="CR52">
        <f t="shared" si="45"/>
        <v>0</v>
      </c>
      <c r="CS52">
        <f t="shared" si="46"/>
        <v>0</v>
      </c>
      <c r="CT52">
        <f t="shared" si="47"/>
        <v>0</v>
      </c>
      <c r="CU52">
        <f t="shared" si="48"/>
        <v>0</v>
      </c>
      <c r="CV52">
        <f t="shared" si="49"/>
        <v>0</v>
      </c>
      <c r="CW52">
        <f t="shared" si="50"/>
        <v>0</v>
      </c>
      <c r="CX52">
        <f t="shared" si="51"/>
        <v>41</v>
      </c>
      <c r="CY52">
        <f t="shared" si="52"/>
        <v>0</v>
      </c>
      <c r="CZ52">
        <f t="shared" si="53"/>
        <v>0</v>
      </c>
      <c r="DC52" t="s">
        <v>3</v>
      </c>
      <c r="DD52" t="s">
        <v>3</v>
      </c>
      <c r="DE52" t="s">
        <v>3</v>
      </c>
      <c r="DF52" t="s">
        <v>3</v>
      </c>
      <c r="DG52" t="s">
        <v>3</v>
      </c>
      <c r="DH52" t="s">
        <v>3</v>
      </c>
      <c r="DI52" t="s">
        <v>3</v>
      </c>
      <c r="DJ52" t="s">
        <v>3</v>
      </c>
      <c r="DK52" t="s">
        <v>3</v>
      </c>
      <c r="DL52" t="s">
        <v>3</v>
      </c>
      <c r="DM52" t="s">
        <v>3</v>
      </c>
      <c r="DN52">
        <v>0</v>
      </c>
      <c r="DO52">
        <v>0</v>
      </c>
      <c r="DP52">
        <v>1</v>
      </c>
      <c r="DQ52">
        <v>1</v>
      </c>
      <c r="DU52">
        <v>1009</v>
      </c>
      <c r="DV52" t="s">
        <v>133</v>
      </c>
      <c r="DW52" t="s">
        <v>133</v>
      </c>
      <c r="DX52">
        <v>1000</v>
      </c>
      <c r="EE52">
        <v>63940454</v>
      </c>
      <c r="EF52">
        <v>8</v>
      </c>
      <c r="EG52" t="s">
        <v>33</v>
      </c>
      <c r="EH52">
        <v>0</v>
      </c>
      <c r="EI52" t="s">
        <v>3</v>
      </c>
      <c r="EJ52">
        <v>1</v>
      </c>
      <c r="EK52">
        <v>500001</v>
      </c>
      <c r="EL52" t="s">
        <v>34</v>
      </c>
      <c r="EM52" t="s">
        <v>35</v>
      </c>
      <c r="EO52" t="s">
        <v>3</v>
      </c>
      <c r="EQ52">
        <v>0</v>
      </c>
      <c r="ER52">
        <v>8245.61</v>
      </c>
      <c r="ES52">
        <v>8245.61</v>
      </c>
      <c r="ET52">
        <v>0</v>
      </c>
      <c r="EU52">
        <v>0</v>
      </c>
      <c r="EV52">
        <v>0</v>
      </c>
      <c r="EW52">
        <v>0</v>
      </c>
      <c r="EX52">
        <v>0</v>
      </c>
      <c r="FQ52">
        <v>0</v>
      </c>
      <c r="FR52">
        <f t="shared" si="54"/>
        <v>0</v>
      </c>
      <c r="FS52">
        <v>0</v>
      </c>
      <c r="FX52">
        <v>0</v>
      </c>
      <c r="FY52">
        <v>0</v>
      </c>
      <c r="GA52" t="s">
        <v>3</v>
      </c>
      <c r="GD52">
        <v>1</v>
      </c>
      <c r="GF52">
        <v>-33711620</v>
      </c>
      <c r="GG52">
        <v>2</v>
      </c>
      <c r="GH52">
        <v>1</v>
      </c>
      <c r="GI52">
        <v>2</v>
      </c>
      <c r="GJ52">
        <v>0</v>
      </c>
      <c r="GK52">
        <v>0</v>
      </c>
      <c r="GL52">
        <f t="shared" si="55"/>
        <v>0</v>
      </c>
      <c r="GM52">
        <f t="shared" si="56"/>
        <v>13797.21</v>
      </c>
      <c r="GN52">
        <f t="shared" si="57"/>
        <v>13797.21</v>
      </c>
      <c r="GO52">
        <f t="shared" si="58"/>
        <v>0</v>
      </c>
      <c r="GP52">
        <f t="shared" si="59"/>
        <v>0</v>
      </c>
      <c r="GR52">
        <v>0</v>
      </c>
      <c r="GS52">
        <v>3</v>
      </c>
      <c r="GT52">
        <v>0</v>
      </c>
      <c r="GU52" t="s">
        <v>3</v>
      </c>
      <c r="GV52">
        <f t="shared" si="60"/>
        <v>0</v>
      </c>
      <c r="GW52">
        <v>1</v>
      </c>
      <c r="GX52">
        <f t="shared" si="61"/>
        <v>0</v>
      </c>
      <c r="HA52">
        <v>0</v>
      </c>
      <c r="HB52">
        <v>0</v>
      </c>
      <c r="HC52">
        <f t="shared" si="62"/>
        <v>0</v>
      </c>
      <c r="IK52">
        <v>0</v>
      </c>
    </row>
    <row r="53" spans="1:245" x14ac:dyDescent="0.2">
      <c r="A53">
        <v>17</v>
      </c>
      <c r="B53">
        <v>1</v>
      </c>
      <c r="C53">
        <f>ROW(SmtRes!A91)</f>
        <v>91</v>
      </c>
      <c r="D53">
        <f>ROW(EtalonRes!A92)</f>
        <v>92</v>
      </c>
      <c r="E53" t="s">
        <v>135</v>
      </c>
      <c r="F53" t="s">
        <v>136</v>
      </c>
      <c r="G53" t="s">
        <v>137</v>
      </c>
      <c r="H53" t="s">
        <v>108</v>
      </c>
      <c r="I53">
        <f>ROUND((684.84)/100,9)</f>
        <v>6.8483999999999998</v>
      </c>
      <c r="J53">
        <v>0</v>
      </c>
      <c r="O53">
        <f t="shared" si="28"/>
        <v>92139.09</v>
      </c>
      <c r="P53">
        <f t="shared" si="29"/>
        <v>26448.53</v>
      </c>
      <c r="Q53">
        <f t="shared" si="30"/>
        <v>760.35</v>
      </c>
      <c r="R53">
        <f t="shared" si="31"/>
        <v>29.21</v>
      </c>
      <c r="S53">
        <f t="shared" si="32"/>
        <v>64930.21</v>
      </c>
      <c r="T53">
        <f t="shared" si="33"/>
        <v>0</v>
      </c>
      <c r="U53">
        <f t="shared" si="34"/>
        <v>257.77035179999996</v>
      </c>
      <c r="V53">
        <f t="shared" si="35"/>
        <v>8.5605000000000001E-2</v>
      </c>
      <c r="W53">
        <f t="shared" si="36"/>
        <v>0</v>
      </c>
      <c r="X53">
        <f t="shared" si="37"/>
        <v>61711.45</v>
      </c>
      <c r="Y53">
        <f t="shared" si="38"/>
        <v>30530.93</v>
      </c>
      <c r="AA53">
        <v>68187018</v>
      </c>
      <c r="AB53">
        <f t="shared" si="39"/>
        <v>909.346</v>
      </c>
      <c r="AC53">
        <f t="shared" si="40"/>
        <v>564.62</v>
      </c>
      <c r="AD53">
        <f>ROUND(((((ET53*1.25))-((EU53*1.25)))+AE53),6)</f>
        <v>11.237500000000001</v>
      </c>
      <c r="AE53">
        <f>ROUND(((EU53*1.25)),6)</f>
        <v>0.15</v>
      </c>
      <c r="AF53">
        <f>ROUND(((EV53*1.15)),6)</f>
        <v>333.48849999999999</v>
      </c>
      <c r="AG53">
        <f t="shared" si="41"/>
        <v>0</v>
      </c>
      <c r="AH53">
        <f>((EW53*1.15))</f>
        <v>37.639499999999991</v>
      </c>
      <c r="AI53">
        <f>((EX53*1.25))</f>
        <v>1.2500000000000001E-2</v>
      </c>
      <c r="AJ53">
        <f t="shared" si="42"/>
        <v>0</v>
      </c>
      <c r="AK53">
        <v>863.6</v>
      </c>
      <c r="AL53">
        <v>564.62</v>
      </c>
      <c r="AM53">
        <v>8.99</v>
      </c>
      <c r="AN53">
        <v>0.12</v>
      </c>
      <c r="AO53">
        <v>289.99</v>
      </c>
      <c r="AP53">
        <v>0</v>
      </c>
      <c r="AQ53">
        <v>32.729999999999997</v>
      </c>
      <c r="AR53">
        <v>0.01</v>
      </c>
      <c r="AS53">
        <v>0</v>
      </c>
      <c r="AT53">
        <v>95</v>
      </c>
      <c r="AU53">
        <v>47</v>
      </c>
      <c r="AV53">
        <v>1</v>
      </c>
      <c r="AW53">
        <v>1</v>
      </c>
      <c r="AZ53">
        <v>1</v>
      </c>
      <c r="BA53">
        <v>28.43</v>
      </c>
      <c r="BB53">
        <v>9.8800000000000008</v>
      </c>
      <c r="BC53">
        <v>6.84</v>
      </c>
      <c r="BD53" t="s">
        <v>3</v>
      </c>
      <c r="BE53" t="s">
        <v>3</v>
      </c>
      <c r="BF53" t="s">
        <v>3</v>
      </c>
      <c r="BG53" t="s">
        <v>3</v>
      </c>
      <c r="BH53">
        <v>0</v>
      </c>
      <c r="BI53">
        <v>1</v>
      </c>
      <c r="BJ53" t="s">
        <v>138</v>
      </c>
      <c r="BM53">
        <v>15001</v>
      </c>
      <c r="BN53">
        <v>0</v>
      </c>
      <c r="BO53" t="s">
        <v>136</v>
      </c>
      <c r="BP53">
        <v>1</v>
      </c>
      <c r="BQ53">
        <v>2</v>
      </c>
      <c r="BR53">
        <v>0</v>
      </c>
      <c r="BS53">
        <v>28.43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105</v>
      </c>
      <c r="CA53">
        <v>55</v>
      </c>
      <c r="CE53">
        <v>0</v>
      </c>
      <c r="CF53">
        <v>0</v>
      </c>
      <c r="CG53">
        <v>0</v>
      </c>
      <c r="CM53">
        <v>0</v>
      </c>
      <c r="CN53" t="s">
        <v>1223</v>
      </c>
      <c r="CO53">
        <v>0</v>
      </c>
      <c r="CP53">
        <f t="shared" si="43"/>
        <v>92139.09</v>
      </c>
      <c r="CQ53">
        <f t="shared" si="44"/>
        <v>3862.0007999999998</v>
      </c>
      <c r="CR53">
        <f t="shared" si="45"/>
        <v>111.02650000000001</v>
      </c>
      <c r="CS53">
        <f t="shared" si="46"/>
        <v>4.2645</v>
      </c>
      <c r="CT53">
        <f t="shared" si="47"/>
        <v>9481.0780549999999</v>
      </c>
      <c r="CU53">
        <f t="shared" si="48"/>
        <v>0</v>
      </c>
      <c r="CV53">
        <f t="shared" si="49"/>
        <v>37.639499999999991</v>
      </c>
      <c r="CW53">
        <f t="shared" si="50"/>
        <v>1.2500000000000001E-2</v>
      </c>
      <c r="CX53">
        <f t="shared" si="51"/>
        <v>0</v>
      </c>
      <c r="CY53">
        <f t="shared" si="52"/>
        <v>61711.448999999993</v>
      </c>
      <c r="CZ53">
        <f t="shared" si="53"/>
        <v>30530.927399999997</v>
      </c>
      <c r="DC53" t="s">
        <v>3</v>
      </c>
      <c r="DD53" t="s">
        <v>3</v>
      </c>
      <c r="DE53" t="s">
        <v>20</v>
      </c>
      <c r="DF53" t="s">
        <v>20</v>
      </c>
      <c r="DG53" t="s">
        <v>21</v>
      </c>
      <c r="DH53" t="s">
        <v>3</v>
      </c>
      <c r="DI53" t="s">
        <v>21</v>
      </c>
      <c r="DJ53" t="s">
        <v>20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1005</v>
      </c>
      <c r="DV53" t="s">
        <v>108</v>
      </c>
      <c r="DW53" t="s">
        <v>108</v>
      </c>
      <c r="DX53">
        <v>100</v>
      </c>
      <c r="EE53">
        <v>63940301</v>
      </c>
      <c r="EF53">
        <v>2</v>
      </c>
      <c r="EG53" t="s">
        <v>22</v>
      </c>
      <c r="EH53">
        <v>0</v>
      </c>
      <c r="EI53" t="s">
        <v>3</v>
      </c>
      <c r="EJ53">
        <v>1</v>
      </c>
      <c r="EK53">
        <v>15001</v>
      </c>
      <c r="EL53" t="s">
        <v>110</v>
      </c>
      <c r="EM53" t="s">
        <v>111</v>
      </c>
      <c r="EO53" t="s">
        <v>25</v>
      </c>
      <c r="EQ53">
        <v>0</v>
      </c>
      <c r="ER53">
        <v>863.6</v>
      </c>
      <c r="ES53">
        <v>564.62</v>
      </c>
      <c r="ET53">
        <v>8.99</v>
      </c>
      <c r="EU53">
        <v>0.12</v>
      </c>
      <c r="EV53">
        <v>289.99</v>
      </c>
      <c r="EW53">
        <v>32.729999999999997</v>
      </c>
      <c r="EX53">
        <v>0.01</v>
      </c>
      <c r="EY53">
        <v>0</v>
      </c>
      <c r="FQ53">
        <v>0</v>
      </c>
      <c r="FR53">
        <f t="shared" si="54"/>
        <v>0</v>
      </c>
      <c r="FS53">
        <v>0</v>
      </c>
      <c r="FT53" t="s">
        <v>26</v>
      </c>
      <c r="FU53" t="s">
        <v>27</v>
      </c>
      <c r="FX53">
        <v>94.5</v>
      </c>
      <c r="FY53">
        <v>46.75</v>
      </c>
      <c r="GA53" t="s">
        <v>3</v>
      </c>
      <c r="GD53">
        <v>1</v>
      </c>
      <c r="GF53">
        <v>-1159350602</v>
      </c>
      <c r="GG53">
        <v>2</v>
      </c>
      <c r="GH53">
        <v>1</v>
      </c>
      <c r="GI53">
        <v>2</v>
      </c>
      <c r="GJ53">
        <v>0</v>
      </c>
      <c r="GK53">
        <v>0</v>
      </c>
      <c r="GL53">
        <f t="shared" si="55"/>
        <v>0</v>
      </c>
      <c r="GM53">
        <f t="shared" si="56"/>
        <v>184381.47</v>
      </c>
      <c r="GN53">
        <f t="shared" si="57"/>
        <v>184381.47</v>
      </c>
      <c r="GO53">
        <f t="shared" si="58"/>
        <v>0</v>
      </c>
      <c r="GP53">
        <f t="shared" si="59"/>
        <v>0</v>
      </c>
      <c r="GR53">
        <v>0</v>
      </c>
      <c r="GS53">
        <v>3</v>
      </c>
      <c r="GT53">
        <v>0</v>
      </c>
      <c r="GU53" t="s">
        <v>3</v>
      </c>
      <c r="GV53">
        <f t="shared" si="60"/>
        <v>0</v>
      </c>
      <c r="GW53">
        <v>1</v>
      </c>
      <c r="GX53">
        <f t="shared" si="61"/>
        <v>0</v>
      </c>
      <c r="HA53">
        <v>0</v>
      </c>
      <c r="HB53">
        <v>0</v>
      </c>
      <c r="HC53">
        <f t="shared" si="62"/>
        <v>0</v>
      </c>
      <c r="IK53">
        <v>0</v>
      </c>
    </row>
    <row r="54" spans="1:245" x14ac:dyDescent="0.2">
      <c r="A54">
        <v>17</v>
      </c>
      <c r="B54">
        <v>1</v>
      </c>
      <c r="C54">
        <f>ROW(SmtRes!A101)</f>
        <v>101</v>
      </c>
      <c r="D54">
        <f>ROW(EtalonRes!A102)</f>
        <v>102</v>
      </c>
      <c r="E54" t="s">
        <v>139</v>
      </c>
      <c r="F54" t="s">
        <v>140</v>
      </c>
      <c r="G54" t="s">
        <v>141</v>
      </c>
      <c r="H54" t="s">
        <v>142</v>
      </c>
      <c r="I54">
        <f>ROUND((57.5)/100,9)</f>
        <v>0.57499999999999996</v>
      </c>
      <c r="J54">
        <v>0</v>
      </c>
      <c r="O54">
        <f t="shared" si="28"/>
        <v>61735.58</v>
      </c>
      <c r="P54">
        <f t="shared" si="29"/>
        <v>22126.74</v>
      </c>
      <c r="Q54">
        <f t="shared" si="30"/>
        <v>261.07</v>
      </c>
      <c r="R54">
        <f t="shared" si="31"/>
        <v>233.77</v>
      </c>
      <c r="S54">
        <f t="shared" si="32"/>
        <v>39347.769999999997</v>
      </c>
      <c r="T54">
        <f t="shared" si="33"/>
        <v>0</v>
      </c>
      <c r="U54">
        <f t="shared" si="34"/>
        <v>150.76499999999999</v>
      </c>
      <c r="V54">
        <f t="shared" si="35"/>
        <v>0.61812499999999992</v>
      </c>
      <c r="W54">
        <f t="shared" si="36"/>
        <v>0</v>
      </c>
      <c r="X54">
        <f t="shared" si="37"/>
        <v>37602.46</v>
      </c>
      <c r="Y54">
        <f t="shared" si="38"/>
        <v>18603.32</v>
      </c>
      <c r="AA54">
        <v>68187018</v>
      </c>
      <c r="AB54">
        <f t="shared" si="39"/>
        <v>10330.406000000001</v>
      </c>
      <c r="AC54">
        <f t="shared" si="40"/>
        <v>7885.51</v>
      </c>
      <c r="AD54">
        <f>ROUND(((((ET54*1.25))-((EU54*1.25)))+AE54),6)</f>
        <v>37.9</v>
      </c>
      <c r="AE54">
        <f>ROUND(((EU54*1.25)),6)</f>
        <v>14.3</v>
      </c>
      <c r="AF54">
        <f>ROUND(((EV54*1.15)),6)</f>
        <v>2406.9960000000001</v>
      </c>
      <c r="AG54">
        <f t="shared" si="41"/>
        <v>0</v>
      </c>
      <c r="AH54">
        <f>((EW54*1.15))</f>
        <v>262.2</v>
      </c>
      <c r="AI54">
        <f>((EX54*1.25))</f>
        <v>1.075</v>
      </c>
      <c r="AJ54">
        <f t="shared" si="42"/>
        <v>0</v>
      </c>
      <c r="AK54">
        <v>10008.870000000001</v>
      </c>
      <c r="AL54">
        <v>7885.51</v>
      </c>
      <c r="AM54">
        <v>30.32</v>
      </c>
      <c r="AN54">
        <v>11.44</v>
      </c>
      <c r="AO54">
        <v>2093.04</v>
      </c>
      <c r="AP54">
        <v>0</v>
      </c>
      <c r="AQ54">
        <v>228</v>
      </c>
      <c r="AR54">
        <v>0.86</v>
      </c>
      <c r="AS54">
        <v>0</v>
      </c>
      <c r="AT54">
        <v>95</v>
      </c>
      <c r="AU54">
        <v>47</v>
      </c>
      <c r="AV54">
        <v>1</v>
      </c>
      <c r="AW54">
        <v>1</v>
      </c>
      <c r="AZ54">
        <v>1</v>
      </c>
      <c r="BA54">
        <v>28.43</v>
      </c>
      <c r="BB54">
        <v>11.98</v>
      </c>
      <c r="BC54">
        <v>4.88</v>
      </c>
      <c r="BD54" t="s">
        <v>3</v>
      </c>
      <c r="BE54" t="s">
        <v>3</v>
      </c>
      <c r="BF54" t="s">
        <v>3</v>
      </c>
      <c r="BG54" t="s">
        <v>3</v>
      </c>
      <c r="BH54">
        <v>0</v>
      </c>
      <c r="BI54">
        <v>1</v>
      </c>
      <c r="BJ54" t="s">
        <v>143</v>
      </c>
      <c r="BM54">
        <v>15001</v>
      </c>
      <c r="BN54">
        <v>0</v>
      </c>
      <c r="BO54" t="s">
        <v>140</v>
      </c>
      <c r="BP54">
        <v>1</v>
      </c>
      <c r="BQ54">
        <v>2</v>
      </c>
      <c r="BR54">
        <v>0</v>
      </c>
      <c r="BS54">
        <v>28.43</v>
      </c>
      <c r="BT54">
        <v>1</v>
      </c>
      <c r="BU54">
        <v>1</v>
      </c>
      <c r="BV54">
        <v>1</v>
      </c>
      <c r="BW54">
        <v>1</v>
      </c>
      <c r="BX54">
        <v>1</v>
      </c>
      <c r="BY54" t="s">
        <v>3</v>
      </c>
      <c r="BZ54">
        <v>105</v>
      </c>
      <c r="CA54">
        <v>55</v>
      </c>
      <c r="CE54">
        <v>0</v>
      </c>
      <c r="CF54">
        <v>0</v>
      </c>
      <c r="CG54">
        <v>0</v>
      </c>
      <c r="CM54">
        <v>0</v>
      </c>
      <c r="CN54" t="s">
        <v>1223</v>
      </c>
      <c r="CO54">
        <v>0</v>
      </c>
      <c r="CP54">
        <f t="shared" si="43"/>
        <v>61735.58</v>
      </c>
      <c r="CQ54">
        <f t="shared" si="44"/>
        <v>38481.288800000002</v>
      </c>
      <c r="CR54">
        <f t="shared" si="45"/>
        <v>454.04199999999997</v>
      </c>
      <c r="CS54">
        <f t="shared" si="46"/>
        <v>406.54900000000004</v>
      </c>
      <c r="CT54">
        <f t="shared" si="47"/>
        <v>68430.896280000001</v>
      </c>
      <c r="CU54">
        <f t="shared" si="48"/>
        <v>0</v>
      </c>
      <c r="CV54">
        <f t="shared" si="49"/>
        <v>262.2</v>
      </c>
      <c r="CW54">
        <f t="shared" si="50"/>
        <v>1.075</v>
      </c>
      <c r="CX54">
        <f t="shared" si="51"/>
        <v>0</v>
      </c>
      <c r="CY54">
        <f t="shared" si="52"/>
        <v>37602.462999999996</v>
      </c>
      <c r="CZ54">
        <f t="shared" si="53"/>
        <v>18603.323799999998</v>
      </c>
      <c r="DC54" t="s">
        <v>3</v>
      </c>
      <c r="DD54" t="s">
        <v>3</v>
      </c>
      <c r="DE54" t="s">
        <v>20</v>
      </c>
      <c r="DF54" t="s">
        <v>20</v>
      </c>
      <c r="DG54" t="s">
        <v>21</v>
      </c>
      <c r="DH54" t="s">
        <v>3</v>
      </c>
      <c r="DI54" t="s">
        <v>21</v>
      </c>
      <c r="DJ54" t="s">
        <v>20</v>
      </c>
      <c r="DK54" t="s">
        <v>3</v>
      </c>
      <c r="DL54" t="s">
        <v>3</v>
      </c>
      <c r="DM54" t="s">
        <v>3</v>
      </c>
      <c r="DN54">
        <v>0</v>
      </c>
      <c r="DO54">
        <v>0</v>
      </c>
      <c r="DP54">
        <v>1</v>
      </c>
      <c r="DQ54">
        <v>1</v>
      </c>
      <c r="DU54">
        <v>1013</v>
      </c>
      <c r="DV54" t="s">
        <v>142</v>
      </c>
      <c r="DW54" t="s">
        <v>142</v>
      </c>
      <c r="DX54">
        <v>1</v>
      </c>
      <c r="EE54">
        <v>63940301</v>
      </c>
      <c r="EF54">
        <v>2</v>
      </c>
      <c r="EG54" t="s">
        <v>22</v>
      </c>
      <c r="EH54">
        <v>0</v>
      </c>
      <c r="EI54" t="s">
        <v>3</v>
      </c>
      <c r="EJ54">
        <v>1</v>
      </c>
      <c r="EK54">
        <v>15001</v>
      </c>
      <c r="EL54" t="s">
        <v>110</v>
      </c>
      <c r="EM54" t="s">
        <v>111</v>
      </c>
      <c r="EO54" t="s">
        <v>25</v>
      </c>
      <c r="EQ54">
        <v>0</v>
      </c>
      <c r="ER54">
        <v>10008.870000000001</v>
      </c>
      <c r="ES54">
        <v>7885.51</v>
      </c>
      <c r="ET54">
        <v>30.32</v>
      </c>
      <c r="EU54">
        <v>11.44</v>
      </c>
      <c r="EV54">
        <v>2093.04</v>
      </c>
      <c r="EW54">
        <v>228</v>
      </c>
      <c r="EX54">
        <v>0.86</v>
      </c>
      <c r="EY54">
        <v>0</v>
      </c>
      <c r="FQ54">
        <v>0</v>
      </c>
      <c r="FR54">
        <f t="shared" si="54"/>
        <v>0</v>
      </c>
      <c r="FS54">
        <v>0</v>
      </c>
      <c r="FT54" t="s">
        <v>26</v>
      </c>
      <c r="FU54" t="s">
        <v>27</v>
      </c>
      <c r="FX54">
        <v>94.5</v>
      </c>
      <c r="FY54">
        <v>46.75</v>
      </c>
      <c r="GA54" t="s">
        <v>3</v>
      </c>
      <c r="GD54">
        <v>1</v>
      </c>
      <c r="GF54">
        <v>-1924617312</v>
      </c>
      <c r="GG54">
        <v>2</v>
      </c>
      <c r="GH54">
        <v>1</v>
      </c>
      <c r="GI54">
        <v>2</v>
      </c>
      <c r="GJ54">
        <v>0</v>
      </c>
      <c r="GK54">
        <v>0</v>
      </c>
      <c r="GL54">
        <f t="shared" si="55"/>
        <v>0</v>
      </c>
      <c r="GM54">
        <f t="shared" si="56"/>
        <v>117941.36</v>
      </c>
      <c r="GN54">
        <f t="shared" si="57"/>
        <v>117941.36</v>
      </c>
      <c r="GO54">
        <f t="shared" si="58"/>
        <v>0</v>
      </c>
      <c r="GP54">
        <f t="shared" si="59"/>
        <v>0</v>
      </c>
      <c r="GR54">
        <v>0</v>
      </c>
      <c r="GS54">
        <v>3</v>
      </c>
      <c r="GT54">
        <v>0</v>
      </c>
      <c r="GU54" t="s">
        <v>3</v>
      </c>
      <c r="GV54">
        <f t="shared" si="60"/>
        <v>0</v>
      </c>
      <c r="GW54">
        <v>1</v>
      </c>
      <c r="GX54">
        <f t="shared" si="61"/>
        <v>0</v>
      </c>
      <c r="HA54">
        <v>0</v>
      </c>
      <c r="HB54">
        <v>0</v>
      </c>
      <c r="HC54">
        <f t="shared" si="62"/>
        <v>0</v>
      </c>
      <c r="IK54">
        <v>0</v>
      </c>
    </row>
    <row r="55" spans="1:245" x14ac:dyDescent="0.2">
      <c r="A55">
        <v>17</v>
      </c>
      <c r="B55">
        <v>1</v>
      </c>
      <c r="C55">
        <f>ROW(SmtRes!A117)</f>
        <v>117</v>
      </c>
      <c r="D55">
        <f>ROW(EtalonRes!A119)</f>
        <v>119</v>
      </c>
      <c r="E55" t="s">
        <v>144</v>
      </c>
      <c r="F55" t="s">
        <v>145</v>
      </c>
      <c r="G55" t="s">
        <v>146</v>
      </c>
      <c r="H55" t="s">
        <v>18</v>
      </c>
      <c r="I55">
        <f>ROUND((1.5)/100,9)</f>
        <v>1.4999999999999999E-2</v>
      </c>
      <c r="J55">
        <v>0</v>
      </c>
      <c r="O55">
        <f t="shared" si="28"/>
        <v>1031.8900000000001</v>
      </c>
      <c r="P55">
        <f t="shared" si="29"/>
        <v>592.99</v>
      </c>
      <c r="Q55">
        <f t="shared" si="30"/>
        <v>2.99</v>
      </c>
      <c r="R55">
        <f t="shared" si="31"/>
        <v>0</v>
      </c>
      <c r="S55">
        <f t="shared" si="32"/>
        <v>435.91</v>
      </c>
      <c r="T55">
        <f t="shared" si="33"/>
        <v>0</v>
      </c>
      <c r="U55">
        <f t="shared" si="34"/>
        <v>1.6904999999999997</v>
      </c>
      <c r="V55">
        <f t="shared" si="35"/>
        <v>0</v>
      </c>
      <c r="W55">
        <f t="shared" si="36"/>
        <v>0</v>
      </c>
      <c r="X55">
        <f t="shared" si="37"/>
        <v>462.06</v>
      </c>
      <c r="Y55">
        <f t="shared" si="38"/>
        <v>235.39</v>
      </c>
      <c r="AA55">
        <v>68187018</v>
      </c>
      <c r="AB55">
        <f t="shared" si="39"/>
        <v>8531.2890000000007</v>
      </c>
      <c r="AC55">
        <f t="shared" si="40"/>
        <v>7473.15</v>
      </c>
      <c r="AD55">
        <f>ROUND(((((ET55*1.25))-((EU55*1.25)))+AE55),6)</f>
        <v>35.950000000000003</v>
      </c>
      <c r="AE55">
        <f>ROUND(((EU55*1.25)),6)</f>
        <v>0</v>
      </c>
      <c r="AF55">
        <f>ROUND(((EV55*1.15)),6)</f>
        <v>1022.189</v>
      </c>
      <c r="AG55">
        <f t="shared" si="41"/>
        <v>0</v>
      </c>
      <c r="AH55">
        <f>((EW55*1.15))</f>
        <v>112.69999999999999</v>
      </c>
      <c r="AI55">
        <f>((EX55*1.25))</f>
        <v>0</v>
      </c>
      <c r="AJ55">
        <f t="shared" si="42"/>
        <v>0</v>
      </c>
      <c r="AK55">
        <v>8390.77</v>
      </c>
      <c r="AL55">
        <v>7473.15</v>
      </c>
      <c r="AM55">
        <v>28.76</v>
      </c>
      <c r="AN55">
        <v>0</v>
      </c>
      <c r="AO55">
        <v>888.86</v>
      </c>
      <c r="AP55">
        <v>0</v>
      </c>
      <c r="AQ55">
        <v>98</v>
      </c>
      <c r="AR55">
        <v>0</v>
      </c>
      <c r="AS55">
        <v>0</v>
      </c>
      <c r="AT55">
        <v>106</v>
      </c>
      <c r="AU55">
        <v>54</v>
      </c>
      <c r="AV55">
        <v>1</v>
      </c>
      <c r="AW55">
        <v>1</v>
      </c>
      <c r="AZ55">
        <v>1</v>
      </c>
      <c r="BA55">
        <v>28.43</v>
      </c>
      <c r="BB55">
        <v>5.55</v>
      </c>
      <c r="BC55">
        <v>5.29</v>
      </c>
      <c r="BD55" t="s">
        <v>3</v>
      </c>
      <c r="BE55" t="s">
        <v>3</v>
      </c>
      <c r="BF55" t="s">
        <v>3</v>
      </c>
      <c r="BG55" t="s">
        <v>3</v>
      </c>
      <c r="BH55">
        <v>0</v>
      </c>
      <c r="BI55">
        <v>1</v>
      </c>
      <c r="BJ55" t="s">
        <v>147</v>
      </c>
      <c r="BM55">
        <v>10001</v>
      </c>
      <c r="BN55">
        <v>0</v>
      </c>
      <c r="BO55" t="s">
        <v>145</v>
      </c>
      <c r="BP55">
        <v>1</v>
      </c>
      <c r="BQ55">
        <v>2</v>
      </c>
      <c r="BR55">
        <v>0</v>
      </c>
      <c r="BS55">
        <v>28.43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118</v>
      </c>
      <c r="CA55">
        <v>63</v>
      </c>
      <c r="CE55">
        <v>0</v>
      </c>
      <c r="CF55">
        <v>0</v>
      </c>
      <c r="CG55">
        <v>0</v>
      </c>
      <c r="CM55">
        <v>0</v>
      </c>
      <c r="CN55" t="s">
        <v>1223</v>
      </c>
      <c r="CO55">
        <v>0</v>
      </c>
      <c r="CP55">
        <f t="shared" si="43"/>
        <v>1031.8900000000001</v>
      </c>
      <c r="CQ55">
        <f t="shared" si="44"/>
        <v>39532.963499999998</v>
      </c>
      <c r="CR55">
        <f t="shared" si="45"/>
        <v>199.52250000000001</v>
      </c>
      <c r="CS55">
        <f t="shared" si="46"/>
        <v>0</v>
      </c>
      <c r="CT55">
        <f t="shared" si="47"/>
        <v>29060.833269999999</v>
      </c>
      <c r="CU55">
        <f t="shared" si="48"/>
        <v>0</v>
      </c>
      <c r="CV55">
        <f t="shared" si="49"/>
        <v>112.69999999999999</v>
      </c>
      <c r="CW55">
        <f t="shared" si="50"/>
        <v>0</v>
      </c>
      <c r="CX55">
        <f t="shared" si="51"/>
        <v>0</v>
      </c>
      <c r="CY55">
        <f t="shared" si="52"/>
        <v>462.06459999999998</v>
      </c>
      <c r="CZ55">
        <f t="shared" si="53"/>
        <v>235.39140000000003</v>
      </c>
      <c r="DC55" t="s">
        <v>3</v>
      </c>
      <c r="DD55" t="s">
        <v>3</v>
      </c>
      <c r="DE55" t="s">
        <v>20</v>
      </c>
      <c r="DF55" t="s">
        <v>20</v>
      </c>
      <c r="DG55" t="s">
        <v>21</v>
      </c>
      <c r="DH55" t="s">
        <v>3</v>
      </c>
      <c r="DI55" t="s">
        <v>21</v>
      </c>
      <c r="DJ55" t="s">
        <v>20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1005</v>
      </c>
      <c r="DV55" t="s">
        <v>18</v>
      </c>
      <c r="DW55" t="s">
        <v>18</v>
      </c>
      <c r="DX55">
        <v>100</v>
      </c>
      <c r="EE55">
        <v>63940278</v>
      </c>
      <c r="EF55">
        <v>2</v>
      </c>
      <c r="EG55" t="s">
        <v>22</v>
      </c>
      <c r="EH55">
        <v>0</v>
      </c>
      <c r="EI55" t="s">
        <v>3</v>
      </c>
      <c r="EJ55">
        <v>1</v>
      </c>
      <c r="EK55">
        <v>10001</v>
      </c>
      <c r="EL55" t="s">
        <v>23</v>
      </c>
      <c r="EM55" t="s">
        <v>24</v>
      </c>
      <c r="EO55" t="s">
        <v>25</v>
      </c>
      <c r="EQ55">
        <v>0</v>
      </c>
      <c r="ER55">
        <v>8390.77</v>
      </c>
      <c r="ES55">
        <v>7473.15</v>
      </c>
      <c r="ET55">
        <v>28.76</v>
      </c>
      <c r="EU55">
        <v>0</v>
      </c>
      <c r="EV55">
        <v>888.86</v>
      </c>
      <c r="EW55">
        <v>98</v>
      </c>
      <c r="EX55">
        <v>0</v>
      </c>
      <c r="EY55">
        <v>0</v>
      </c>
      <c r="FQ55">
        <v>0</v>
      </c>
      <c r="FR55">
        <f t="shared" si="54"/>
        <v>0</v>
      </c>
      <c r="FS55">
        <v>0</v>
      </c>
      <c r="FT55" t="s">
        <v>26</v>
      </c>
      <c r="FU55" t="s">
        <v>27</v>
      </c>
      <c r="FX55">
        <v>106.2</v>
      </c>
      <c r="FY55">
        <v>53.55</v>
      </c>
      <c r="GA55" t="s">
        <v>3</v>
      </c>
      <c r="GD55">
        <v>1</v>
      </c>
      <c r="GF55">
        <v>-1863166513</v>
      </c>
      <c r="GG55">
        <v>2</v>
      </c>
      <c r="GH55">
        <v>1</v>
      </c>
      <c r="GI55">
        <v>2</v>
      </c>
      <c r="GJ55">
        <v>0</v>
      </c>
      <c r="GK55">
        <v>0</v>
      </c>
      <c r="GL55">
        <f t="shared" si="55"/>
        <v>0</v>
      </c>
      <c r="GM55">
        <f t="shared" si="56"/>
        <v>1729.34</v>
      </c>
      <c r="GN55">
        <f t="shared" si="57"/>
        <v>1729.34</v>
      </c>
      <c r="GO55">
        <f t="shared" si="58"/>
        <v>0</v>
      </c>
      <c r="GP55">
        <f t="shared" si="59"/>
        <v>0</v>
      </c>
      <c r="GR55">
        <v>0</v>
      </c>
      <c r="GS55">
        <v>3</v>
      </c>
      <c r="GT55">
        <v>0</v>
      </c>
      <c r="GU55" t="s">
        <v>3</v>
      </c>
      <c r="GV55">
        <f t="shared" si="60"/>
        <v>0</v>
      </c>
      <c r="GW55">
        <v>1</v>
      </c>
      <c r="GX55">
        <f t="shared" si="61"/>
        <v>0</v>
      </c>
      <c r="HA55">
        <v>0</v>
      </c>
      <c r="HB55">
        <v>0</v>
      </c>
      <c r="HC55">
        <f t="shared" si="62"/>
        <v>0</v>
      </c>
      <c r="IK55">
        <v>0</v>
      </c>
    </row>
    <row r="57" spans="1:245" x14ac:dyDescent="0.2">
      <c r="A57" s="2">
        <v>51</v>
      </c>
      <c r="B57" s="2">
        <f>B28</f>
        <v>1</v>
      </c>
      <c r="C57" s="2">
        <f>A28</f>
        <v>5</v>
      </c>
      <c r="D57" s="2">
        <f>ROW(A28)</f>
        <v>28</v>
      </c>
      <c r="E57" s="2"/>
      <c r="F57" s="2" t="str">
        <f>IF(F28&lt;&gt;"",F28,"")</f>
        <v>Новый подраздел</v>
      </c>
      <c r="G57" s="2" t="str">
        <f>IF(G28&lt;&gt;"",G28,"")</f>
        <v>Перегородки</v>
      </c>
      <c r="H57" s="2">
        <v>0</v>
      </c>
      <c r="I57" s="2"/>
      <c r="J57" s="2"/>
      <c r="K57" s="2"/>
      <c r="L57" s="2"/>
      <c r="M57" s="2"/>
      <c r="N57" s="2"/>
      <c r="O57" s="2">
        <f t="shared" ref="O57:T57" si="69">ROUND(AB57,2)</f>
        <v>1103312.6200000001</v>
      </c>
      <c r="P57" s="2">
        <f t="shared" si="69"/>
        <v>753579.97</v>
      </c>
      <c r="Q57" s="2">
        <f t="shared" si="69"/>
        <v>6164.94</v>
      </c>
      <c r="R57" s="2">
        <f t="shared" si="69"/>
        <v>908.8</v>
      </c>
      <c r="S57" s="2">
        <f t="shared" si="69"/>
        <v>343567.71</v>
      </c>
      <c r="T57" s="2">
        <f t="shared" si="69"/>
        <v>0</v>
      </c>
      <c r="U57" s="2">
        <f>AH57</f>
        <v>1314.2038073999995</v>
      </c>
      <c r="V57" s="2">
        <f>AI57</f>
        <v>2.5325399999999996</v>
      </c>
      <c r="W57" s="2">
        <f>ROUND(AJ57,2)</f>
        <v>699.22</v>
      </c>
      <c r="X57" s="2">
        <f>ROUND(AK57,2)</f>
        <v>338854.1</v>
      </c>
      <c r="Y57" s="2">
        <f>ROUND(AL57,2)</f>
        <v>183487.95</v>
      </c>
      <c r="Z57" s="2"/>
      <c r="AA57" s="2"/>
      <c r="AB57" s="2">
        <f>ROUND(SUMIF(AA32:AA55,"=68187018",O32:O55),2)</f>
        <v>1103312.6200000001</v>
      </c>
      <c r="AC57" s="2">
        <f>ROUND(SUMIF(AA32:AA55,"=68187018",P32:P55),2)</f>
        <v>753579.97</v>
      </c>
      <c r="AD57" s="2">
        <f>ROUND(SUMIF(AA32:AA55,"=68187018",Q32:Q55),2)</f>
        <v>6164.94</v>
      </c>
      <c r="AE57" s="2">
        <f>ROUND(SUMIF(AA32:AA55,"=68187018",R32:R55),2)</f>
        <v>908.8</v>
      </c>
      <c r="AF57" s="2">
        <f>ROUND(SUMIF(AA32:AA55,"=68187018",S32:S55),2)</f>
        <v>343567.71</v>
      </c>
      <c r="AG57" s="2">
        <f>ROUND(SUMIF(AA32:AA55,"=68187018",T32:T55),2)</f>
        <v>0</v>
      </c>
      <c r="AH57" s="2">
        <f>SUMIF(AA32:AA55,"=68187018",U32:U55)</f>
        <v>1314.2038073999995</v>
      </c>
      <c r="AI57" s="2">
        <f>SUMIF(AA32:AA55,"=68187018",V32:V55)</f>
        <v>2.5325399999999996</v>
      </c>
      <c r="AJ57" s="2">
        <f>ROUND(SUMIF(AA32:AA55,"=68187018",W32:W55),2)</f>
        <v>699.22</v>
      </c>
      <c r="AK57" s="2">
        <f>ROUND(SUMIF(AA32:AA55,"=68187018",X32:X55),2)</f>
        <v>338854.1</v>
      </c>
      <c r="AL57" s="2">
        <f>ROUND(SUMIF(AA32:AA55,"=68187018",Y32:Y55),2)</f>
        <v>183487.95</v>
      </c>
      <c r="AM57" s="2"/>
      <c r="AN57" s="2"/>
      <c r="AO57" s="2">
        <f t="shared" ref="AO57:BC57" si="70">ROUND(BX57,2)</f>
        <v>0</v>
      </c>
      <c r="AP57" s="2">
        <f t="shared" si="70"/>
        <v>0</v>
      </c>
      <c r="AQ57" s="2">
        <f t="shared" si="70"/>
        <v>0</v>
      </c>
      <c r="AR57" s="2">
        <f t="shared" si="70"/>
        <v>1625654.67</v>
      </c>
      <c r="AS57" s="2">
        <f t="shared" si="70"/>
        <v>1625654.67</v>
      </c>
      <c r="AT57" s="2">
        <f t="shared" si="70"/>
        <v>0</v>
      </c>
      <c r="AU57" s="2">
        <f t="shared" si="70"/>
        <v>0</v>
      </c>
      <c r="AV57" s="2">
        <f t="shared" si="70"/>
        <v>753579.97</v>
      </c>
      <c r="AW57" s="2">
        <f t="shared" si="70"/>
        <v>753579.97</v>
      </c>
      <c r="AX57" s="2">
        <f t="shared" si="70"/>
        <v>0</v>
      </c>
      <c r="AY57" s="2">
        <f t="shared" si="70"/>
        <v>753579.97</v>
      </c>
      <c r="AZ57" s="2">
        <f t="shared" si="70"/>
        <v>0</v>
      </c>
      <c r="BA57" s="2">
        <f t="shared" si="70"/>
        <v>0</v>
      </c>
      <c r="BB57" s="2">
        <f t="shared" si="70"/>
        <v>0</v>
      </c>
      <c r="BC57" s="2">
        <f t="shared" si="70"/>
        <v>0</v>
      </c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>
        <f>ROUND(SUMIF(AA32:AA55,"=68187018",FQ32:FQ55),2)</f>
        <v>0</v>
      </c>
      <c r="BY57" s="2">
        <f>ROUND(SUMIF(AA32:AA55,"=68187018",FR32:FR55),2)</f>
        <v>0</v>
      </c>
      <c r="BZ57" s="2">
        <f>ROUND(SUMIF(AA32:AA55,"=68187018",GL32:GL55),2)</f>
        <v>0</v>
      </c>
      <c r="CA57" s="2">
        <f>ROUND(SUMIF(AA32:AA55,"=68187018",GM32:GM55),2)</f>
        <v>1625654.67</v>
      </c>
      <c r="CB57" s="2">
        <f>ROUND(SUMIF(AA32:AA55,"=68187018",GN32:GN55),2)</f>
        <v>1625654.67</v>
      </c>
      <c r="CC57" s="2">
        <f>ROUND(SUMIF(AA32:AA55,"=68187018",GO32:GO55),2)</f>
        <v>0</v>
      </c>
      <c r="CD57" s="2">
        <f>ROUND(SUMIF(AA32:AA55,"=68187018",GP32:GP55),2)</f>
        <v>0</v>
      </c>
      <c r="CE57" s="2">
        <f>AC57-BX57</f>
        <v>753579.97</v>
      </c>
      <c r="CF57" s="2">
        <f>AC57-BY57</f>
        <v>753579.97</v>
      </c>
      <c r="CG57" s="2">
        <f>BX57-BZ57</f>
        <v>0</v>
      </c>
      <c r="CH57" s="2">
        <f>AC57-BX57-BY57+BZ57</f>
        <v>753579.97</v>
      </c>
      <c r="CI57" s="2">
        <f>BY57-BZ57</f>
        <v>0</v>
      </c>
      <c r="CJ57" s="2">
        <f>ROUND(SUMIF(AA32:AA55,"=68187018",GX32:GX55),2)</f>
        <v>0</v>
      </c>
      <c r="CK57" s="2">
        <f>ROUND(SUMIF(AA32:AA55,"=68187018",GY32:GY55),2)</f>
        <v>0</v>
      </c>
      <c r="CL57" s="2">
        <f>ROUND(SUMIF(AA32:AA55,"=68187018",GZ32:GZ55),2)</f>
        <v>0</v>
      </c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>
        <v>0</v>
      </c>
    </row>
    <row r="59" spans="1:245" x14ac:dyDescent="0.2">
      <c r="A59" s="4">
        <v>50</v>
      </c>
      <c r="B59" s="4">
        <v>0</v>
      </c>
      <c r="C59" s="4">
        <v>0</v>
      </c>
      <c r="D59" s="4">
        <v>1</v>
      </c>
      <c r="E59" s="4">
        <v>201</v>
      </c>
      <c r="F59" s="4">
        <f>ROUND(Source!O57,O59)</f>
        <v>1103312.6200000001</v>
      </c>
      <c r="G59" s="4" t="s">
        <v>148</v>
      </c>
      <c r="H59" s="4" t="s">
        <v>149</v>
      </c>
      <c r="I59" s="4"/>
      <c r="J59" s="4"/>
      <c r="K59" s="4">
        <v>201</v>
      </c>
      <c r="L59" s="4">
        <v>1</v>
      </c>
      <c r="M59" s="4">
        <v>3</v>
      </c>
      <c r="N59" s="4" t="s">
        <v>3</v>
      </c>
      <c r="O59" s="4">
        <v>2</v>
      </c>
      <c r="P59" s="4"/>
      <c r="Q59" s="4"/>
      <c r="R59" s="4"/>
      <c r="S59" s="4"/>
      <c r="T59" s="4"/>
      <c r="U59" s="4"/>
      <c r="V59" s="4"/>
      <c r="W59" s="4"/>
    </row>
    <row r="60" spans="1:245" x14ac:dyDescent="0.2">
      <c r="A60" s="4">
        <v>50</v>
      </c>
      <c r="B60" s="4">
        <v>0</v>
      </c>
      <c r="C60" s="4">
        <v>0</v>
      </c>
      <c r="D60" s="4">
        <v>1</v>
      </c>
      <c r="E60" s="4">
        <v>202</v>
      </c>
      <c r="F60" s="4">
        <f>ROUND(Source!P57,O60)</f>
        <v>753579.97</v>
      </c>
      <c r="G60" s="4" t="s">
        <v>150</v>
      </c>
      <c r="H60" s="4" t="s">
        <v>151</v>
      </c>
      <c r="I60" s="4"/>
      <c r="J60" s="4"/>
      <c r="K60" s="4">
        <v>202</v>
      </c>
      <c r="L60" s="4">
        <v>2</v>
      </c>
      <c r="M60" s="4">
        <v>3</v>
      </c>
      <c r="N60" s="4" t="s">
        <v>3</v>
      </c>
      <c r="O60" s="4">
        <v>2</v>
      </c>
      <c r="P60" s="4"/>
      <c r="Q60" s="4"/>
      <c r="R60" s="4"/>
      <c r="S60" s="4"/>
      <c r="T60" s="4"/>
      <c r="U60" s="4"/>
      <c r="V60" s="4"/>
      <c r="W60" s="4"/>
    </row>
    <row r="61" spans="1:245" x14ac:dyDescent="0.2">
      <c r="A61" s="4">
        <v>50</v>
      </c>
      <c r="B61" s="4">
        <v>0</v>
      </c>
      <c r="C61" s="4">
        <v>0</v>
      </c>
      <c r="D61" s="4">
        <v>1</v>
      </c>
      <c r="E61" s="4">
        <v>222</v>
      </c>
      <c r="F61" s="4">
        <f>ROUND(Source!AO57,O61)</f>
        <v>0</v>
      </c>
      <c r="G61" s="4" t="s">
        <v>152</v>
      </c>
      <c r="H61" s="4" t="s">
        <v>153</v>
      </c>
      <c r="I61" s="4"/>
      <c r="J61" s="4"/>
      <c r="K61" s="4">
        <v>222</v>
      </c>
      <c r="L61" s="4">
        <v>3</v>
      </c>
      <c r="M61" s="4">
        <v>3</v>
      </c>
      <c r="N61" s="4" t="s">
        <v>3</v>
      </c>
      <c r="O61" s="4">
        <v>2</v>
      </c>
      <c r="P61" s="4"/>
      <c r="Q61" s="4"/>
      <c r="R61" s="4"/>
      <c r="S61" s="4"/>
      <c r="T61" s="4"/>
      <c r="U61" s="4"/>
      <c r="V61" s="4"/>
      <c r="W61" s="4"/>
    </row>
    <row r="62" spans="1:245" x14ac:dyDescent="0.2">
      <c r="A62" s="4">
        <v>50</v>
      </c>
      <c r="B62" s="4">
        <v>0</v>
      </c>
      <c r="C62" s="4">
        <v>0</v>
      </c>
      <c r="D62" s="4">
        <v>1</v>
      </c>
      <c r="E62" s="4">
        <v>225</v>
      </c>
      <c r="F62" s="4">
        <f>ROUND(Source!AV57,O62)</f>
        <v>753579.97</v>
      </c>
      <c r="G62" s="4" t="s">
        <v>154</v>
      </c>
      <c r="H62" s="4" t="s">
        <v>155</v>
      </c>
      <c r="I62" s="4"/>
      <c r="J62" s="4"/>
      <c r="K62" s="4">
        <v>225</v>
      </c>
      <c r="L62" s="4">
        <v>4</v>
      </c>
      <c r="M62" s="4">
        <v>3</v>
      </c>
      <c r="N62" s="4" t="s">
        <v>3</v>
      </c>
      <c r="O62" s="4">
        <v>2</v>
      </c>
      <c r="P62" s="4"/>
      <c r="Q62" s="4"/>
      <c r="R62" s="4"/>
      <c r="S62" s="4"/>
      <c r="T62" s="4"/>
      <c r="U62" s="4"/>
      <c r="V62" s="4"/>
      <c r="W62" s="4"/>
    </row>
    <row r="63" spans="1:245" x14ac:dyDescent="0.2">
      <c r="A63" s="4">
        <v>50</v>
      </c>
      <c r="B63" s="4">
        <v>0</v>
      </c>
      <c r="C63" s="4">
        <v>0</v>
      </c>
      <c r="D63" s="4">
        <v>1</v>
      </c>
      <c r="E63" s="4">
        <v>226</v>
      </c>
      <c r="F63" s="4">
        <f>ROUND(Source!AW57,O63)</f>
        <v>753579.97</v>
      </c>
      <c r="G63" s="4" t="s">
        <v>156</v>
      </c>
      <c r="H63" s="4" t="s">
        <v>157</v>
      </c>
      <c r="I63" s="4"/>
      <c r="J63" s="4"/>
      <c r="K63" s="4">
        <v>226</v>
      </c>
      <c r="L63" s="4">
        <v>5</v>
      </c>
      <c r="M63" s="4">
        <v>3</v>
      </c>
      <c r="N63" s="4" t="s">
        <v>3</v>
      </c>
      <c r="O63" s="4">
        <v>2</v>
      </c>
      <c r="P63" s="4"/>
      <c r="Q63" s="4"/>
      <c r="R63" s="4"/>
      <c r="S63" s="4"/>
      <c r="T63" s="4"/>
      <c r="U63" s="4"/>
      <c r="V63" s="4"/>
      <c r="W63" s="4"/>
    </row>
    <row r="64" spans="1:245" x14ac:dyDescent="0.2">
      <c r="A64" s="4">
        <v>50</v>
      </c>
      <c r="B64" s="4">
        <v>0</v>
      </c>
      <c r="C64" s="4">
        <v>0</v>
      </c>
      <c r="D64" s="4">
        <v>1</v>
      </c>
      <c r="E64" s="4">
        <v>227</v>
      </c>
      <c r="F64" s="4">
        <f>ROUND(Source!AX57,O64)</f>
        <v>0</v>
      </c>
      <c r="G64" s="4" t="s">
        <v>158</v>
      </c>
      <c r="H64" s="4" t="s">
        <v>159</v>
      </c>
      <c r="I64" s="4"/>
      <c r="J64" s="4"/>
      <c r="K64" s="4">
        <v>227</v>
      </c>
      <c r="L64" s="4">
        <v>6</v>
      </c>
      <c r="M64" s="4">
        <v>3</v>
      </c>
      <c r="N64" s="4" t="s">
        <v>3</v>
      </c>
      <c r="O64" s="4">
        <v>2</v>
      </c>
      <c r="P64" s="4"/>
      <c r="Q64" s="4"/>
      <c r="R64" s="4"/>
      <c r="S64" s="4"/>
      <c r="T64" s="4"/>
      <c r="U64" s="4"/>
      <c r="V64" s="4"/>
      <c r="W64" s="4"/>
    </row>
    <row r="65" spans="1:23" x14ac:dyDescent="0.2">
      <c r="A65" s="4">
        <v>50</v>
      </c>
      <c r="B65" s="4">
        <v>0</v>
      </c>
      <c r="C65" s="4">
        <v>0</v>
      </c>
      <c r="D65" s="4">
        <v>1</v>
      </c>
      <c r="E65" s="4">
        <v>228</v>
      </c>
      <c r="F65" s="4">
        <f>ROUND(Source!AY57,O65)</f>
        <v>753579.97</v>
      </c>
      <c r="G65" s="4" t="s">
        <v>160</v>
      </c>
      <c r="H65" s="4" t="s">
        <v>161</v>
      </c>
      <c r="I65" s="4"/>
      <c r="J65" s="4"/>
      <c r="K65" s="4">
        <v>228</v>
      </c>
      <c r="L65" s="4">
        <v>7</v>
      </c>
      <c r="M65" s="4">
        <v>3</v>
      </c>
      <c r="N65" s="4" t="s">
        <v>3</v>
      </c>
      <c r="O65" s="4">
        <v>2</v>
      </c>
      <c r="P65" s="4"/>
      <c r="Q65" s="4"/>
      <c r="R65" s="4"/>
      <c r="S65" s="4"/>
      <c r="T65" s="4"/>
      <c r="U65" s="4"/>
      <c r="V65" s="4"/>
      <c r="W65" s="4"/>
    </row>
    <row r="66" spans="1:23" x14ac:dyDescent="0.2">
      <c r="A66" s="4">
        <v>50</v>
      </c>
      <c r="B66" s="4">
        <v>0</v>
      </c>
      <c r="C66" s="4">
        <v>0</v>
      </c>
      <c r="D66" s="4">
        <v>1</v>
      </c>
      <c r="E66" s="4">
        <v>216</v>
      </c>
      <c r="F66" s="4">
        <f>ROUND(Source!AP57,O66)</f>
        <v>0</v>
      </c>
      <c r="G66" s="4" t="s">
        <v>162</v>
      </c>
      <c r="H66" s="4" t="s">
        <v>163</v>
      </c>
      <c r="I66" s="4"/>
      <c r="J66" s="4"/>
      <c r="K66" s="4">
        <v>216</v>
      </c>
      <c r="L66" s="4">
        <v>8</v>
      </c>
      <c r="M66" s="4">
        <v>3</v>
      </c>
      <c r="N66" s="4" t="s">
        <v>3</v>
      </c>
      <c r="O66" s="4">
        <v>2</v>
      </c>
      <c r="P66" s="4"/>
      <c r="Q66" s="4"/>
      <c r="R66" s="4"/>
      <c r="S66" s="4"/>
      <c r="T66" s="4"/>
      <c r="U66" s="4"/>
      <c r="V66" s="4"/>
      <c r="W66" s="4"/>
    </row>
    <row r="67" spans="1:23" x14ac:dyDescent="0.2">
      <c r="A67" s="4">
        <v>50</v>
      </c>
      <c r="B67" s="4">
        <v>0</v>
      </c>
      <c r="C67" s="4">
        <v>0</v>
      </c>
      <c r="D67" s="4">
        <v>1</v>
      </c>
      <c r="E67" s="4">
        <v>223</v>
      </c>
      <c r="F67" s="4">
        <f>ROUND(Source!AQ57,O67)</f>
        <v>0</v>
      </c>
      <c r="G67" s="4" t="s">
        <v>164</v>
      </c>
      <c r="H67" s="4" t="s">
        <v>165</v>
      </c>
      <c r="I67" s="4"/>
      <c r="J67" s="4"/>
      <c r="K67" s="4">
        <v>223</v>
      </c>
      <c r="L67" s="4">
        <v>9</v>
      </c>
      <c r="M67" s="4">
        <v>3</v>
      </c>
      <c r="N67" s="4" t="s">
        <v>3</v>
      </c>
      <c r="O67" s="4">
        <v>2</v>
      </c>
      <c r="P67" s="4"/>
      <c r="Q67" s="4"/>
      <c r="R67" s="4"/>
      <c r="S67" s="4"/>
      <c r="T67" s="4"/>
      <c r="U67" s="4"/>
      <c r="V67" s="4"/>
      <c r="W67" s="4"/>
    </row>
    <row r="68" spans="1:23" x14ac:dyDescent="0.2">
      <c r="A68" s="4">
        <v>50</v>
      </c>
      <c r="B68" s="4">
        <v>0</v>
      </c>
      <c r="C68" s="4">
        <v>0</v>
      </c>
      <c r="D68" s="4">
        <v>1</v>
      </c>
      <c r="E68" s="4">
        <v>229</v>
      </c>
      <c r="F68" s="4">
        <f>ROUND(Source!AZ57,O68)</f>
        <v>0</v>
      </c>
      <c r="G68" s="4" t="s">
        <v>166</v>
      </c>
      <c r="H68" s="4" t="s">
        <v>167</v>
      </c>
      <c r="I68" s="4"/>
      <c r="J68" s="4"/>
      <c r="K68" s="4">
        <v>229</v>
      </c>
      <c r="L68" s="4">
        <v>10</v>
      </c>
      <c r="M68" s="4">
        <v>3</v>
      </c>
      <c r="N68" s="4" t="s">
        <v>3</v>
      </c>
      <c r="O68" s="4">
        <v>2</v>
      </c>
      <c r="P68" s="4"/>
      <c r="Q68" s="4"/>
      <c r="R68" s="4"/>
      <c r="S68" s="4"/>
      <c r="T68" s="4"/>
      <c r="U68" s="4"/>
      <c r="V68" s="4"/>
      <c r="W68" s="4"/>
    </row>
    <row r="69" spans="1:23" x14ac:dyDescent="0.2">
      <c r="A69" s="4">
        <v>50</v>
      </c>
      <c r="B69" s="4">
        <v>0</v>
      </c>
      <c r="C69" s="4">
        <v>0</v>
      </c>
      <c r="D69" s="4">
        <v>1</v>
      </c>
      <c r="E69" s="4">
        <v>203</v>
      </c>
      <c r="F69" s="4">
        <f>ROUND(Source!Q57,O69)</f>
        <v>6164.94</v>
      </c>
      <c r="G69" s="4" t="s">
        <v>168</v>
      </c>
      <c r="H69" s="4" t="s">
        <v>169</v>
      </c>
      <c r="I69" s="4"/>
      <c r="J69" s="4"/>
      <c r="K69" s="4">
        <v>203</v>
      </c>
      <c r="L69" s="4">
        <v>11</v>
      </c>
      <c r="M69" s="4">
        <v>3</v>
      </c>
      <c r="N69" s="4" t="s">
        <v>3</v>
      </c>
      <c r="O69" s="4">
        <v>2</v>
      </c>
      <c r="P69" s="4"/>
      <c r="Q69" s="4"/>
      <c r="R69" s="4"/>
      <c r="S69" s="4"/>
      <c r="T69" s="4"/>
      <c r="U69" s="4"/>
      <c r="V69" s="4"/>
      <c r="W69" s="4"/>
    </row>
    <row r="70" spans="1:23" x14ac:dyDescent="0.2">
      <c r="A70" s="4">
        <v>50</v>
      </c>
      <c r="B70" s="4">
        <v>0</v>
      </c>
      <c r="C70" s="4">
        <v>0</v>
      </c>
      <c r="D70" s="4">
        <v>1</v>
      </c>
      <c r="E70" s="4">
        <v>231</v>
      </c>
      <c r="F70" s="4">
        <f>ROUND(Source!BB57,O70)</f>
        <v>0</v>
      </c>
      <c r="G70" s="4" t="s">
        <v>170</v>
      </c>
      <c r="H70" s="4" t="s">
        <v>171</v>
      </c>
      <c r="I70" s="4"/>
      <c r="J70" s="4"/>
      <c r="K70" s="4">
        <v>231</v>
      </c>
      <c r="L70" s="4">
        <v>12</v>
      </c>
      <c r="M70" s="4">
        <v>3</v>
      </c>
      <c r="N70" s="4" t="s">
        <v>3</v>
      </c>
      <c r="O70" s="4">
        <v>2</v>
      </c>
      <c r="P70" s="4"/>
      <c r="Q70" s="4"/>
      <c r="R70" s="4"/>
      <c r="S70" s="4"/>
      <c r="T70" s="4"/>
      <c r="U70" s="4"/>
      <c r="V70" s="4"/>
      <c r="W70" s="4"/>
    </row>
    <row r="71" spans="1:23" x14ac:dyDescent="0.2">
      <c r="A71" s="4">
        <v>50</v>
      </c>
      <c r="B71" s="4">
        <v>0</v>
      </c>
      <c r="C71" s="4">
        <v>0</v>
      </c>
      <c r="D71" s="4">
        <v>1</v>
      </c>
      <c r="E71" s="4">
        <v>204</v>
      </c>
      <c r="F71" s="4">
        <f>ROUND(Source!R57,O71)</f>
        <v>908.8</v>
      </c>
      <c r="G71" s="4" t="s">
        <v>172</v>
      </c>
      <c r="H71" s="4" t="s">
        <v>173</v>
      </c>
      <c r="I71" s="4"/>
      <c r="J71" s="4"/>
      <c r="K71" s="4">
        <v>204</v>
      </c>
      <c r="L71" s="4">
        <v>13</v>
      </c>
      <c r="M71" s="4">
        <v>3</v>
      </c>
      <c r="N71" s="4" t="s">
        <v>3</v>
      </c>
      <c r="O71" s="4">
        <v>2</v>
      </c>
      <c r="P71" s="4"/>
      <c r="Q71" s="4"/>
      <c r="R71" s="4"/>
      <c r="S71" s="4"/>
      <c r="T71" s="4"/>
      <c r="U71" s="4"/>
      <c r="V71" s="4"/>
      <c r="W71" s="4"/>
    </row>
    <row r="72" spans="1:23" x14ac:dyDescent="0.2">
      <c r="A72" s="4">
        <v>50</v>
      </c>
      <c r="B72" s="4">
        <v>0</v>
      </c>
      <c r="C72" s="4">
        <v>0</v>
      </c>
      <c r="D72" s="4">
        <v>1</v>
      </c>
      <c r="E72" s="4">
        <v>205</v>
      </c>
      <c r="F72" s="4">
        <f>ROUND(Source!S57,O72)</f>
        <v>343567.71</v>
      </c>
      <c r="G72" s="4" t="s">
        <v>174</v>
      </c>
      <c r="H72" s="4" t="s">
        <v>175</v>
      </c>
      <c r="I72" s="4"/>
      <c r="J72" s="4"/>
      <c r="K72" s="4">
        <v>205</v>
      </c>
      <c r="L72" s="4">
        <v>14</v>
      </c>
      <c r="M72" s="4">
        <v>3</v>
      </c>
      <c r="N72" s="4" t="s">
        <v>3</v>
      </c>
      <c r="O72" s="4">
        <v>2</v>
      </c>
      <c r="P72" s="4"/>
      <c r="Q72" s="4"/>
      <c r="R72" s="4"/>
      <c r="S72" s="4"/>
      <c r="T72" s="4"/>
      <c r="U72" s="4"/>
      <c r="V72" s="4"/>
      <c r="W72" s="4"/>
    </row>
    <row r="73" spans="1:23" x14ac:dyDescent="0.2">
      <c r="A73" s="4">
        <v>50</v>
      </c>
      <c r="B73" s="4">
        <v>0</v>
      </c>
      <c r="C73" s="4">
        <v>0</v>
      </c>
      <c r="D73" s="4">
        <v>1</v>
      </c>
      <c r="E73" s="4">
        <v>232</v>
      </c>
      <c r="F73" s="4">
        <f>ROUND(Source!BC57,O73)</f>
        <v>0</v>
      </c>
      <c r="G73" s="4" t="s">
        <v>176</v>
      </c>
      <c r="H73" s="4" t="s">
        <v>177</v>
      </c>
      <c r="I73" s="4"/>
      <c r="J73" s="4"/>
      <c r="K73" s="4">
        <v>232</v>
      </c>
      <c r="L73" s="4">
        <v>15</v>
      </c>
      <c r="M73" s="4">
        <v>3</v>
      </c>
      <c r="N73" s="4" t="s">
        <v>3</v>
      </c>
      <c r="O73" s="4">
        <v>2</v>
      </c>
      <c r="P73" s="4"/>
      <c r="Q73" s="4"/>
      <c r="R73" s="4"/>
      <c r="S73" s="4"/>
      <c r="T73" s="4"/>
      <c r="U73" s="4"/>
      <c r="V73" s="4"/>
      <c r="W73" s="4"/>
    </row>
    <row r="74" spans="1:23" x14ac:dyDescent="0.2">
      <c r="A74" s="4">
        <v>50</v>
      </c>
      <c r="B74" s="4">
        <v>0</v>
      </c>
      <c r="C74" s="4">
        <v>0</v>
      </c>
      <c r="D74" s="4">
        <v>1</v>
      </c>
      <c r="E74" s="4">
        <v>214</v>
      </c>
      <c r="F74" s="4">
        <f>ROUND(Source!AS57,O74)</f>
        <v>1625654.67</v>
      </c>
      <c r="G74" s="4" t="s">
        <v>178</v>
      </c>
      <c r="H74" s="4" t="s">
        <v>179</v>
      </c>
      <c r="I74" s="4"/>
      <c r="J74" s="4"/>
      <c r="K74" s="4">
        <v>214</v>
      </c>
      <c r="L74" s="4">
        <v>16</v>
      </c>
      <c r="M74" s="4">
        <v>3</v>
      </c>
      <c r="N74" s="4" t="s">
        <v>3</v>
      </c>
      <c r="O74" s="4">
        <v>2</v>
      </c>
      <c r="P74" s="4"/>
      <c r="Q74" s="4"/>
      <c r="R74" s="4"/>
      <c r="S74" s="4"/>
      <c r="T74" s="4"/>
      <c r="U74" s="4"/>
      <c r="V74" s="4"/>
      <c r="W74" s="4"/>
    </row>
    <row r="75" spans="1:23" x14ac:dyDescent="0.2">
      <c r="A75" s="4">
        <v>50</v>
      </c>
      <c r="B75" s="4">
        <v>0</v>
      </c>
      <c r="C75" s="4">
        <v>0</v>
      </c>
      <c r="D75" s="4">
        <v>1</v>
      </c>
      <c r="E75" s="4">
        <v>215</v>
      </c>
      <c r="F75" s="4">
        <f>ROUND(Source!AT57,O75)</f>
        <v>0</v>
      </c>
      <c r="G75" s="4" t="s">
        <v>180</v>
      </c>
      <c r="H75" s="4" t="s">
        <v>181</v>
      </c>
      <c r="I75" s="4"/>
      <c r="J75" s="4"/>
      <c r="K75" s="4">
        <v>215</v>
      </c>
      <c r="L75" s="4">
        <v>17</v>
      </c>
      <c r="M75" s="4">
        <v>3</v>
      </c>
      <c r="N75" s="4" t="s">
        <v>3</v>
      </c>
      <c r="O75" s="4">
        <v>2</v>
      </c>
      <c r="P75" s="4"/>
      <c r="Q75" s="4"/>
      <c r="R75" s="4"/>
      <c r="S75" s="4"/>
      <c r="T75" s="4"/>
      <c r="U75" s="4"/>
      <c r="V75" s="4"/>
      <c r="W75" s="4"/>
    </row>
    <row r="76" spans="1:23" x14ac:dyDescent="0.2">
      <c r="A76" s="4">
        <v>50</v>
      </c>
      <c r="B76" s="4">
        <v>0</v>
      </c>
      <c r="C76" s="4">
        <v>0</v>
      </c>
      <c r="D76" s="4">
        <v>1</v>
      </c>
      <c r="E76" s="4">
        <v>217</v>
      </c>
      <c r="F76" s="4">
        <f>ROUND(Source!AU57,O76)</f>
        <v>0</v>
      </c>
      <c r="G76" s="4" t="s">
        <v>182</v>
      </c>
      <c r="H76" s="4" t="s">
        <v>183</v>
      </c>
      <c r="I76" s="4"/>
      <c r="J76" s="4"/>
      <c r="K76" s="4">
        <v>217</v>
      </c>
      <c r="L76" s="4">
        <v>18</v>
      </c>
      <c r="M76" s="4">
        <v>3</v>
      </c>
      <c r="N76" s="4" t="s">
        <v>3</v>
      </c>
      <c r="O76" s="4">
        <v>2</v>
      </c>
      <c r="P76" s="4"/>
      <c r="Q76" s="4"/>
      <c r="R76" s="4"/>
      <c r="S76" s="4"/>
      <c r="T76" s="4"/>
      <c r="U76" s="4"/>
      <c r="V76" s="4"/>
      <c r="W76" s="4"/>
    </row>
    <row r="77" spans="1:23" x14ac:dyDescent="0.2">
      <c r="A77" s="4">
        <v>50</v>
      </c>
      <c r="B77" s="4">
        <v>0</v>
      </c>
      <c r="C77" s="4">
        <v>0</v>
      </c>
      <c r="D77" s="4">
        <v>1</v>
      </c>
      <c r="E77" s="4">
        <v>230</v>
      </c>
      <c r="F77" s="4">
        <f>ROUND(Source!BA57,O77)</f>
        <v>0</v>
      </c>
      <c r="G77" s="4" t="s">
        <v>184</v>
      </c>
      <c r="H77" s="4" t="s">
        <v>185</v>
      </c>
      <c r="I77" s="4"/>
      <c r="J77" s="4"/>
      <c r="K77" s="4">
        <v>230</v>
      </c>
      <c r="L77" s="4">
        <v>19</v>
      </c>
      <c r="M77" s="4">
        <v>3</v>
      </c>
      <c r="N77" s="4" t="s">
        <v>3</v>
      </c>
      <c r="O77" s="4">
        <v>2</v>
      </c>
      <c r="P77" s="4"/>
      <c r="Q77" s="4"/>
      <c r="R77" s="4"/>
      <c r="S77" s="4"/>
      <c r="T77" s="4"/>
      <c r="U77" s="4"/>
      <c r="V77" s="4"/>
      <c r="W77" s="4"/>
    </row>
    <row r="78" spans="1:23" x14ac:dyDescent="0.2">
      <c r="A78" s="4">
        <v>50</v>
      </c>
      <c r="B78" s="4">
        <v>0</v>
      </c>
      <c r="C78" s="4">
        <v>0</v>
      </c>
      <c r="D78" s="4">
        <v>1</v>
      </c>
      <c r="E78" s="4">
        <v>206</v>
      </c>
      <c r="F78" s="4">
        <f>ROUND(Source!T57,O78)</f>
        <v>0</v>
      </c>
      <c r="G78" s="4" t="s">
        <v>186</v>
      </c>
      <c r="H78" s="4" t="s">
        <v>187</v>
      </c>
      <c r="I78" s="4"/>
      <c r="J78" s="4"/>
      <c r="K78" s="4">
        <v>206</v>
      </c>
      <c r="L78" s="4">
        <v>20</v>
      </c>
      <c r="M78" s="4">
        <v>3</v>
      </c>
      <c r="N78" s="4" t="s">
        <v>3</v>
      </c>
      <c r="O78" s="4">
        <v>2</v>
      </c>
      <c r="P78" s="4"/>
      <c r="Q78" s="4"/>
      <c r="R78" s="4"/>
      <c r="S78" s="4"/>
      <c r="T78" s="4"/>
      <c r="U78" s="4"/>
      <c r="V78" s="4"/>
      <c r="W78" s="4"/>
    </row>
    <row r="79" spans="1:23" x14ac:dyDescent="0.2">
      <c r="A79" s="4">
        <v>50</v>
      </c>
      <c r="B79" s="4">
        <v>0</v>
      </c>
      <c r="C79" s="4">
        <v>0</v>
      </c>
      <c r="D79" s="4">
        <v>1</v>
      </c>
      <c r="E79" s="4">
        <v>207</v>
      </c>
      <c r="F79" s="4">
        <f>Source!U57</f>
        <v>1314.2038073999995</v>
      </c>
      <c r="G79" s="4" t="s">
        <v>188</v>
      </c>
      <c r="H79" s="4" t="s">
        <v>189</v>
      </c>
      <c r="I79" s="4"/>
      <c r="J79" s="4"/>
      <c r="K79" s="4">
        <v>207</v>
      </c>
      <c r="L79" s="4">
        <v>21</v>
      </c>
      <c r="M79" s="4">
        <v>3</v>
      </c>
      <c r="N79" s="4" t="s">
        <v>3</v>
      </c>
      <c r="O79" s="4">
        <v>-1</v>
      </c>
      <c r="P79" s="4"/>
      <c r="Q79" s="4"/>
      <c r="R79" s="4"/>
      <c r="S79" s="4"/>
      <c r="T79" s="4"/>
      <c r="U79" s="4"/>
      <c r="V79" s="4"/>
      <c r="W79" s="4"/>
    </row>
    <row r="80" spans="1:23" x14ac:dyDescent="0.2">
      <c r="A80" s="4">
        <v>50</v>
      </c>
      <c r="B80" s="4">
        <v>0</v>
      </c>
      <c r="C80" s="4">
        <v>0</v>
      </c>
      <c r="D80" s="4">
        <v>1</v>
      </c>
      <c r="E80" s="4">
        <v>208</v>
      </c>
      <c r="F80" s="4">
        <f>Source!V57</f>
        <v>2.5325399999999996</v>
      </c>
      <c r="G80" s="4" t="s">
        <v>190</v>
      </c>
      <c r="H80" s="4" t="s">
        <v>191</v>
      </c>
      <c r="I80" s="4"/>
      <c r="J80" s="4"/>
      <c r="K80" s="4">
        <v>208</v>
      </c>
      <c r="L80" s="4">
        <v>22</v>
      </c>
      <c r="M80" s="4">
        <v>3</v>
      </c>
      <c r="N80" s="4" t="s">
        <v>3</v>
      </c>
      <c r="O80" s="4">
        <v>-1</v>
      </c>
      <c r="P80" s="4"/>
      <c r="Q80" s="4"/>
      <c r="R80" s="4"/>
      <c r="S80" s="4"/>
      <c r="T80" s="4"/>
      <c r="U80" s="4"/>
      <c r="V80" s="4"/>
      <c r="W80" s="4"/>
    </row>
    <row r="81" spans="1:245" x14ac:dyDescent="0.2">
      <c r="A81" s="4">
        <v>50</v>
      </c>
      <c r="B81" s="4">
        <v>0</v>
      </c>
      <c r="C81" s="4">
        <v>0</v>
      </c>
      <c r="D81" s="4">
        <v>1</v>
      </c>
      <c r="E81" s="4">
        <v>209</v>
      </c>
      <c r="F81" s="4">
        <f>ROUND(Source!W57,O81)</f>
        <v>699.22</v>
      </c>
      <c r="G81" s="4" t="s">
        <v>192</v>
      </c>
      <c r="H81" s="4" t="s">
        <v>193</v>
      </c>
      <c r="I81" s="4"/>
      <c r="J81" s="4"/>
      <c r="K81" s="4">
        <v>209</v>
      </c>
      <c r="L81" s="4">
        <v>23</v>
      </c>
      <c r="M81" s="4">
        <v>3</v>
      </c>
      <c r="N81" s="4" t="s">
        <v>3</v>
      </c>
      <c r="O81" s="4">
        <v>2</v>
      </c>
      <c r="P81" s="4"/>
      <c r="Q81" s="4"/>
      <c r="R81" s="4"/>
      <c r="S81" s="4"/>
      <c r="T81" s="4"/>
      <c r="U81" s="4"/>
      <c r="V81" s="4"/>
      <c r="W81" s="4"/>
    </row>
    <row r="82" spans="1:245" x14ac:dyDescent="0.2">
      <c r="A82" s="4">
        <v>50</v>
      </c>
      <c r="B82" s="4">
        <v>0</v>
      </c>
      <c r="C82" s="4">
        <v>0</v>
      </c>
      <c r="D82" s="4">
        <v>1</v>
      </c>
      <c r="E82" s="4">
        <v>210</v>
      </c>
      <c r="F82" s="4">
        <f>ROUND(Source!X57,O82)</f>
        <v>338854.1</v>
      </c>
      <c r="G82" s="4" t="s">
        <v>194</v>
      </c>
      <c r="H82" s="4" t="s">
        <v>195</v>
      </c>
      <c r="I82" s="4"/>
      <c r="J82" s="4"/>
      <c r="K82" s="4">
        <v>210</v>
      </c>
      <c r="L82" s="4">
        <v>24</v>
      </c>
      <c r="M82" s="4">
        <v>3</v>
      </c>
      <c r="N82" s="4" t="s">
        <v>3</v>
      </c>
      <c r="O82" s="4">
        <v>2</v>
      </c>
      <c r="P82" s="4"/>
      <c r="Q82" s="4"/>
      <c r="R82" s="4"/>
      <c r="S82" s="4"/>
      <c r="T82" s="4"/>
      <c r="U82" s="4"/>
      <c r="V82" s="4"/>
      <c r="W82" s="4"/>
    </row>
    <row r="83" spans="1:245" x14ac:dyDescent="0.2">
      <c r="A83" s="4">
        <v>50</v>
      </c>
      <c r="B83" s="4">
        <v>0</v>
      </c>
      <c r="C83" s="4">
        <v>0</v>
      </c>
      <c r="D83" s="4">
        <v>1</v>
      </c>
      <c r="E83" s="4">
        <v>211</v>
      </c>
      <c r="F83" s="4">
        <f>ROUND(Source!Y57,O83)</f>
        <v>183487.95</v>
      </c>
      <c r="G83" s="4" t="s">
        <v>196</v>
      </c>
      <c r="H83" s="4" t="s">
        <v>197</v>
      </c>
      <c r="I83" s="4"/>
      <c r="J83" s="4"/>
      <c r="K83" s="4">
        <v>211</v>
      </c>
      <c r="L83" s="4">
        <v>25</v>
      </c>
      <c r="M83" s="4">
        <v>3</v>
      </c>
      <c r="N83" s="4" t="s">
        <v>3</v>
      </c>
      <c r="O83" s="4">
        <v>2</v>
      </c>
      <c r="P83" s="4"/>
      <c r="Q83" s="4"/>
      <c r="R83" s="4"/>
      <c r="S83" s="4"/>
      <c r="T83" s="4"/>
      <c r="U83" s="4"/>
      <c r="V83" s="4"/>
      <c r="W83" s="4"/>
    </row>
    <row r="84" spans="1:245" x14ac:dyDescent="0.2">
      <c r="A84" s="4">
        <v>50</v>
      </c>
      <c r="B84" s="4">
        <v>0</v>
      </c>
      <c r="C84" s="4">
        <v>0</v>
      </c>
      <c r="D84" s="4">
        <v>1</v>
      </c>
      <c r="E84" s="4">
        <v>224</v>
      </c>
      <c r="F84" s="4">
        <f>ROUND(Source!AR57,O84)</f>
        <v>1625654.67</v>
      </c>
      <c r="G84" s="4" t="s">
        <v>198</v>
      </c>
      <c r="H84" s="4" t="s">
        <v>199</v>
      </c>
      <c r="I84" s="4"/>
      <c r="J84" s="4"/>
      <c r="K84" s="4">
        <v>224</v>
      </c>
      <c r="L84" s="4">
        <v>26</v>
      </c>
      <c r="M84" s="4">
        <v>3</v>
      </c>
      <c r="N84" s="4" t="s">
        <v>3</v>
      </c>
      <c r="O84" s="4">
        <v>2</v>
      </c>
      <c r="P84" s="4"/>
      <c r="Q84" s="4"/>
      <c r="R84" s="4"/>
      <c r="S84" s="4"/>
      <c r="T84" s="4"/>
      <c r="U84" s="4"/>
      <c r="V84" s="4"/>
      <c r="W84" s="4"/>
    </row>
    <row r="86" spans="1:245" x14ac:dyDescent="0.2">
      <c r="A86" s="1">
        <v>5</v>
      </c>
      <c r="B86" s="1">
        <v>1</v>
      </c>
      <c r="C86" s="1"/>
      <c r="D86" s="1">
        <f>ROW(A100)</f>
        <v>100</v>
      </c>
      <c r="E86" s="1"/>
      <c r="F86" s="1" t="s">
        <v>13</v>
      </c>
      <c r="G86" s="1" t="s">
        <v>200</v>
      </c>
      <c r="H86" s="1" t="s">
        <v>3</v>
      </c>
      <c r="I86" s="1">
        <v>0</v>
      </c>
      <c r="J86" s="1"/>
      <c r="K86" s="1">
        <v>0</v>
      </c>
      <c r="L86" s="1"/>
      <c r="M86" s="1"/>
      <c r="N86" s="1"/>
      <c r="O86" s="1"/>
      <c r="P86" s="1"/>
      <c r="Q86" s="1"/>
      <c r="R86" s="1"/>
      <c r="S86" s="1"/>
      <c r="T86" s="1"/>
      <c r="U86" s="1" t="s">
        <v>3</v>
      </c>
      <c r="V86" s="1">
        <v>0</v>
      </c>
      <c r="W86" s="1"/>
      <c r="X86" s="1"/>
      <c r="Y86" s="1"/>
      <c r="Z86" s="1"/>
      <c r="AA86" s="1"/>
      <c r="AB86" s="1" t="s">
        <v>3</v>
      </c>
      <c r="AC86" s="1" t="s">
        <v>3</v>
      </c>
      <c r="AD86" s="1" t="s">
        <v>3</v>
      </c>
      <c r="AE86" s="1" t="s">
        <v>3</v>
      </c>
      <c r="AF86" s="1" t="s">
        <v>3</v>
      </c>
      <c r="AG86" s="1" t="s">
        <v>3</v>
      </c>
      <c r="AH86" s="1"/>
      <c r="AI86" s="1"/>
      <c r="AJ86" s="1"/>
      <c r="AK86" s="1"/>
      <c r="AL86" s="1"/>
      <c r="AM86" s="1"/>
      <c r="AN86" s="1"/>
      <c r="AO86" s="1"/>
      <c r="AP86" s="1" t="s">
        <v>3</v>
      </c>
      <c r="AQ86" s="1" t="s">
        <v>3</v>
      </c>
      <c r="AR86" s="1" t="s">
        <v>3</v>
      </c>
      <c r="AS86" s="1"/>
      <c r="AT86" s="1"/>
      <c r="AU86" s="1"/>
      <c r="AV86" s="1"/>
      <c r="AW86" s="1"/>
      <c r="AX86" s="1"/>
      <c r="AY86" s="1"/>
      <c r="AZ86" s="1" t="s">
        <v>3</v>
      </c>
      <c r="BA86" s="1"/>
      <c r="BB86" s="1" t="s">
        <v>3</v>
      </c>
      <c r="BC86" s="1" t="s">
        <v>3</v>
      </c>
      <c r="BD86" s="1" t="s">
        <v>3</v>
      </c>
      <c r="BE86" s="1" t="s">
        <v>3</v>
      </c>
      <c r="BF86" s="1" t="s">
        <v>3</v>
      </c>
      <c r="BG86" s="1" t="s">
        <v>3</v>
      </c>
      <c r="BH86" s="1" t="s">
        <v>3</v>
      </c>
      <c r="BI86" s="1" t="s">
        <v>3</v>
      </c>
      <c r="BJ86" s="1" t="s">
        <v>3</v>
      </c>
      <c r="BK86" s="1" t="s">
        <v>3</v>
      </c>
      <c r="BL86" s="1" t="s">
        <v>3</v>
      </c>
      <c r="BM86" s="1" t="s">
        <v>3</v>
      </c>
      <c r="BN86" s="1" t="s">
        <v>3</v>
      </c>
      <c r="BO86" s="1" t="s">
        <v>3</v>
      </c>
      <c r="BP86" s="1" t="s">
        <v>3</v>
      </c>
      <c r="BQ86" s="1"/>
      <c r="BR86" s="1"/>
      <c r="BS86" s="1"/>
      <c r="BT86" s="1"/>
      <c r="BU86" s="1"/>
      <c r="BV86" s="1"/>
      <c r="BW86" s="1"/>
      <c r="BX86" s="1">
        <v>0</v>
      </c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>
        <v>0</v>
      </c>
    </row>
    <row r="88" spans="1:245" x14ac:dyDescent="0.2">
      <c r="A88" s="2">
        <v>52</v>
      </c>
      <c r="B88" s="2">
        <f t="shared" ref="B88:G88" si="71">B100</f>
        <v>1</v>
      </c>
      <c r="C88" s="2">
        <f t="shared" si="71"/>
        <v>5</v>
      </c>
      <c r="D88" s="2">
        <f t="shared" si="71"/>
        <v>86</v>
      </c>
      <c r="E88" s="2">
        <f t="shared" si="71"/>
        <v>0</v>
      </c>
      <c r="F88" s="2" t="str">
        <f t="shared" si="71"/>
        <v>Новый подраздел</v>
      </c>
      <c r="G88" s="2" t="str">
        <f t="shared" si="71"/>
        <v>Потолки</v>
      </c>
      <c r="H88" s="2"/>
      <c r="I88" s="2"/>
      <c r="J88" s="2"/>
      <c r="K88" s="2"/>
      <c r="L88" s="2"/>
      <c r="M88" s="2"/>
      <c r="N88" s="2"/>
      <c r="O88" s="2">
        <f t="shared" ref="O88:AT88" si="72">O100</f>
        <v>586054.67000000004</v>
      </c>
      <c r="P88" s="2">
        <f t="shared" si="72"/>
        <v>302719.90999999997</v>
      </c>
      <c r="Q88" s="2">
        <f t="shared" si="72"/>
        <v>37580.19</v>
      </c>
      <c r="R88" s="2">
        <f t="shared" si="72"/>
        <v>2589.0300000000002</v>
      </c>
      <c r="S88" s="2">
        <f t="shared" si="72"/>
        <v>245754.57</v>
      </c>
      <c r="T88" s="2">
        <f t="shared" si="72"/>
        <v>0</v>
      </c>
      <c r="U88" s="2">
        <f t="shared" si="72"/>
        <v>920.82799769999986</v>
      </c>
      <c r="V88" s="2">
        <f t="shared" si="72"/>
        <v>6.6830993749999994</v>
      </c>
      <c r="W88" s="2">
        <f t="shared" si="72"/>
        <v>22.46</v>
      </c>
      <c r="X88" s="2">
        <f t="shared" si="72"/>
        <v>235718.97</v>
      </c>
      <c r="Y88" s="2">
        <f t="shared" si="72"/>
        <v>122073.85</v>
      </c>
      <c r="Z88" s="2">
        <f t="shared" si="72"/>
        <v>0</v>
      </c>
      <c r="AA88" s="2">
        <f t="shared" si="72"/>
        <v>0</v>
      </c>
      <c r="AB88" s="2">
        <f t="shared" si="72"/>
        <v>586054.67000000004</v>
      </c>
      <c r="AC88" s="2">
        <f t="shared" si="72"/>
        <v>302719.90999999997</v>
      </c>
      <c r="AD88" s="2">
        <f t="shared" si="72"/>
        <v>37580.19</v>
      </c>
      <c r="AE88" s="2">
        <f t="shared" si="72"/>
        <v>2589.0300000000002</v>
      </c>
      <c r="AF88" s="2">
        <f t="shared" si="72"/>
        <v>245754.57</v>
      </c>
      <c r="AG88" s="2">
        <f t="shared" si="72"/>
        <v>0</v>
      </c>
      <c r="AH88" s="2">
        <f t="shared" si="72"/>
        <v>920.82799769999986</v>
      </c>
      <c r="AI88" s="2">
        <f t="shared" si="72"/>
        <v>6.6830993749999994</v>
      </c>
      <c r="AJ88" s="2">
        <f t="shared" si="72"/>
        <v>22.46</v>
      </c>
      <c r="AK88" s="2">
        <f t="shared" si="72"/>
        <v>235718.97</v>
      </c>
      <c r="AL88" s="2">
        <f t="shared" si="72"/>
        <v>122073.85</v>
      </c>
      <c r="AM88" s="2">
        <f t="shared" si="72"/>
        <v>0</v>
      </c>
      <c r="AN88" s="2">
        <f t="shared" si="72"/>
        <v>0</v>
      </c>
      <c r="AO88" s="2">
        <f t="shared" si="72"/>
        <v>0</v>
      </c>
      <c r="AP88" s="2">
        <f t="shared" si="72"/>
        <v>0</v>
      </c>
      <c r="AQ88" s="2">
        <f t="shared" si="72"/>
        <v>0</v>
      </c>
      <c r="AR88" s="2">
        <f t="shared" si="72"/>
        <v>943847.49</v>
      </c>
      <c r="AS88" s="2">
        <f t="shared" si="72"/>
        <v>782029.88</v>
      </c>
      <c r="AT88" s="2">
        <f t="shared" si="72"/>
        <v>0</v>
      </c>
      <c r="AU88" s="2">
        <f t="shared" ref="AU88:BZ88" si="73">AU100</f>
        <v>161817.60999999999</v>
      </c>
      <c r="AV88" s="2">
        <f t="shared" si="73"/>
        <v>302719.90999999997</v>
      </c>
      <c r="AW88" s="2">
        <f t="shared" si="73"/>
        <v>302719.90999999997</v>
      </c>
      <c r="AX88" s="2">
        <f t="shared" si="73"/>
        <v>0</v>
      </c>
      <c r="AY88" s="2">
        <f t="shared" si="73"/>
        <v>302719.90999999997</v>
      </c>
      <c r="AZ88" s="2">
        <f t="shared" si="73"/>
        <v>0</v>
      </c>
      <c r="BA88" s="2">
        <f t="shared" si="73"/>
        <v>0</v>
      </c>
      <c r="BB88" s="2">
        <f t="shared" si="73"/>
        <v>0</v>
      </c>
      <c r="BC88" s="2">
        <f t="shared" si="73"/>
        <v>0</v>
      </c>
      <c r="BD88" s="2">
        <f t="shared" si="73"/>
        <v>0</v>
      </c>
      <c r="BE88" s="2">
        <f t="shared" si="73"/>
        <v>0</v>
      </c>
      <c r="BF88" s="2">
        <f t="shared" si="73"/>
        <v>0</v>
      </c>
      <c r="BG88" s="2">
        <f t="shared" si="73"/>
        <v>0</v>
      </c>
      <c r="BH88" s="2">
        <f t="shared" si="73"/>
        <v>0</v>
      </c>
      <c r="BI88" s="2">
        <f t="shared" si="73"/>
        <v>0</v>
      </c>
      <c r="BJ88" s="2">
        <f t="shared" si="73"/>
        <v>0</v>
      </c>
      <c r="BK88" s="2">
        <f t="shared" si="73"/>
        <v>0</v>
      </c>
      <c r="BL88" s="2">
        <f t="shared" si="73"/>
        <v>0</v>
      </c>
      <c r="BM88" s="2">
        <f t="shared" si="73"/>
        <v>0</v>
      </c>
      <c r="BN88" s="2">
        <f t="shared" si="73"/>
        <v>0</v>
      </c>
      <c r="BO88" s="2">
        <f t="shared" si="73"/>
        <v>0</v>
      </c>
      <c r="BP88" s="2">
        <f t="shared" si="73"/>
        <v>0</v>
      </c>
      <c r="BQ88" s="2">
        <f t="shared" si="73"/>
        <v>0</v>
      </c>
      <c r="BR88" s="2">
        <f t="shared" si="73"/>
        <v>0</v>
      </c>
      <c r="BS88" s="2">
        <f t="shared" si="73"/>
        <v>0</v>
      </c>
      <c r="BT88" s="2">
        <f t="shared" si="73"/>
        <v>0</v>
      </c>
      <c r="BU88" s="2">
        <f t="shared" si="73"/>
        <v>0</v>
      </c>
      <c r="BV88" s="2">
        <f t="shared" si="73"/>
        <v>0</v>
      </c>
      <c r="BW88" s="2">
        <f t="shared" si="73"/>
        <v>0</v>
      </c>
      <c r="BX88" s="2">
        <f t="shared" si="73"/>
        <v>0</v>
      </c>
      <c r="BY88" s="2">
        <f t="shared" si="73"/>
        <v>0</v>
      </c>
      <c r="BZ88" s="2">
        <f t="shared" si="73"/>
        <v>0</v>
      </c>
      <c r="CA88" s="2">
        <f t="shared" ref="CA88:DF88" si="74">CA100</f>
        <v>943847.49</v>
      </c>
      <c r="CB88" s="2">
        <f t="shared" si="74"/>
        <v>782029.88</v>
      </c>
      <c r="CC88" s="2">
        <f t="shared" si="74"/>
        <v>0</v>
      </c>
      <c r="CD88" s="2">
        <f t="shared" si="74"/>
        <v>161817.60999999999</v>
      </c>
      <c r="CE88" s="2">
        <f t="shared" si="74"/>
        <v>302719.90999999997</v>
      </c>
      <c r="CF88" s="2">
        <f t="shared" si="74"/>
        <v>302719.90999999997</v>
      </c>
      <c r="CG88" s="2">
        <f t="shared" si="74"/>
        <v>0</v>
      </c>
      <c r="CH88" s="2">
        <f t="shared" si="74"/>
        <v>302719.90999999997</v>
      </c>
      <c r="CI88" s="2">
        <f t="shared" si="74"/>
        <v>0</v>
      </c>
      <c r="CJ88" s="2">
        <f t="shared" si="74"/>
        <v>0</v>
      </c>
      <c r="CK88" s="2">
        <f t="shared" si="74"/>
        <v>0</v>
      </c>
      <c r="CL88" s="2">
        <f t="shared" si="74"/>
        <v>0</v>
      </c>
      <c r="CM88" s="2">
        <f t="shared" si="74"/>
        <v>0</v>
      </c>
      <c r="CN88" s="2">
        <f t="shared" si="74"/>
        <v>0</v>
      </c>
      <c r="CO88" s="2">
        <f t="shared" si="74"/>
        <v>0</v>
      </c>
      <c r="CP88" s="2">
        <f t="shared" si="74"/>
        <v>0</v>
      </c>
      <c r="CQ88" s="2">
        <f t="shared" si="74"/>
        <v>0</v>
      </c>
      <c r="CR88" s="2">
        <f t="shared" si="74"/>
        <v>0</v>
      </c>
      <c r="CS88" s="2">
        <f t="shared" si="74"/>
        <v>0</v>
      </c>
      <c r="CT88" s="2">
        <f t="shared" si="74"/>
        <v>0</v>
      </c>
      <c r="CU88" s="2">
        <f t="shared" si="74"/>
        <v>0</v>
      </c>
      <c r="CV88" s="2">
        <f t="shared" si="74"/>
        <v>0</v>
      </c>
      <c r="CW88" s="2">
        <f t="shared" si="74"/>
        <v>0</v>
      </c>
      <c r="CX88" s="2">
        <f t="shared" si="74"/>
        <v>0</v>
      </c>
      <c r="CY88" s="2">
        <f t="shared" si="74"/>
        <v>0</v>
      </c>
      <c r="CZ88" s="2">
        <f t="shared" si="74"/>
        <v>0</v>
      </c>
      <c r="DA88" s="2">
        <f t="shared" si="74"/>
        <v>0</v>
      </c>
      <c r="DB88" s="2">
        <f t="shared" si="74"/>
        <v>0</v>
      </c>
      <c r="DC88" s="2">
        <f t="shared" si="74"/>
        <v>0</v>
      </c>
      <c r="DD88" s="2">
        <f t="shared" si="74"/>
        <v>0</v>
      </c>
      <c r="DE88" s="2">
        <f t="shared" si="74"/>
        <v>0</v>
      </c>
      <c r="DF88" s="2">
        <f t="shared" si="74"/>
        <v>0</v>
      </c>
      <c r="DG88" s="3">
        <f t="shared" ref="DG88:EL88" si="75">DG100</f>
        <v>0</v>
      </c>
      <c r="DH88" s="3">
        <f t="shared" si="75"/>
        <v>0</v>
      </c>
      <c r="DI88" s="3">
        <f t="shared" si="75"/>
        <v>0</v>
      </c>
      <c r="DJ88" s="3">
        <f t="shared" si="75"/>
        <v>0</v>
      </c>
      <c r="DK88" s="3">
        <f t="shared" si="75"/>
        <v>0</v>
      </c>
      <c r="DL88" s="3">
        <f t="shared" si="75"/>
        <v>0</v>
      </c>
      <c r="DM88" s="3">
        <f t="shared" si="75"/>
        <v>0</v>
      </c>
      <c r="DN88" s="3">
        <f t="shared" si="75"/>
        <v>0</v>
      </c>
      <c r="DO88" s="3">
        <f t="shared" si="75"/>
        <v>0</v>
      </c>
      <c r="DP88" s="3">
        <f t="shared" si="75"/>
        <v>0</v>
      </c>
      <c r="DQ88" s="3">
        <f t="shared" si="75"/>
        <v>0</v>
      </c>
      <c r="DR88" s="3">
        <f t="shared" si="75"/>
        <v>0</v>
      </c>
      <c r="DS88" s="3">
        <f t="shared" si="75"/>
        <v>0</v>
      </c>
      <c r="DT88" s="3">
        <f t="shared" si="75"/>
        <v>0</v>
      </c>
      <c r="DU88" s="3">
        <f t="shared" si="75"/>
        <v>0</v>
      </c>
      <c r="DV88" s="3">
        <f t="shared" si="75"/>
        <v>0</v>
      </c>
      <c r="DW88" s="3">
        <f t="shared" si="75"/>
        <v>0</v>
      </c>
      <c r="DX88" s="3">
        <f t="shared" si="75"/>
        <v>0</v>
      </c>
      <c r="DY88" s="3">
        <f t="shared" si="75"/>
        <v>0</v>
      </c>
      <c r="DZ88" s="3">
        <f t="shared" si="75"/>
        <v>0</v>
      </c>
      <c r="EA88" s="3">
        <f t="shared" si="75"/>
        <v>0</v>
      </c>
      <c r="EB88" s="3">
        <f t="shared" si="75"/>
        <v>0</v>
      </c>
      <c r="EC88" s="3">
        <f t="shared" si="75"/>
        <v>0</v>
      </c>
      <c r="ED88" s="3">
        <f t="shared" si="75"/>
        <v>0</v>
      </c>
      <c r="EE88" s="3">
        <f t="shared" si="75"/>
        <v>0</v>
      </c>
      <c r="EF88" s="3">
        <f t="shared" si="75"/>
        <v>0</v>
      </c>
      <c r="EG88" s="3">
        <f t="shared" si="75"/>
        <v>0</v>
      </c>
      <c r="EH88" s="3">
        <f t="shared" si="75"/>
        <v>0</v>
      </c>
      <c r="EI88" s="3">
        <f t="shared" si="75"/>
        <v>0</v>
      </c>
      <c r="EJ88" s="3">
        <f t="shared" si="75"/>
        <v>0</v>
      </c>
      <c r="EK88" s="3">
        <f t="shared" si="75"/>
        <v>0</v>
      </c>
      <c r="EL88" s="3">
        <f t="shared" si="75"/>
        <v>0</v>
      </c>
      <c r="EM88" s="3">
        <f t="shared" ref="EM88:FR88" si="76">EM100</f>
        <v>0</v>
      </c>
      <c r="EN88" s="3">
        <f t="shared" si="76"/>
        <v>0</v>
      </c>
      <c r="EO88" s="3">
        <f t="shared" si="76"/>
        <v>0</v>
      </c>
      <c r="EP88" s="3">
        <f t="shared" si="76"/>
        <v>0</v>
      </c>
      <c r="EQ88" s="3">
        <f t="shared" si="76"/>
        <v>0</v>
      </c>
      <c r="ER88" s="3">
        <f t="shared" si="76"/>
        <v>0</v>
      </c>
      <c r="ES88" s="3">
        <f t="shared" si="76"/>
        <v>0</v>
      </c>
      <c r="ET88" s="3">
        <f t="shared" si="76"/>
        <v>0</v>
      </c>
      <c r="EU88" s="3">
        <f t="shared" si="76"/>
        <v>0</v>
      </c>
      <c r="EV88" s="3">
        <f t="shared" si="76"/>
        <v>0</v>
      </c>
      <c r="EW88" s="3">
        <f t="shared" si="76"/>
        <v>0</v>
      </c>
      <c r="EX88" s="3">
        <f t="shared" si="76"/>
        <v>0</v>
      </c>
      <c r="EY88" s="3">
        <f t="shared" si="76"/>
        <v>0</v>
      </c>
      <c r="EZ88" s="3">
        <f t="shared" si="76"/>
        <v>0</v>
      </c>
      <c r="FA88" s="3">
        <f t="shared" si="76"/>
        <v>0</v>
      </c>
      <c r="FB88" s="3">
        <f t="shared" si="76"/>
        <v>0</v>
      </c>
      <c r="FC88" s="3">
        <f t="shared" si="76"/>
        <v>0</v>
      </c>
      <c r="FD88" s="3">
        <f t="shared" si="76"/>
        <v>0</v>
      </c>
      <c r="FE88" s="3">
        <f t="shared" si="76"/>
        <v>0</v>
      </c>
      <c r="FF88" s="3">
        <f t="shared" si="76"/>
        <v>0</v>
      </c>
      <c r="FG88" s="3">
        <f t="shared" si="76"/>
        <v>0</v>
      </c>
      <c r="FH88" s="3">
        <f t="shared" si="76"/>
        <v>0</v>
      </c>
      <c r="FI88" s="3">
        <f t="shared" si="76"/>
        <v>0</v>
      </c>
      <c r="FJ88" s="3">
        <f t="shared" si="76"/>
        <v>0</v>
      </c>
      <c r="FK88" s="3">
        <f t="shared" si="76"/>
        <v>0</v>
      </c>
      <c r="FL88" s="3">
        <f t="shared" si="76"/>
        <v>0</v>
      </c>
      <c r="FM88" s="3">
        <f t="shared" si="76"/>
        <v>0</v>
      </c>
      <c r="FN88" s="3">
        <f t="shared" si="76"/>
        <v>0</v>
      </c>
      <c r="FO88" s="3">
        <f t="shared" si="76"/>
        <v>0</v>
      </c>
      <c r="FP88" s="3">
        <f t="shared" si="76"/>
        <v>0</v>
      </c>
      <c r="FQ88" s="3">
        <f t="shared" si="76"/>
        <v>0</v>
      </c>
      <c r="FR88" s="3">
        <f t="shared" si="76"/>
        <v>0</v>
      </c>
      <c r="FS88" s="3">
        <f t="shared" ref="FS88:GX88" si="77">FS100</f>
        <v>0</v>
      </c>
      <c r="FT88" s="3">
        <f t="shared" si="77"/>
        <v>0</v>
      </c>
      <c r="FU88" s="3">
        <f t="shared" si="77"/>
        <v>0</v>
      </c>
      <c r="FV88" s="3">
        <f t="shared" si="77"/>
        <v>0</v>
      </c>
      <c r="FW88" s="3">
        <f t="shared" si="77"/>
        <v>0</v>
      </c>
      <c r="FX88" s="3">
        <f t="shared" si="77"/>
        <v>0</v>
      </c>
      <c r="FY88" s="3">
        <f t="shared" si="77"/>
        <v>0</v>
      </c>
      <c r="FZ88" s="3">
        <f t="shared" si="77"/>
        <v>0</v>
      </c>
      <c r="GA88" s="3">
        <f t="shared" si="77"/>
        <v>0</v>
      </c>
      <c r="GB88" s="3">
        <f t="shared" si="77"/>
        <v>0</v>
      </c>
      <c r="GC88" s="3">
        <f t="shared" si="77"/>
        <v>0</v>
      </c>
      <c r="GD88" s="3">
        <f t="shared" si="77"/>
        <v>0</v>
      </c>
      <c r="GE88" s="3">
        <f t="shared" si="77"/>
        <v>0</v>
      </c>
      <c r="GF88" s="3">
        <f t="shared" si="77"/>
        <v>0</v>
      </c>
      <c r="GG88" s="3">
        <f t="shared" si="77"/>
        <v>0</v>
      </c>
      <c r="GH88" s="3">
        <f t="shared" si="77"/>
        <v>0</v>
      </c>
      <c r="GI88" s="3">
        <f t="shared" si="77"/>
        <v>0</v>
      </c>
      <c r="GJ88" s="3">
        <f t="shared" si="77"/>
        <v>0</v>
      </c>
      <c r="GK88" s="3">
        <f t="shared" si="77"/>
        <v>0</v>
      </c>
      <c r="GL88" s="3">
        <f t="shared" si="77"/>
        <v>0</v>
      </c>
      <c r="GM88" s="3">
        <f t="shared" si="77"/>
        <v>0</v>
      </c>
      <c r="GN88" s="3">
        <f t="shared" si="77"/>
        <v>0</v>
      </c>
      <c r="GO88" s="3">
        <f t="shared" si="77"/>
        <v>0</v>
      </c>
      <c r="GP88" s="3">
        <f t="shared" si="77"/>
        <v>0</v>
      </c>
      <c r="GQ88" s="3">
        <f t="shared" si="77"/>
        <v>0</v>
      </c>
      <c r="GR88" s="3">
        <f t="shared" si="77"/>
        <v>0</v>
      </c>
      <c r="GS88" s="3">
        <f t="shared" si="77"/>
        <v>0</v>
      </c>
      <c r="GT88" s="3">
        <f t="shared" si="77"/>
        <v>0</v>
      </c>
      <c r="GU88" s="3">
        <f t="shared" si="77"/>
        <v>0</v>
      </c>
      <c r="GV88" s="3">
        <f t="shared" si="77"/>
        <v>0</v>
      </c>
      <c r="GW88" s="3">
        <f t="shared" si="77"/>
        <v>0</v>
      </c>
      <c r="GX88" s="3">
        <f t="shared" si="77"/>
        <v>0</v>
      </c>
    </row>
    <row r="90" spans="1:245" x14ac:dyDescent="0.2">
      <c r="A90">
        <v>17</v>
      </c>
      <c r="B90">
        <v>1</v>
      </c>
      <c r="C90">
        <f>ROW(SmtRes!A140)</f>
        <v>140</v>
      </c>
      <c r="D90">
        <f>ROW(EtalonRes!A142)</f>
        <v>142</v>
      </c>
      <c r="E90" t="s">
        <v>201</v>
      </c>
      <c r="F90" t="s">
        <v>202</v>
      </c>
      <c r="G90" t="s">
        <v>203</v>
      </c>
      <c r="H90" t="s">
        <v>204</v>
      </c>
      <c r="I90">
        <f>ROUND(2.5*260.18/1000,9)</f>
        <v>0.65044999999999997</v>
      </c>
      <c r="J90">
        <v>0</v>
      </c>
      <c r="O90">
        <f t="shared" ref="O90:O98" si="78">ROUND(CP90,2)</f>
        <v>21646.22</v>
      </c>
      <c r="P90">
        <f t="shared" ref="P90:P98" si="79">ROUND(CQ90*I90,2)</f>
        <v>2486.46</v>
      </c>
      <c r="Q90">
        <f t="shared" ref="Q90:Q98" si="80">ROUND(CR90*I90,2)</f>
        <v>3219.51</v>
      </c>
      <c r="R90">
        <f t="shared" ref="R90:R98" si="81">ROUND(CS90*I90,2)</f>
        <v>233.47</v>
      </c>
      <c r="S90">
        <f t="shared" ref="S90:S98" si="82">ROUND(CT90*I90,2)</f>
        <v>15940.25</v>
      </c>
      <c r="T90">
        <f t="shared" ref="T90:T98" si="83">ROUND(CU90*I90,2)</f>
        <v>0</v>
      </c>
      <c r="U90">
        <f t="shared" ref="U90:U98" si="84">CV90*I90</f>
        <v>56.520202299999994</v>
      </c>
      <c r="V90">
        <f t="shared" ref="V90:V98" si="85">CW90*I90</f>
        <v>0.544751875</v>
      </c>
      <c r="W90">
        <f t="shared" ref="W90:W98" si="86">ROUND(CX90*I90,2)</f>
        <v>0</v>
      </c>
      <c r="X90">
        <f t="shared" ref="X90:X98" si="87">ROUND(CY90,2)</f>
        <v>13100.71</v>
      </c>
      <c r="Y90">
        <f t="shared" ref="Y90:Y98" si="88">ROUND(CZ90,2)</f>
        <v>11645.08</v>
      </c>
      <c r="AA90">
        <v>68187018</v>
      </c>
      <c r="AB90">
        <f t="shared" ref="AB90:AB98" si="89">ROUND((AC90+AD90+AF90),6)</f>
        <v>1930.6514999999999</v>
      </c>
      <c r="AC90">
        <f t="shared" ref="AC90:AC98" si="90">ROUND((ES90),6)</f>
        <v>447.62</v>
      </c>
      <c r="AD90">
        <f>ROUND(((((ET90*1.25))-((EU90*1.25)))+AE90),6)</f>
        <v>621.03750000000002</v>
      </c>
      <c r="AE90">
        <f>ROUND(((EU90*1.25)),6)</f>
        <v>12.625</v>
      </c>
      <c r="AF90">
        <f>ROUND(((EV90*1.15)),6)</f>
        <v>861.99400000000003</v>
      </c>
      <c r="AG90">
        <f t="shared" ref="AG90:AG98" si="91">ROUND((AP90),6)</f>
        <v>0</v>
      </c>
      <c r="AH90">
        <f>((EW90*1.15))</f>
        <v>86.893999999999991</v>
      </c>
      <c r="AI90">
        <f>((EX90*1.25))</f>
        <v>0.83750000000000002</v>
      </c>
      <c r="AJ90">
        <f t="shared" ref="AJ90:AJ98" si="92">(AS90)</f>
        <v>0</v>
      </c>
      <c r="AK90">
        <v>1694.01</v>
      </c>
      <c r="AL90">
        <v>447.62</v>
      </c>
      <c r="AM90">
        <v>496.83</v>
      </c>
      <c r="AN90">
        <v>10.1</v>
      </c>
      <c r="AO90">
        <v>749.56</v>
      </c>
      <c r="AP90">
        <v>0</v>
      </c>
      <c r="AQ90">
        <v>75.56</v>
      </c>
      <c r="AR90">
        <v>0.67</v>
      </c>
      <c r="AS90">
        <v>0</v>
      </c>
      <c r="AT90">
        <v>81</v>
      </c>
      <c r="AU90">
        <v>72</v>
      </c>
      <c r="AV90">
        <v>1</v>
      </c>
      <c r="AW90">
        <v>1</v>
      </c>
      <c r="AZ90">
        <v>1</v>
      </c>
      <c r="BA90">
        <v>28.43</v>
      </c>
      <c r="BB90">
        <v>7.97</v>
      </c>
      <c r="BC90">
        <v>8.5399999999999991</v>
      </c>
      <c r="BD90" t="s">
        <v>3</v>
      </c>
      <c r="BE90" t="s">
        <v>3</v>
      </c>
      <c r="BF90" t="s">
        <v>3</v>
      </c>
      <c r="BG90" t="s">
        <v>3</v>
      </c>
      <c r="BH90">
        <v>0</v>
      </c>
      <c r="BI90">
        <v>1</v>
      </c>
      <c r="BJ90" t="s">
        <v>205</v>
      </c>
      <c r="BM90">
        <v>9001</v>
      </c>
      <c r="BN90">
        <v>0</v>
      </c>
      <c r="BO90" t="s">
        <v>202</v>
      </c>
      <c r="BP90">
        <v>1</v>
      </c>
      <c r="BQ90">
        <v>2</v>
      </c>
      <c r="BR90">
        <v>0</v>
      </c>
      <c r="BS90">
        <v>28.43</v>
      </c>
      <c r="BT90">
        <v>1</v>
      </c>
      <c r="BU90">
        <v>1</v>
      </c>
      <c r="BV90">
        <v>1</v>
      </c>
      <c r="BW90">
        <v>1</v>
      </c>
      <c r="BX90">
        <v>1</v>
      </c>
      <c r="BY90" t="s">
        <v>3</v>
      </c>
      <c r="BZ90">
        <v>90</v>
      </c>
      <c r="CA90">
        <v>85</v>
      </c>
      <c r="CE90">
        <v>0</v>
      </c>
      <c r="CF90">
        <v>0</v>
      </c>
      <c r="CG90">
        <v>0</v>
      </c>
      <c r="CM90">
        <v>0</v>
      </c>
      <c r="CN90" t="s">
        <v>1223</v>
      </c>
      <c r="CO90">
        <v>0</v>
      </c>
      <c r="CP90">
        <f t="shared" ref="CP90:CP98" si="93">(P90+Q90+S90)</f>
        <v>21646.22</v>
      </c>
      <c r="CQ90">
        <f t="shared" ref="CQ90:CQ98" si="94">AC90*BC90</f>
        <v>3822.6747999999998</v>
      </c>
      <c r="CR90">
        <f t="shared" ref="CR90:CR98" si="95">AD90*BB90</f>
        <v>4949.6688750000003</v>
      </c>
      <c r="CS90">
        <f t="shared" ref="CS90:CS98" si="96">AE90*BS90</f>
        <v>358.92874999999998</v>
      </c>
      <c r="CT90">
        <f t="shared" ref="CT90:CT98" si="97">AF90*BA90</f>
        <v>24506.489420000002</v>
      </c>
      <c r="CU90">
        <f t="shared" ref="CU90:CU98" si="98">AG90</f>
        <v>0</v>
      </c>
      <c r="CV90">
        <f t="shared" ref="CV90:CV98" si="99">AH90</f>
        <v>86.893999999999991</v>
      </c>
      <c r="CW90">
        <f t="shared" ref="CW90:CW98" si="100">AI90</f>
        <v>0.83750000000000002</v>
      </c>
      <c r="CX90">
        <f t="shared" ref="CX90:CX98" si="101">AJ90</f>
        <v>0</v>
      </c>
      <c r="CY90">
        <f t="shared" ref="CY90:CY98" si="102">(((S90+R90)*AT90)/100)</f>
        <v>13100.713199999998</v>
      </c>
      <c r="CZ90">
        <f t="shared" ref="CZ90:CZ98" si="103">(((S90+R90)*AU90)/100)</f>
        <v>11645.078399999999</v>
      </c>
      <c r="DC90" t="s">
        <v>3</v>
      </c>
      <c r="DD90" t="s">
        <v>3</v>
      </c>
      <c r="DE90" t="s">
        <v>20</v>
      </c>
      <c r="DF90" t="s">
        <v>20</v>
      </c>
      <c r="DG90" t="s">
        <v>21</v>
      </c>
      <c r="DH90" t="s">
        <v>3</v>
      </c>
      <c r="DI90" t="s">
        <v>21</v>
      </c>
      <c r="DJ90" t="s">
        <v>20</v>
      </c>
      <c r="DK90" t="s">
        <v>3</v>
      </c>
      <c r="DL90" t="s">
        <v>3</v>
      </c>
      <c r="DM90" t="s">
        <v>3</v>
      </c>
      <c r="DN90">
        <v>0</v>
      </c>
      <c r="DO90">
        <v>0</v>
      </c>
      <c r="DP90">
        <v>1</v>
      </c>
      <c r="DQ90">
        <v>1</v>
      </c>
      <c r="DU90">
        <v>1013</v>
      </c>
      <c r="DV90" t="s">
        <v>204</v>
      </c>
      <c r="DW90" t="s">
        <v>204</v>
      </c>
      <c r="DX90">
        <v>1</v>
      </c>
      <c r="EE90">
        <v>63940277</v>
      </c>
      <c r="EF90">
        <v>2</v>
      </c>
      <c r="EG90" t="s">
        <v>22</v>
      </c>
      <c r="EH90">
        <v>0</v>
      </c>
      <c r="EI90" t="s">
        <v>3</v>
      </c>
      <c r="EJ90">
        <v>1</v>
      </c>
      <c r="EK90">
        <v>9001</v>
      </c>
      <c r="EL90" t="s">
        <v>56</v>
      </c>
      <c r="EM90" t="s">
        <v>57</v>
      </c>
      <c r="EO90" t="s">
        <v>25</v>
      </c>
      <c r="EQ90">
        <v>0</v>
      </c>
      <c r="ER90">
        <v>1694.01</v>
      </c>
      <c r="ES90">
        <v>447.62</v>
      </c>
      <c r="ET90">
        <v>496.83</v>
      </c>
      <c r="EU90">
        <v>10.1</v>
      </c>
      <c r="EV90">
        <v>749.56</v>
      </c>
      <c r="EW90">
        <v>75.56</v>
      </c>
      <c r="EX90">
        <v>0.67</v>
      </c>
      <c r="EY90">
        <v>0</v>
      </c>
      <c r="FQ90">
        <v>0</v>
      </c>
      <c r="FR90">
        <f t="shared" ref="FR90:FR98" si="104">ROUND(IF(AND(BH90=3,BI90=3),P90,0),2)</f>
        <v>0</v>
      </c>
      <c r="FS90">
        <v>0</v>
      </c>
      <c r="FT90" t="s">
        <v>26</v>
      </c>
      <c r="FU90" t="s">
        <v>27</v>
      </c>
      <c r="FX90">
        <v>81</v>
      </c>
      <c r="FY90">
        <v>72.25</v>
      </c>
      <c r="GA90" t="s">
        <v>3</v>
      </c>
      <c r="GD90">
        <v>1</v>
      </c>
      <c r="GF90">
        <v>133282275</v>
      </c>
      <c r="GG90">
        <v>2</v>
      </c>
      <c r="GH90">
        <v>1</v>
      </c>
      <c r="GI90">
        <v>2</v>
      </c>
      <c r="GJ90">
        <v>0</v>
      </c>
      <c r="GK90">
        <v>0</v>
      </c>
      <c r="GL90">
        <f t="shared" ref="GL90:GL98" si="105">ROUND(IF(AND(BH90=3,BI90=3,FS90&lt;&gt;0),P90,0),2)</f>
        <v>0</v>
      </c>
      <c r="GM90">
        <f t="shared" ref="GM90:GM98" si="106">ROUND(O90+X90+Y90,2)+GX90</f>
        <v>46392.01</v>
      </c>
      <c r="GN90">
        <f t="shared" ref="GN90:GN98" si="107">IF(OR(BI90=0,BI90=1),ROUND(O90+X90+Y90,2),0)</f>
        <v>46392.01</v>
      </c>
      <c r="GO90">
        <f t="shared" ref="GO90:GO98" si="108">IF(BI90=2,ROUND(O90+X90+Y90,2),0)</f>
        <v>0</v>
      </c>
      <c r="GP90">
        <f t="shared" ref="GP90:GP98" si="109">IF(BI90=4,ROUND(O90+X90+Y90,2)+GX90,0)</f>
        <v>0</v>
      </c>
      <c r="GR90">
        <v>0</v>
      </c>
      <c r="GS90">
        <v>3</v>
      </c>
      <c r="GT90">
        <v>0</v>
      </c>
      <c r="GU90" t="s">
        <v>3</v>
      </c>
      <c r="GV90">
        <f t="shared" ref="GV90:GV98" si="110">ROUND((GT90),6)</f>
        <v>0</v>
      </c>
      <c r="GW90">
        <v>1</v>
      </c>
      <c r="GX90">
        <f t="shared" ref="GX90:GX98" si="111">ROUND(HC90*I90,2)</f>
        <v>0</v>
      </c>
      <c r="HA90">
        <v>0</v>
      </c>
      <c r="HB90">
        <v>0</v>
      </c>
      <c r="HC90">
        <f t="shared" ref="HC90:HC98" si="112">GV90*GW90</f>
        <v>0</v>
      </c>
      <c r="IK90">
        <v>0</v>
      </c>
    </row>
    <row r="91" spans="1:245" x14ac:dyDescent="0.2">
      <c r="A91">
        <v>18</v>
      </c>
      <c r="B91">
        <v>1</v>
      </c>
      <c r="C91">
        <v>138</v>
      </c>
      <c r="E91" t="s">
        <v>206</v>
      </c>
      <c r="F91" t="s">
        <v>207</v>
      </c>
      <c r="G91" t="s">
        <v>208</v>
      </c>
      <c r="H91" t="s">
        <v>133</v>
      </c>
      <c r="I91">
        <f>I90*J91</f>
        <v>0.65044999999999997</v>
      </c>
      <c r="J91">
        <v>1</v>
      </c>
      <c r="O91">
        <f t="shared" si="78"/>
        <v>43359.23</v>
      </c>
      <c r="P91">
        <f t="shared" si="79"/>
        <v>43359.23</v>
      </c>
      <c r="Q91">
        <f t="shared" si="80"/>
        <v>0</v>
      </c>
      <c r="R91">
        <f t="shared" si="81"/>
        <v>0</v>
      </c>
      <c r="S91">
        <f t="shared" si="82"/>
        <v>0</v>
      </c>
      <c r="T91">
        <f t="shared" si="83"/>
        <v>0</v>
      </c>
      <c r="U91">
        <f t="shared" si="84"/>
        <v>0</v>
      </c>
      <c r="V91">
        <f t="shared" si="85"/>
        <v>0</v>
      </c>
      <c r="W91">
        <f t="shared" si="86"/>
        <v>22.23</v>
      </c>
      <c r="X91">
        <f t="shared" si="87"/>
        <v>0</v>
      </c>
      <c r="Y91">
        <f t="shared" si="88"/>
        <v>0</v>
      </c>
      <c r="AA91">
        <v>68187018</v>
      </c>
      <c r="AB91">
        <f t="shared" si="89"/>
        <v>6747</v>
      </c>
      <c r="AC91">
        <f t="shared" si="90"/>
        <v>6747</v>
      </c>
      <c r="AD91">
        <f>ROUND((((ET91)-(EU91))+AE91),6)</f>
        <v>0</v>
      </c>
      <c r="AE91">
        <f>ROUND((EU91),6)</f>
        <v>0</v>
      </c>
      <c r="AF91">
        <f>ROUND((EV91),6)</f>
        <v>0</v>
      </c>
      <c r="AG91">
        <f t="shared" si="91"/>
        <v>0</v>
      </c>
      <c r="AH91">
        <f>(EW91)</f>
        <v>0</v>
      </c>
      <c r="AI91">
        <f>(EX91)</f>
        <v>0</v>
      </c>
      <c r="AJ91">
        <f t="shared" si="92"/>
        <v>34.17</v>
      </c>
      <c r="AK91">
        <v>6747</v>
      </c>
      <c r="AL91">
        <v>6747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34.17</v>
      </c>
      <c r="AT91">
        <v>0</v>
      </c>
      <c r="AU91">
        <v>0</v>
      </c>
      <c r="AV91">
        <v>1</v>
      </c>
      <c r="AW91">
        <v>1</v>
      </c>
      <c r="AZ91">
        <v>1</v>
      </c>
      <c r="BA91">
        <v>1</v>
      </c>
      <c r="BB91">
        <v>1</v>
      </c>
      <c r="BC91">
        <v>9.8800000000000008</v>
      </c>
      <c r="BD91" t="s">
        <v>3</v>
      </c>
      <c r="BE91" t="s">
        <v>3</v>
      </c>
      <c r="BF91" t="s">
        <v>3</v>
      </c>
      <c r="BG91" t="s">
        <v>3</v>
      </c>
      <c r="BH91">
        <v>3</v>
      </c>
      <c r="BI91">
        <v>1</v>
      </c>
      <c r="BJ91" t="s">
        <v>209</v>
      </c>
      <c r="BM91">
        <v>500001</v>
      </c>
      <c r="BN91">
        <v>0</v>
      </c>
      <c r="BO91" t="s">
        <v>207</v>
      </c>
      <c r="BP91">
        <v>1</v>
      </c>
      <c r="BQ91">
        <v>8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3</v>
      </c>
      <c r="BZ91">
        <v>0</v>
      </c>
      <c r="CA91">
        <v>0</v>
      </c>
      <c r="CE91">
        <v>0</v>
      </c>
      <c r="CF91">
        <v>0</v>
      </c>
      <c r="CG91">
        <v>0</v>
      </c>
      <c r="CM91">
        <v>0</v>
      </c>
      <c r="CN91" t="s">
        <v>3</v>
      </c>
      <c r="CO91">
        <v>0</v>
      </c>
      <c r="CP91">
        <f t="shared" si="93"/>
        <v>43359.23</v>
      </c>
      <c r="CQ91">
        <f t="shared" si="94"/>
        <v>66660.36</v>
      </c>
      <c r="CR91">
        <f t="shared" si="95"/>
        <v>0</v>
      </c>
      <c r="CS91">
        <f t="shared" si="96"/>
        <v>0</v>
      </c>
      <c r="CT91">
        <f t="shared" si="97"/>
        <v>0</v>
      </c>
      <c r="CU91">
        <f t="shared" si="98"/>
        <v>0</v>
      </c>
      <c r="CV91">
        <f t="shared" si="99"/>
        <v>0</v>
      </c>
      <c r="CW91">
        <f t="shared" si="100"/>
        <v>0</v>
      </c>
      <c r="CX91">
        <f t="shared" si="101"/>
        <v>34.17</v>
      </c>
      <c r="CY91">
        <f t="shared" si="102"/>
        <v>0</v>
      </c>
      <c r="CZ91">
        <f t="shared" si="103"/>
        <v>0</v>
      </c>
      <c r="DC91" t="s">
        <v>3</v>
      </c>
      <c r="DD91" t="s">
        <v>3</v>
      </c>
      <c r="DE91" t="s">
        <v>3</v>
      </c>
      <c r="DF91" t="s">
        <v>3</v>
      </c>
      <c r="DG91" t="s">
        <v>3</v>
      </c>
      <c r="DH91" t="s">
        <v>3</v>
      </c>
      <c r="DI91" t="s">
        <v>3</v>
      </c>
      <c r="DJ91" t="s">
        <v>3</v>
      </c>
      <c r="DK91" t="s">
        <v>3</v>
      </c>
      <c r="DL91" t="s">
        <v>3</v>
      </c>
      <c r="DM91" t="s">
        <v>3</v>
      </c>
      <c r="DN91">
        <v>0</v>
      </c>
      <c r="DO91">
        <v>0</v>
      </c>
      <c r="DP91">
        <v>1</v>
      </c>
      <c r="DQ91">
        <v>1</v>
      </c>
      <c r="DU91">
        <v>1009</v>
      </c>
      <c r="DV91" t="s">
        <v>133</v>
      </c>
      <c r="DW91" t="s">
        <v>133</v>
      </c>
      <c r="DX91">
        <v>1000</v>
      </c>
      <c r="EE91">
        <v>63940454</v>
      </c>
      <c r="EF91">
        <v>8</v>
      </c>
      <c r="EG91" t="s">
        <v>33</v>
      </c>
      <c r="EH91">
        <v>0</v>
      </c>
      <c r="EI91" t="s">
        <v>3</v>
      </c>
      <c r="EJ91">
        <v>1</v>
      </c>
      <c r="EK91">
        <v>500001</v>
      </c>
      <c r="EL91" t="s">
        <v>34</v>
      </c>
      <c r="EM91" t="s">
        <v>35</v>
      </c>
      <c r="EO91" t="s">
        <v>3</v>
      </c>
      <c r="EQ91">
        <v>0</v>
      </c>
      <c r="ER91">
        <v>6747</v>
      </c>
      <c r="ES91">
        <v>6747</v>
      </c>
      <c r="ET91">
        <v>0</v>
      </c>
      <c r="EU91">
        <v>0</v>
      </c>
      <c r="EV91">
        <v>0</v>
      </c>
      <c r="EW91">
        <v>0</v>
      </c>
      <c r="EX91">
        <v>0</v>
      </c>
      <c r="FQ91">
        <v>0</v>
      </c>
      <c r="FR91">
        <f t="shared" si="104"/>
        <v>0</v>
      </c>
      <c r="FS91">
        <v>0</v>
      </c>
      <c r="FX91">
        <v>0</v>
      </c>
      <c r="FY91">
        <v>0</v>
      </c>
      <c r="GA91" t="s">
        <v>3</v>
      </c>
      <c r="GD91">
        <v>1</v>
      </c>
      <c r="GF91">
        <v>1199194378</v>
      </c>
      <c r="GG91">
        <v>2</v>
      </c>
      <c r="GH91">
        <v>1</v>
      </c>
      <c r="GI91">
        <v>2</v>
      </c>
      <c r="GJ91">
        <v>0</v>
      </c>
      <c r="GK91">
        <v>0</v>
      </c>
      <c r="GL91">
        <f t="shared" si="105"/>
        <v>0</v>
      </c>
      <c r="GM91">
        <f t="shared" si="106"/>
        <v>43359.23</v>
      </c>
      <c r="GN91">
        <f t="shared" si="107"/>
        <v>43359.23</v>
      </c>
      <c r="GO91">
        <f t="shared" si="108"/>
        <v>0</v>
      </c>
      <c r="GP91">
        <f t="shared" si="109"/>
        <v>0</v>
      </c>
      <c r="GR91">
        <v>0</v>
      </c>
      <c r="GS91">
        <v>3</v>
      </c>
      <c r="GT91">
        <v>0</v>
      </c>
      <c r="GU91" t="s">
        <v>3</v>
      </c>
      <c r="GV91">
        <f t="shared" si="110"/>
        <v>0</v>
      </c>
      <c r="GW91">
        <v>1</v>
      </c>
      <c r="GX91">
        <f t="shared" si="111"/>
        <v>0</v>
      </c>
      <c r="HA91">
        <v>0</v>
      </c>
      <c r="HB91">
        <v>0</v>
      </c>
      <c r="HC91">
        <f t="shared" si="112"/>
        <v>0</v>
      </c>
      <c r="IK91">
        <v>0</v>
      </c>
    </row>
    <row r="92" spans="1:245" x14ac:dyDescent="0.2">
      <c r="A92">
        <v>17</v>
      </c>
      <c r="B92">
        <v>1</v>
      </c>
      <c r="C92">
        <f>ROW(SmtRes!A146)</f>
        <v>146</v>
      </c>
      <c r="D92">
        <f>ROW(EtalonRes!A148)</f>
        <v>148</v>
      </c>
      <c r="E92" t="s">
        <v>210</v>
      </c>
      <c r="F92" t="s">
        <v>211</v>
      </c>
      <c r="G92" t="s">
        <v>212</v>
      </c>
      <c r="H92" t="s">
        <v>142</v>
      </c>
      <c r="I92">
        <f>ROUND((260.18)/100,9)</f>
        <v>2.6017999999999999</v>
      </c>
      <c r="J92">
        <v>0</v>
      </c>
      <c r="O92">
        <f t="shared" si="78"/>
        <v>165476.01</v>
      </c>
      <c r="P92">
        <f t="shared" si="79"/>
        <v>69748.429999999993</v>
      </c>
      <c r="Q92">
        <f t="shared" si="80"/>
        <v>13800.21</v>
      </c>
      <c r="R92">
        <f t="shared" si="81"/>
        <v>948.65</v>
      </c>
      <c r="S92">
        <f t="shared" si="82"/>
        <v>81927.37</v>
      </c>
      <c r="T92">
        <f t="shared" si="83"/>
        <v>0</v>
      </c>
      <c r="U92">
        <f t="shared" si="84"/>
        <v>306.56749219999995</v>
      </c>
      <c r="V92">
        <f t="shared" si="85"/>
        <v>2.4717099999999999</v>
      </c>
      <c r="W92">
        <f t="shared" si="86"/>
        <v>0</v>
      </c>
      <c r="X92">
        <f t="shared" si="87"/>
        <v>78732.22</v>
      </c>
      <c r="Y92">
        <f t="shared" si="88"/>
        <v>38951.730000000003</v>
      </c>
      <c r="AA92">
        <v>68187018</v>
      </c>
      <c r="AB92">
        <f t="shared" si="89"/>
        <v>7000.2254999999996</v>
      </c>
      <c r="AC92">
        <f t="shared" si="90"/>
        <v>5350.85</v>
      </c>
      <c r="AD92">
        <f>ROUND(((((ET92*1.25))-((EU92*1.25)))+AE92),6)</f>
        <v>541.78750000000002</v>
      </c>
      <c r="AE92">
        <f>ROUND(((EU92*1.25)),6)</f>
        <v>12.824999999999999</v>
      </c>
      <c r="AF92">
        <f>ROUND(((EV92*1.15)),6)</f>
        <v>1107.588</v>
      </c>
      <c r="AG92">
        <f t="shared" si="91"/>
        <v>0</v>
      </c>
      <c r="AH92">
        <f>((EW92*1.15))</f>
        <v>117.82899999999998</v>
      </c>
      <c r="AI92">
        <f>((EX92*1.25))</f>
        <v>0.95</v>
      </c>
      <c r="AJ92">
        <f t="shared" si="92"/>
        <v>0</v>
      </c>
      <c r="AK92">
        <v>6747.4</v>
      </c>
      <c r="AL92">
        <v>5350.85</v>
      </c>
      <c r="AM92">
        <v>433.43</v>
      </c>
      <c r="AN92">
        <v>10.26</v>
      </c>
      <c r="AO92">
        <v>963.12</v>
      </c>
      <c r="AP92">
        <v>0</v>
      </c>
      <c r="AQ92">
        <v>102.46</v>
      </c>
      <c r="AR92">
        <v>0.76</v>
      </c>
      <c r="AS92">
        <v>0</v>
      </c>
      <c r="AT92">
        <v>95</v>
      </c>
      <c r="AU92">
        <v>47</v>
      </c>
      <c r="AV92">
        <v>1</v>
      </c>
      <c r="AW92">
        <v>1</v>
      </c>
      <c r="AZ92">
        <v>1</v>
      </c>
      <c r="BA92">
        <v>28.43</v>
      </c>
      <c r="BB92">
        <v>9.7899999999999991</v>
      </c>
      <c r="BC92">
        <v>5.01</v>
      </c>
      <c r="BD92" t="s">
        <v>3</v>
      </c>
      <c r="BE92" t="s">
        <v>3</v>
      </c>
      <c r="BF92" t="s">
        <v>3</v>
      </c>
      <c r="BG92" t="s">
        <v>3</v>
      </c>
      <c r="BH92">
        <v>0</v>
      </c>
      <c r="BI92">
        <v>1</v>
      </c>
      <c r="BJ92" t="s">
        <v>213</v>
      </c>
      <c r="BM92">
        <v>15001</v>
      </c>
      <c r="BN92">
        <v>0</v>
      </c>
      <c r="BO92" t="s">
        <v>211</v>
      </c>
      <c r="BP92">
        <v>1</v>
      </c>
      <c r="BQ92">
        <v>2</v>
      </c>
      <c r="BR92">
        <v>0</v>
      </c>
      <c r="BS92">
        <v>28.43</v>
      </c>
      <c r="BT92">
        <v>1</v>
      </c>
      <c r="BU92">
        <v>1</v>
      </c>
      <c r="BV92">
        <v>1</v>
      </c>
      <c r="BW92">
        <v>1</v>
      </c>
      <c r="BX92">
        <v>1</v>
      </c>
      <c r="BY92" t="s">
        <v>3</v>
      </c>
      <c r="BZ92">
        <v>105</v>
      </c>
      <c r="CA92">
        <v>55</v>
      </c>
      <c r="CE92">
        <v>0</v>
      </c>
      <c r="CF92">
        <v>0</v>
      </c>
      <c r="CG92">
        <v>0</v>
      </c>
      <c r="CM92">
        <v>0</v>
      </c>
      <c r="CN92" t="s">
        <v>1223</v>
      </c>
      <c r="CO92">
        <v>0</v>
      </c>
      <c r="CP92">
        <f t="shared" si="93"/>
        <v>165476.00999999998</v>
      </c>
      <c r="CQ92">
        <f t="shared" si="94"/>
        <v>26807.7585</v>
      </c>
      <c r="CR92">
        <f t="shared" si="95"/>
        <v>5304.0996249999998</v>
      </c>
      <c r="CS92">
        <f t="shared" si="96"/>
        <v>364.61474999999996</v>
      </c>
      <c r="CT92">
        <f t="shared" si="97"/>
        <v>31488.726839999999</v>
      </c>
      <c r="CU92">
        <f t="shared" si="98"/>
        <v>0</v>
      </c>
      <c r="CV92">
        <f t="shared" si="99"/>
        <v>117.82899999999998</v>
      </c>
      <c r="CW92">
        <f t="shared" si="100"/>
        <v>0.95</v>
      </c>
      <c r="CX92">
        <f t="shared" si="101"/>
        <v>0</v>
      </c>
      <c r="CY92">
        <f t="shared" si="102"/>
        <v>78732.218999999997</v>
      </c>
      <c r="CZ92">
        <f t="shared" si="103"/>
        <v>38951.729399999997</v>
      </c>
      <c r="DC92" t="s">
        <v>3</v>
      </c>
      <c r="DD92" t="s">
        <v>3</v>
      </c>
      <c r="DE92" t="s">
        <v>20</v>
      </c>
      <c r="DF92" t="s">
        <v>20</v>
      </c>
      <c r="DG92" t="s">
        <v>21</v>
      </c>
      <c r="DH92" t="s">
        <v>3</v>
      </c>
      <c r="DI92" t="s">
        <v>21</v>
      </c>
      <c r="DJ92" t="s">
        <v>20</v>
      </c>
      <c r="DK92" t="s">
        <v>3</v>
      </c>
      <c r="DL92" t="s">
        <v>3</v>
      </c>
      <c r="DM92" t="s">
        <v>3</v>
      </c>
      <c r="DN92">
        <v>0</v>
      </c>
      <c r="DO92">
        <v>0</v>
      </c>
      <c r="DP92">
        <v>1</v>
      </c>
      <c r="DQ92">
        <v>1</v>
      </c>
      <c r="DU92">
        <v>1013</v>
      </c>
      <c r="DV92" t="s">
        <v>142</v>
      </c>
      <c r="DW92" t="s">
        <v>142</v>
      </c>
      <c r="DX92">
        <v>1</v>
      </c>
      <c r="EE92">
        <v>63940301</v>
      </c>
      <c r="EF92">
        <v>2</v>
      </c>
      <c r="EG92" t="s">
        <v>22</v>
      </c>
      <c r="EH92">
        <v>0</v>
      </c>
      <c r="EI92" t="s">
        <v>3</v>
      </c>
      <c r="EJ92">
        <v>1</v>
      </c>
      <c r="EK92">
        <v>15001</v>
      </c>
      <c r="EL92" t="s">
        <v>110</v>
      </c>
      <c r="EM92" t="s">
        <v>111</v>
      </c>
      <c r="EO92" t="s">
        <v>25</v>
      </c>
      <c r="EQ92">
        <v>0</v>
      </c>
      <c r="ER92">
        <v>6747.4</v>
      </c>
      <c r="ES92">
        <v>5350.85</v>
      </c>
      <c r="ET92">
        <v>433.43</v>
      </c>
      <c r="EU92">
        <v>10.26</v>
      </c>
      <c r="EV92">
        <v>963.12</v>
      </c>
      <c r="EW92">
        <v>102.46</v>
      </c>
      <c r="EX92">
        <v>0.76</v>
      </c>
      <c r="EY92">
        <v>0</v>
      </c>
      <c r="FQ92">
        <v>0</v>
      </c>
      <c r="FR92">
        <f t="shared" si="104"/>
        <v>0</v>
      </c>
      <c r="FS92">
        <v>0</v>
      </c>
      <c r="FT92" t="s">
        <v>26</v>
      </c>
      <c r="FU92" t="s">
        <v>27</v>
      </c>
      <c r="FX92">
        <v>94.5</v>
      </c>
      <c r="FY92">
        <v>46.75</v>
      </c>
      <c r="GA92" t="s">
        <v>3</v>
      </c>
      <c r="GD92">
        <v>1</v>
      </c>
      <c r="GF92">
        <v>-1153906230</v>
      </c>
      <c r="GG92">
        <v>2</v>
      </c>
      <c r="GH92">
        <v>1</v>
      </c>
      <c r="GI92">
        <v>2</v>
      </c>
      <c r="GJ92">
        <v>0</v>
      </c>
      <c r="GK92">
        <v>0</v>
      </c>
      <c r="GL92">
        <f t="shared" si="105"/>
        <v>0</v>
      </c>
      <c r="GM92">
        <f t="shared" si="106"/>
        <v>283159.96000000002</v>
      </c>
      <c r="GN92">
        <f t="shared" si="107"/>
        <v>283159.96000000002</v>
      </c>
      <c r="GO92">
        <f t="shared" si="108"/>
        <v>0</v>
      </c>
      <c r="GP92">
        <f t="shared" si="109"/>
        <v>0</v>
      </c>
      <c r="GR92">
        <v>0</v>
      </c>
      <c r="GS92">
        <v>3</v>
      </c>
      <c r="GT92">
        <v>0</v>
      </c>
      <c r="GU92" t="s">
        <v>3</v>
      </c>
      <c r="GV92">
        <f t="shared" si="110"/>
        <v>0</v>
      </c>
      <c r="GW92">
        <v>1</v>
      </c>
      <c r="GX92">
        <f t="shared" si="111"/>
        <v>0</v>
      </c>
      <c r="HA92">
        <v>0</v>
      </c>
      <c r="HB92">
        <v>0</v>
      </c>
      <c r="HC92">
        <f t="shared" si="112"/>
        <v>0</v>
      </c>
      <c r="IK92">
        <v>0</v>
      </c>
    </row>
    <row r="93" spans="1:245" x14ac:dyDescent="0.2">
      <c r="A93">
        <v>17</v>
      </c>
      <c r="B93">
        <v>1</v>
      </c>
      <c r="C93">
        <f>ROW(SmtRes!A153)</f>
        <v>153</v>
      </c>
      <c r="D93">
        <f>ROW(EtalonRes!A154)</f>
        <v>154</v>
      </c>
      <c r="E93" t="s">
        <v>214</v>
      </c>
      <c r="F93" t="s">
        <v>211</v>
      </c>
      <c r="G93" t="s">
        <v>215</v>
      </c>
      <c r="H93" t="s">
        <v>142</v>
      </c>
      <c r="I93">
        <f>ROUND((385.06)/100,9)</f>
        <v>3.8506</v>
      </c>
      <c r="J93">
        <v>0</v>
      </c>
      <c r="O93">
        <f t="shared" si="78"/>
        <v>244900.41</v>
      </c>
      <c r="P93">
        <f t="shared" si="79"/>
        <v>103225.95</v>
      </c>
      <c r="Q93">
        <f t="shared" si="80"/>
        <v>20423.97</v>
      </c>
      <c r="R93">
        <f t="shared" si="81"/>
        <v>1403.99</v>
      </c>
      <c r="S93">
        <f t="shared" si="82"/>
        <v>121250.49</v>
      </c>
      <c r="T93">
        <f t="shared" si="83"/>
        <v>0</v>
      </c>
      <c r="U93">
        <f t="shared" si="84"/>
        <v>453.71234739999994</v>
      </c>
      <c r="V93">
        <f t="shared" si="85"/>
        <v>3.6580699999999999</v>
      </c>
      <c r="W93">
        <f t="shared" si="86"/>
        <v>0</v>
      </c>
      <c r="X93">
        <f t="shared" si="87"/>
        <v>116521.76</v>
      </c>
      <c r="Y93">
        <f t="shared" si="88"/>
        <v>57647.61</v>
      </c>
      <c r="AA93">
        <v>68187018</v>
      </c>
      <c r="AB93">
        <f t="shared" si="89"/>
        <v>7000.2254999999996</v>
      </c>
      <c r="AC93">
        <f t="shared" si="90"/>
        <v>5350.85</v>
      </c>
      <c r="AD93">
        <f>ROUND(((((ET93*1.25))-((EU93*1.25)))+AE93),6)</f>
        <v>541.78750000000002</v>
      </c>
      <c r="AE93">
        <f>ROUND(((EU93*1.25)),6)</f>
        <v>12.824999999999999</v>
      </c>
      <c r="AF93">
        <f>ROUND(((EV93*1.15)),6)</f>
        <v>1107.588</v>
      </c>
      <c r="AG93">
        <f t="shared" si="91"/>
        <v>0</v>
      </c>
      <c r="AH93">
        <f>((EW93*1.15))</f>
        <v>117.82899999999998</v>
      </c>
      <c r="AI93">
        <f>((EX93*1.25))</f>
        <v>0.95</v>
      </c>
      <c r="AJ93">
        <f t="shared" si="92"/>
        <v>0</v>
      </c>
      <c r="AK93">
        <v>6747.4</v>
      </c>
      <c r="AL93">
        <v>5350.85</v>
      </c>
      <c r="AM93">
        <v>433.43</v>
      </c>
      <c r="AN93">
        <v>10.26</v>
      </c>
      <c r="AO93">
        <v>963.12</v>
      </c>
      <c r="AP93">
        <v>0</v>
      </c>
      <c r="AQ93">
        <v>102.46</v>
      </c>
      <c r="AR93">
        <v>0.76</v>
      </c>
      <c r="AS93">
        <v>0</v>
      </c>
      <c r="AT93">
        <v>95</v>
      </c>
      <c r="AU93">
        <v>47</v>
      </c>
      <c r="AV93">
        <v>1</v>
      </c>
      <c r="AW93">
        <v>1</v>
      </c>
      <c r="AZ93">
        <v>1</v>
      </c>
      <c r="BA93">
        <v>28.43</v>
      </c>
      <c r="BB93">
        <v>9.7899999999999991</v>
      </c>
      <c r="BC93">
        <v>5.01</v>
      </c>
      <c r="BD93" t="s">
        <v>3</v>
      </c>
      <c r="BE93" t="s">
        <v>3</v>
      </c>
      <c r="BF93" t="s">
        <v>3</v>
      </c>
      <c r="BG93" t="s">
        <v>3</v>
      </c>
      <c r="BH93">
        <v>0</v>
      </c>
      <c r="BI93">
        <v>1</v>
      </c>
      <c r="BJ93" t="s">
        <v>213</v>
      </c>
      <c r="BM93">
        <v>15001</v>
      </c>
      <c r="BN93">
        <v>0</v>
      </c>
      <c r="BO93" t="s">
        <v>211</v>
      </c>
      <c r="BP93">
        <v>1</v>
      </c>
      <c r="BQ93">
        <v>2</v>
      </c>
      <c r="BR93">
        <v>0</v>
      </c>
      <c r="BS93">
        <v>28.43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3</v>
      </c>
      <c r="BZ93">
        <v>105</v>
      </c>
      <c r="CA93">
        <v>55</v>
      </c>
      <c r="CE93">
        <v>0</v>
      </c>
      <c r="CF93">
        <v>0</v>
      </c>
      <c r="CG93">
        <v>0</v>
      </c>
      <c r="CM93">
        <v>0</v>
      </c>
      <c r="CN93" t="s">
        <v>1223</v>
      </c>
      <c r="CO93">
        <v>0</v>
      </c>
      <c r="CP93">
        <f t="shared" si="93"/>
        <v>244900.41</v>
      </c>
      <c r="CQ93">
        <f t="shared" si="94"/>
        <v>26807.7585</v>
      </c>
      <c r="CR93">
        <f t="shared" si="95"/>
        <v>5304.0996249999998</v>
      </c>
      <c r="CS93">
        <f t="shared" si="96"/>
        <v>364.61474999999996</v>
      </c>
      <c r="CT93">
        <f t="shared" si="97"/>
        <v>31488.726839999999</v>
      </c>
      <c r="CU93">
        <f t="shared" si="98"/>
        <v>0</v>
      </c>
      <c r="CV93">
        <f t="shared" si="99"/>
        <v>117.82899999999998</v>
      </c>
      <c r="CW93">
        <f t="shared" si="100"/>
        <v>0.95</v>
      </c>
      <c r="CX93">
        <f t="shared" si="101"/>
        <v>0</v>
      </c>
      <c r="CY93">
        <f t="shared" si="102"/>
        <v>116521.75600000001</v>
      </c>
      <c r="CZ93">
        <f t="shared" si="103"/>
        <v>57647.605600000003</v>
      </c>
      <c r="DC93" t="s">
        <v>3</v>
      </c>
      <c r="DD93" t="s">
        <v>3</v>
      </c>
      <c r="DE93" t="s">
        <v>20</v>
      </c>
      <c r="DF93" t="s">
        <v>20</v>
      </c>
      <c r="DG93" t="s">
        <v>21</v>
      </c>
      <c r="DH93" t="s">
        <v>3</v>
      </c>
      <c r="DI93" t="s">
        <v>21</v>
      </c>
      <c r="DJ93" t="s">
        <v>20</v>
      </c>
      <c r="DK93" t="s">
        <v>3</v>
      </c>
      <c r="DL93" t="s">
        <v>3</v>
      </c>
      <c r="DM93" t="s">
        <v>3</v>
      </c>
      <c r="DN93">
        <v>0</v>
      </c>
      <c r="DO93">
        <v>0</v>
      </c>
      <c r="DP93">
        <v>1</v>
      </c>
      <c r="DQ93">
        <v>1</v>
      </c>
      <c r="DU93">
        <v>1013</v>
      </c>
      <c r="DV93" t="s">
        <v>142</v>
      </c>
      <c r="DW93" t="s">
        <v>142</v>
      </c>
      <c r="DX93">
        <v>1</v>
      </c>
      <c r="EE93">
        <v>63940301</v>
      </c>
      <c r="EF93">
        <v>2</v>
      </c>
      <c r="EG93" t="s">
        <v>22</v>
      </c>
      <c r="EH93">
        <v>0</v>
      </c>
      <c r="EI93" t="s">
        <v>3</v>
      </c>
      <c r="EJ93">
        <v>1</v>
      </c>
      <c r="EK93">
        <v>15001</v>
      </c>
      <c r="EL93" t="s">
        <v>110</v>
      </c>
      <c r="EM93" t="s">
        <v>111</v>
      </c>
      <c r="EO93" t="s">
        <v>25</v>
      </c>
      <c r="EQ93">
        <v>0</v>
      </c>
      <c r="ER93">
        <v>6747.4</v>
      </c>
      <c r="ES93">
        <v>5350.85</v>
      </c>
      <c r="ET93">
        <v>433.43</v>
      </c>
      <c r="EU93">
        <v>10.26</v>
      </c>
      <c r="EV93">
        <v>963.12</v>
      </c>
      <c r="EW93">
        <v>102.46</v>
      </c>
      <c r="EX93">
        <v>0.76</v>
      </c>
      <c r="EY93">
        <v>0</v>
      </c>
      <c r="FQ93">
        <v>0</v>
      </c>
      <c r="FR93">
        <f t="shared" si="104"/>
        <v>0</v>
      </c>
      <c r="FS93">
        <v>0</v>
      </c>
      <c r="FT93" t="s">
        <v>26</v>
      </c>
      <c r="FU93" t="s">
        <v>27</v>
      </c>
      <c r="FX93">
        <v>94.5</v>
      </c>
      <c r="FY93">
        <v>46.75</v>
      </c>
      <c r="GA93" t="s">
        <v>3</v>
      </c>
      <c r="GD93">
        <v>1</v>
      </c>
      <c r="GF93">
        <v>1641221945</v>
      </c>
      <c r="GG93">
        <v>2</v>
      </c>
      <c r="GH93">
        <v>1</v>
      </c>
      <c r="GI93">
        <v>2</v>
      </c>
      <c r="GJ93">
        <v>0</v>
      </c>
      <c r="GK93">
        <v>0</v>
      </c>
      <c r="GL93">
        <f t="shared" si="105"/>
        <v>0</v>
      </c>
      <c r="GM93">
        <f t="shared" si="106"/>
        <v>419069.78</v>
      </c>
      <c r="GN93">
        <f t="shared" si="107"/>
        <v>419069.78</v>
      </c>
      <c r="GO93">
        <f t="shared" si="108"/>
        <v>0</v>
      </c>
      <c r="GP93">
        <f t="shared" si="109"/>
        <v>0</v>
      </c>
      <c r="GR93">
        <v>0</v>
      </c>
      <c r="GS93">
        <v>3</v>
      </c>
      <c r="GT93">
        <v>0</v>
      </c>
      <c r="GU93" t="s">
        <v>3</v>
      </c>
      <c r="GV93">
        <f t="shared" si="110"/>
        <v>0</v>
      </c>
      <c r="GW93">
        <v>1</v>
      </c>
      <c r="GX93">
        <f t="shared" si="111"/>
        <v>0</v>
      </c>
      <c r="HA93">
        <v>0</v>
      </c>
      <c r="HB93">
        <v>0</v>
      </c>
      <c r="HC93">
        <f t="shared" si="112"/>
        <v>0</v>
      </c>
      <c r="IK93">
        <v>0</v>
      </c>
    </row>
    <row r="94" spans="1:245" x14ac:dyDescent="0.2">
      <c r="A94">
        <v>18</v>
      </c>
      <c r="B94">
        <v>1</v>
      </c>
      <c r="C94">
        <v>152</v>
      </c>
      <c r="E94" t="s">
        <v>216</v>
      </c>
      <c r="F94" t="s">
        <v>217</v>
      </c>
      <c r="G94" t="s">
        <v>218</v>
      </c>
      <c r="H94" t="s">
        <v>31</v>
      </c>
      <c r="I94">
        <f>I93*J94</f>
        <v>-396.61180000000002</v>
      </c>
      <c r="J94">
        <v>-103</v>
      </c>
      <c r="O94">
        <f t="shared" si="78"/>
        <v>-103225.95</v>
      </c>
      <c r="P94">
        <f t="shared" si="79"/>
        <v>-103225.95</v>
      </c>
      <c r="Q94">
        <f t="shared" si="80"/>
        <v>0</v>
      </c>
      <c r="R94">
        <f t="shared" si="81"/>
        <v>0</v>
      </c>
      <c r="S94">
        <f t="shared" si="82"/>
        <v>0</v>
      </c>
      <c r="T94">
        <f t="shared" si="83"/>
        <v>0</v>
      </c>
      <c r="U94">
        <f t="shared" si="84"/>
        <v>0</v>
      </c>
      <c r="V94">
        <f t="shared" si="85"/>
        <v>0</v>
      </c>
      <c r="W94">
        <f t="shared" si="86"/>
        <v>0</v>
      </c>
      <c r="X94">
        <f t="shared" si="87"/>
        <v>0</v>
      </c>
      <c r="Y94">
        <f t="shared" si="88"/>
        <v>0</v>
      </c>
      <c r="AA94">
        <v>68187018</v>
      </c>
      <c r="AB94">
        <f t="shared" si="89"/>
        <v>51.95</v>
      </c>
      <c r="AC94">
        <f t="shared" si="90"/>
        <v>51.95</v>
      </c>
      <c r="AD94">
        <f>ROUND((((ET94)-(EU94))+AE94),6)</f>
        <v>0</v>
      </c>
      <c r="AE94">
        <f>ROUND((EU94),6)</f>
        <v>0</v>
      </c>
      <c r="AF94">
        <f>ROUND((EV94),6)</f>
        <v>0</v>
      </c>
      <c r="AG94">
        <f t="shared" si="91"/>
        <v>0</v>
      </c>
      <c r="AH94">
        <f>(EW94)</f>
        <v>0</v>
      </c>
      <c r="AI94">
        <f>(EX94)</f>
        <v>0</v>
      </c>
      <c r="AJ94">
        <f t="shared" si="92"/>
        <v>0</v>
      </c>
      <c r="AK94">
        <v>51.95</v>
      </c>
      <c r="AL94">
        <v>51.95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1</v>
      </c>
      <c r="AW94">
        <v>1</v>
      </c>
      <c r="AZ94">
        <v>1</v>
      </c>
      <c r="BA94">
        <v>1</v>
      </c>
      <c r="BB94">
        <v>1</v>
      </c>
      <c r="BC94">
        <v>5.01</v>
      </c>
      <c r="BD94" t="s">
        <v>3</v>
      </c>
      <c r="BE94" t="s">
        <v>3</v>
      </c>
      <c r="BF94" t="s">
        <v>3</v>
      </c>
      <c r="BG94" t="s">
        <v>3</v>
      </c>
      <c r="BH94">
        <v>3</v>
      </c>
      <c r="BI94">
        <v>1</v>
      </c>
      <c r="BJ94" t="s">
        <v>219</v>
      </c>
      <c r="BM94">
        <v>500001</v>
      </c>
      <c r="BN94">
        <v>0</v>
      </c>
      <c r="BO94" t="s">
        <v>217</v>
      </c>
      <c r="BP94">
        <v>1</v>
      </c>
      <c r="BQ94">
        <v>8</v>
      </c>
      <c r="BR94">
        <v>1</v>
      </c>
      <c r="BS94">
        <v>1</v>
      </c>
      <c r="BT94">
        <v>1</v>
      </c>
      <c r="BU94">
        <v>1</v>
      </c>
      <c r="BV94">
        <v>1</v>
      </c>
      <c r="BW94">
        <v>1</v>
      </c>
      <c r="BX94">
        <v>1</v>
      </c>
      <c r="BY94" t="s">
        <v>3</v>
      </c>
      <c r="BZ94">
        <v>0</v>
      </c>
      <c r="CA94">
        <v>0</v>
      </c>
      <c r="CE94">
        <v>0</v>
      </c>
      <c r="CF94">
        <v>0</v>
      </c>
      <c r="CG94">
        <v>0</v>
      </c>
      <c r="CM94">
        <v>0</v>
      </c>
      <c r="CN94" t="s">
        <v>3</v>
      </c>
      <c r="CO94">
        <v>0</v>
      </c>
      <c r="CP94">
        <f t="shared" si="93"/>
        <v>-103225.95</v>
      </c>
      <c r="CQ94">
        <f t="shared" si="94"/>
        <v>260.26949999999999</v>
      </c>
      <c r="CR94">
        <f t="shared" si="95"/>
        <v>0</v>
      </c>
      <c r="CS94">
        <f t="shared" si="96"/>
        <v>0</v>
      </c>
      <c r="CT94">
        <f t="shared" si="97"/>
        <v>0</v>
      </c>
      <c r="CU94">
        <f t="shared" si="98"/>
        <v>0</v>
      </c>
      <c r="CV94">
        <f t="shared" si="99"/>
        <v>0</v>
      </c>
      <c r="CW94">
        <f t="shared" si="100"/>
        <v>0</v>
      </c>
      <c r="CX94">
        <f t="shared" si="101"/>
        <v>0</v>
      </c>
      <c r="CY94">
        <f t="shared" si="102"/>
        <v>0</v>
      </c>
      <c r="CZ94">
        <f t="shared" si="103"/>
        <v>0</v>
      </c>
      <c r="DC94" t="s">
        <v>3</v>
      </c>
      <c r="DD94" t="s">
        <v>3</v>
      </c>
      <c r="DE94" t="s">
        <v>3</v>
      </c>
      <c r="DF94" t="s">
        <v>3</v>
      </c>
      <c r="DG94" t="s">
        <v>3</v>
      </c>
      <c r="DH94" t="s">
        <v>3</v>
      </c>
      <c r="DI94" t="s">
        <v>3</v>
      </c>
      <c r="DJ94" t="s">
        <v>3</v>
      </c>
      <c r="DK94" t="s">
        <v>3</v>
      </c>
      <c r="DL94" t="s">
        <v>3</v>
      </c>
      <c r="DM94" t="s">
        <v>3</v>
      </c>
      <c r="DN94">
        <v>0</v>
      </c>
      <c r="DO94">
        <v>0</v>
      </c>
      <c r="DP94">
        <v>1</v>
      </c>
      <c r="DQ94">
        <v>1</v>
      </c>
      <c r="DU94">
        <v>1005</v>
      </c>
      <c r="DV94" t="s">
        <v>31</v>
      </c>
      <c r="DW94" t="s">
        <v>31</v>
      </c>
      <c r="DX94">
        <v>1</v>
      </c>
      <c r="EE94">
        <v>63940454</v>
      </c>
      <c r="EF94">
        <v>8</v>
      </c>
      <c r="EG94" t="s">
        <v>33</v>
      </c>
      <c r="EH94">
        <v>0</v>
      </c>
      <c r="EI94" t="s">
        <v>3</v>
      </c>
      <c r="EJ94">
        <v>1</v>
      </c>
      <c r="EK94">
        <v>500001</v>
      </c>
      <c r="EL94" t="s">
        <v>34</v>
      </c>
      <c r="EM94" t="s">
        <v>35</v>
      </c>
      <c r="EO94" t="s">
        <v>3</v>
      </c>
      <c r="EQ94">
        <v>0</v>
      </c>
      <c r="ER94">
        <v>51.95</v>
      </c>
      <c r="ES94">
        <v>51.95</v>
      </c>
      <c r="ET94">
        <v>0</v>
      </c>
      <c r="EU94">
        <v>0</v>
      </c>
      <c r="EV94">
        <v>0</v>
      </c>
      <c r="EW94">
        <v>0</v>
      </c>
      <c r="EX94">
        <v>0</v>
      </c>
      <c r="FQ94">
        <v>0</v>
      </c>
      <c r="FR94">
        <f t="shared" si="104"/>
        <v>0</v>
      </c>
      <c r="FS94">
        <v>0</v>
      </c>
      <c r="FX94">
        <v>0</v>
      </c>
      <c r="FY94">
        <v>0</v>
      </c>
      <c r="GA94" t="s">
        <v>3</v>
      </c>
      <c r="GD94">
        <v>1</v>
      </c>
      <c r="GF94">
        <v>1863815349</v>
      </c>
      <c r="GG94">
        <v>2</v>
      </c>
      <c r="GH94">
        <v>1</v>
      </c>
      <c r="GI94">
        <v>2</v>
      </c>
      <c r="GJ94">
        <v>0</v>
      </c>
      <c r="GK94">
        <v>0</v>
      </c>
      <c r="GL94">
        <f t="shared" si="105"/>
        <v>0</v>
      </c>
      <c r="GM94">
        <f t="shared" si="106"/>
        <v>-103225.95</v>
      </c>
      <c r="GN94">
        <f t="shared" si="107"/>
        <v>-103225.95</v>
      </c>
      <c r="GO94">
        <f t="shared" si="108"/>
        <v>0</v>
      </c>
      <c r="GP94">
        <f t="shared" si="109"/>
        <v>0</v>
      </c>
      <c r="GR94">
        <v>0</v>
      </c>
      <c r="GS94">
        <v>3</v>
      </c>
      <c r="GT94">
        <v>0</v>
      </c>
      <c r="GU94" t="s">
        <v>3</v>
      </c>
      <c r="GV94">
        <f t="shared" si="110"/>
        <v>0</v>
      </c>
      <c r="GW94">
        <v>1</v>
      </c>
      <c r="GX94">
        <f t="shared" si="111"/>
        <v>0</v>
      </c>
      <c r="HA94">
        <v>0</v>
      </c>
      <c r="HB94">
        <v>0</v>
      </c>
      <c r="HC94">
        <f t="shared" si="112"/>
        <v>0</v>
      </c>
      <c r="IK94">
        <v>0</v>
      </c>
    </row>
    <row r="95" spans="1:245" x14ac:dyDescent="0.2">
      <c r="A95">
        <v>18</v>
      </c>
      <c r="B95">
        <v>1</v>
      </c>
      <c r="C95">
        <v>153</v>
      </c>
      <c r="E95" t="s">
        <v>220</v>
      </c>
      <c r="F95" t="s">
        <v>221</v>
      </c>
      <c r="G95" t="s">
        <v>222</v>
      </c>
      <c r="H95" t="s">
        <v>31</v>
      </c>
      <c r="I95">
        <f>I93*J95</f>
        <v>396.61180000000002</v>
      </c>
      <c r="J95">
        <v>103</v>
      </c>
      <c r="O95">
        <f t="shared" si="78"/>
        <v>161817.60999999999</v>
      </c>
      <c r="P95">
        <f t="shared" si="79"/>
        <v>161817.60999999999</v>
      </c>
      <c r="Q95">
        <f t="shared" si="80"/>
        <v>0</v>
      </c>
      <c r="R95">
        <f t="shared" si="81"/>
        <v>0</v>
      </c>
      <c r="S95">
        <f t="shared" si="82"/>
        <v>0</v>
      </c>
      <c r="T95">
        <f t="shared" si="83"/>
        <v>0</v>
      </c>
      <c r="U95">
        <f t="shared" si="84"/>
        <v>0</v>
      </c>
      <c r="V95">
        <f t="shared" si="85"/>
        <v>0</v>
      </c>
      <c r="W95">
        <f t="shared" si="86"/>
        <v>0</v>
      </c>
      <c r="X95">
        <f t="shared" si="87"/>
        <v>0</v>
      </c>
      <c r="Y95">
        <f t="shared" si="88"/>
        <v>0</v>
      </c>
      <c r="AA95">
        <v>68187018</v>
      </c>
      <c r="AB95">
        <f t="shared" si="89"/>
        <v>408</v>
      </c>
      <c r="AC95">
        <f t="shared" si="90"/>
        <v>408</v>
      </c>
      <c r="AD95">
        <f>ROUND((((ET95)-(EU95))+AE95),6)</f>
        <v>0</v>
      </c>
      <c r="AE95">
        <f>ROUND((EU95),6)</f>
        <v>0</v>
      </c>
      <c r="AF95">
        <f>ROUND((EV95),6)</f>
        <v>0</v>
      </c>
      <c r="AG95">
        <f t="shared" si="91"/>
        <v>0</v>
      </c>
      <c r="AH95">
        <f>(EW95)</f>
        <v>0</v>
      </c>
      <c r="AI95">
        <f>(EX95)</f>
        <v>0</v>
      </c>
      <c r="AJ95">
        <f t="shared" si="92"/>
        <v>0</v>
      </c>
      <c r="AK95">
        <v>408</v>
      </c>
      <c r="AL95">
        <v>408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1</v>
      </c>
      <c r="AW95">
        <v>1</v>
      </c>
      <c r="AZ95">
        <v>1</v>
      </c>
      <c r="BA95">
        <v>1</v>
      </c>
      <c r="BB95">
        <v>1</v>
      </c>
      <c r="BC95">
        <v>1</v>
      </c>
      <c r="BD95" t="s">
        <v>3</v>
      </c>
      <c r="BE95" t="s">
        <v>3</v>
      </c>
      <c r="BF95" t="s">
        <v>3</v>
      </c>
      <c r="BG95" t="s">
        <v>3</v>
      </c>
      <c r="BH95">
        <v>3</v>
      </c>
      <c r="BI95">
        <v>4</v>
      </c>
      <c r="BJ95" t="s">
        <v>3</v>
      </c>
      <c r="BM95">
        <v>0</v>
      </c>
      <c r="BN95">
        <v>0</v>
      </c>
      <c r="BO95" t="s">
        <v>3</v>
      </c>
      <c r="BP95">
        <v>0</v>
      </c>
      <c r="BQ95">
        <v>16</v>
      </c>
      <c r="BR95">
        <v>0</v>
      </c>
      <c r="BS95">
        <v>1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3</v>
      </c>
      <c r="BZ95">
        <v>0</v>
      </c>
      <c r="CA95">
        <v>0</v>
      </c>
      <c r="CE95">
        <v>0</v>
      </c>
      <c r="CF95">
        <v>0</v>
      </c>
      <c r="CG95">
        <v>0</v>
      </c>
      <c r="CM95">
        <v>0</v>
      </c>
      <c r="CN95" t="s">
        <v>3</v>
      </c>
      <c r="CO95">
        <v>0</v>
      </c>
      <c r="CP95">
        <f t="shared" si="93"/>
        <v>161817.60999999999</v>
      </c>
      <c r="CQ95">
        <f t="shared" si="94"/>
        <v>408</v>
      </c>
      <c r="CR95">
        <f t="shared" si="95"/>
        <v>0</v>
      </c>
      <c r="CS95">
        <f t="shared" si="96"/>
        <v>0</v>
      </c>
      <c r="CT95">
        <f t="shared" si="97"/>
        <v>0</v>
      </c>
      <c r="CU95">
        <f t="shared" si="98"/>
        <v>0</v>
      </c>
      <c r="CV95">
        <f t="shared" si="99"/>
        <v>0</v>
      </c>
      <c r="CW95">
        <f t="shared" si="100"/>
        <v>0</v>
      </c>
      <c r="CX95">
        <f t="shared" si="101"/>
        <v>0</v>
      </c>
      <c r="CY95">
        <f t="shared" si="102"/>
        <v>0</v>
      </c>
      <c r="CZ95">
        <f t="shared" si="103"/>
        <v>0</v>
      </c>
      <c r="DC95" t="s">
        <v>3</v>
      </c>
      <c r="DD95" t="s">
        <v>3</v>
      </c>
      <c r="DE95" t="s">
        <v>3</v>
      </c>
      <c r="DF95" t="s">
        <v>3</v>
      </c>
      <c r="DG95" t="s">
        <v>3</v>
      </c>
      <c r="DH95" t="s">
        <v>3</v>
      </c>
      <c r="DI95" t="s">
        <v>3</v>
      </c>
      <c r="DJ95" t="s">
        <v>3</v>
      </c>
      <c r="DK95" t="s">
        <v>3</v>
      </c>
      <c r="DL95" t="s">
        <v>3</v>
      </c>
      <c r="DM95" t="s">
        <v>3</v>
      </c>
      <c r="DN95">
        <v>0</v>
      </c>
      <c r="DO95">
        <v>0</v>
      </c>
      <c r="DP95">
        <v>1</v>
      </c>
      <c r="DQ95">
        <v>1</v>
      </c>
      <c r="DU95">
        <v>1005</v>
      </c>
      <c r="DV95" t="s">
        <v>31</v>
      </c>
      <c r="DW95" t="s">
        <v>31</v>
      </c>
      <c r="DX95">
        <v>1</v>
      </c>
      <c r="EE95">
        <v>63940116</v>
      </c>
      <c r="EF95">
        <v>16</v>
      </c>
      <c r="EG95" t="s">
        <v>223</v>
      </c>
      <c r="EH95">
        <v>0</v>
      </c>
      <c r="EI95" t="s">
        <v>3</v>
      </c>
      <c r="EJ95">
        <v>4</v>
      </c>
      <c r="EK95">
        <v>0</v>
      </c>
      <c r="EL95" t="s">
        <v>224</v>
      </c>
      <c r="EM95" t="s">
        <v>225</v>
      </c>
      <c r="EO95" t="s">
        <v>3</v>
      </c>
      <c r="EQ95">
        <v>0</v>
      </c>
      <c r="ER95">
        <v>408</v>
      </c>
      <c r="ES95">
        <v>408</v>
      </c>
      <c r="ET95">
        <v>0</v>
      </c>
      <c r="EU95">
        <v>0</v>
      </c>
      <c r="EV95">
        <v>0</v>
      </c>
      <c r="EW95">
        <v>0</v>
      </c>
      <c r="EX95">
        <v>0</v>
      </c>
      <c r="EZ95">
        <v>5</v>
      </c>
      <c r="FC95">
        <v>1</v>
      </c>
      <c r="FD95">
        <v>18</v>
      </c>
      <c r="FF95">
        <v>480</v>
      </c>
      <c r="FQ95">
        <v>0</v>
      </c>
      <c r="FR95">
        <f t="shared" si="104"/>
        <v>0</v>
      </c>
      <c r="FS95">
        <v>0</v>
      </c>
      <c r="FX95">
        <v>0</v>
      </c>
      <c r="FY95">
        <v>0</v>
      </c>
      <c r="GA95" t="s">
        <v>226</v>
      </c>
      <c r="GD95">
        <v>1</v>
      </c>
      <c r="GF95">
        <v>345705841</v>
      </c>
      <c r="GG95">
        <v>2</v>
      </c>
      <c r="GH95">
        <v>3</v>
      </c>
      <c r="GI95">
        <v>-2</v>
      </c>
      <c r="GJ95">
        <v>0</v>
      </c>
      <c r="GK95">
        <v>0</v>
      </c>
      <c r="GL95">
        <f t="shared" si="105"/>
        <v>0</v>
      </c>
      <c r="GM95">
        <f t="shared" si="106"/>
        <v>161817.60999999999</v>
      </c>
      <c r="GN95">
        <f t="shared" si="107"/>
        <v>0</v>
      </c>
      <c r="GO95">
        <f t="shared" si="108"/>
        <v>0</v>
      </c>
      <c r="GP95">
        <f t="shared" si="109"/>
        <v>161817.60999999999</v>
      </c>
      <c r="GR95">
        <v>1</v>
      </c>
      <c r="GS95">
        <v>1</v>
      </c>
      <c r="GT95">
        <v>0</v>
      </c>
      <c r="GU95" t="s">
        <v>3</v>
      </c>
      <c r="GV95">
        <f t="shared" si="110"/>
        <v>0</v>
      </c>
      <c r="GW95">
        <v>1</v>
      </c>
      <c r="GX95">
        <f t="shared" si="111"/>
        <v>0</v>
      </c>
      <c r="HA95">
        <v>0</v>
      </c>
      <c r="HB95">
        <v>0</v>
      </c>
      <c r="HC95">
        <f t="shared" si="112"/>
        <v>0</v>
      </c>
      <c r="IK95">
        <v>0</v>
      </c>
    </row>
    <row r="96" spans="1:245" x14ac:dyDescent="0.2">
      <c r="A96">
        <v>17</v>
      </c>
      <c r="B96">
        <v>1</v>
      </c>
      <c r="C96">
        <f>ROW(SmtRes!A172)</f>
        <v>172</v>
      </c>
      <c r="D96">
        <f>ROW(EtalonRes!A173)</f>
        <v>173</v>
      </c>
      <c r="E96" t="s">
        <v>227</v>
      </c>
      <c r="F96" t="s">
        <v>228</v>
      </c>
      <c r="G96" t="s">
        <v>229</v>
      </c>
      <c r="H96" t="s">
        <v>230</v>
      </c>
      <c r="I96">
        <f>ROUND((68.54)/100,9)</f>
        <v>0.68540000000000001</v>
      </c>
      <c r="J96">
        <v>0</v>
      </c>
      <c r="O96">
        <f t="shared" si="78"/>
        <v>40551.89</v>
      </c>
      <c r="P96">
        <f t="shared" si="79"/>
        <v>21792.68</v>
      </c>
      <c r="Q96">
        <f t="shared" si="80"/>
        <v>60.4</v>
      </c>
      <c r="R96">
        <f t="shared" si="81"/>
        <v>0</v>
      </c>
      <c r="S96">
        <f t="shared" si="82"/>
        <v>18698.810000000001</v>
      </c>
      <c r="T96">
        <f t="shared" si="83"/>
        <v>0</v>
      </c>
      <c r="U96">
        <f t="shared" si="84"/>
        <v>72.515320000000003</v>
      </c>
      <c r="V96">
        <f t="shared" si="85"/>
        <v>0</v>
      </c>
      <c r="W96">
        <f t="shared" si="86"/>
        <v>0</v>
      </c>
      <c r="X96">
        <f t="shared" si="87"/>
        <v>19820.740000000002</v>
      </c>
      <c r="Y96">
        <f t="shared" si="88"/>
        <v>10097.36</v>
      </c>
      <c r="AA96">
        <v>68187018</v>
      </c>
      <c r="AB96">
        <f t="shared" si="89"/>
        <v>6552.7385000000004</v>
      </c>
      <c r="AC96">
        <f t="shared" si="90"/>
        <v>5578.17</v>
      </c>
      <c r="AD96">
        <f>ROUND(((((ET96*1.25))-((EU96*1.25)))+AE96),6)</f>
        <v>14.9625</v>
      </c>
      <c r="AE96">
        <f>ROUND(((EU96*1.25)),6)</f>
        <v>0</v>
      </c>
      <c r="AF96">
        <f>ROUND(((EV96*1.15)),6)</f>
        <v>959.60599999999999</v>
      </c>
      <c r="AG96">
        <f t="shared" si="91"/>
        <v>0</v>
      </c>
      <c r="AH96">
        <f>((EW96*1.15))</f>
        <v>105.8</v>
      </c>
      <c r="AI96">
        <f>((EX96*1.25))</f>
        <v>0</v>
      </c>
      <c r="AJ96">
        <f t="shared" si="92"/>
        <v>0</v>
      </c>
      <c r="AK96">
        <v>6424.58</v>
      </c>
      <c r="AL96">
        <v>5578.17</v>
      </c>
      <c r="AM96">
        <v>11.97</v>
      </c>
      <c r="AN96">
        <v>0</v>
      </c>
      <c r="AO96">
        <v>834.44</v>
      </c>
      <c r="AP96">
        <v>0</v>
      </c>
      <c r="AQ96">
        <v>92</v>
      </c>
      <c r="AR96">
        <v>0</v>
      </c>
      <c r="AS96">
        <v>0</v>
      </c>
      <c r="AT96">
        <v>106</v>
      </c>
      <c r="AU96">
        <v>54</v>
      </c>
      <c r="AV96">
        <v>1</v>
      </c>
      <c r="AW96">
        <v>1</v>
      </c>
      <c r="AZ96">
        <v>1</v>
      </c>
      <c r="BA96">
        <v>28.43</v>
      </c>
      <c r="BB96">
        <v>5.89</v>
      </c>
      <c r="BC96">
        <v>5.7</v>
      </c>
      <c r="BD96" t="s">
        <v>3</v>
      </c>
      <c r="BE96" t="s">
        <v>3</v>
      </c>
      <c r="BF96" t="s">
        <v>3</v>
      </c>
      <c r="BG96" t="s">
        <v>3</v>
      </c>
      <c r="BH96">
        <v>0</v>
      </c>
      <c r="BI96">
        <v>1</v>
      </c>
      <c r="BJ96" t="s">
        <v>231</v>
      </c>
      <c r="BM96">
        <v>10001</v>
      </c>
      <c r="BN96">
        <v>0</v>
      </c>
      <c r="BO96" t="s">
        <v>228</v>
      </c>
      <c r="BP96">
        <v>1</v>
      </c>
      <c r="BQ96">
        <v>2</v>
      </c>
      <c r="BR96">
        <v>0</v>
      </c>
      <c r="BS96">
        <v>28.43</v>
      </c>
      <c r="BT96">
        <v>1</v>
      </c>
      <c r="BU96">
        <v>1</v>
      </c>
      <c r="BV96">
        <v>1</v>
      </c>
      <c r="BW96">
        <v>1</v>
      </c>
      <c r="BX96">
        <v>1</v>
      </c>
      <c r="BY96" t="s">
        <v>3</v>
      </c>
      <c r="BZ96">
        <v>118</v>
      </c>
      <c r="CA96">
        <v>63</v>
      </c>
      <c r="CE96">
        <v>0</v>
      </c>
      <c r="CF96">
        <v>0</v>
      </c>
      <c r="CG96">
        <v>0</v>
      </c>
      <c r="CM96">
        <v>0</v>
      </c>
      <c r="CN96" t="s">
        <v>1223</v>
      </c>
      <c r="CO96">
        <v>0</v>
      </c>
      <c r="CP96">
        <f t="shared" si="93"/>
        <v>40551.89</v>
      </c>
      <c r="CQ96">
        <f t="shared" si="94"/>
        <v>31795.569000000003</v>
      </c>
      <c r="CR96">
        <f t="shared" si="95"/>
        <v>88.129125000000002</v>
      </c>
      <c r="CS96">
        <f t="shared" si="96"/>
        <v>0</v>
      </c>
      <c r="CT96">
        <f t="shared" si="97"/>
        <v>27281.598579999998</v>
      </c>
      <c r="CU96">
        <f t="shared" si="98"/>
        <v>0</v>
      </c>
      <c r="CV96">
        <f t="shared" si="99"/>
        <v>105.8</v>
      </c>
      <c r="CW96">
        <f t="shared" si="100"/>
        <v>0</v>
      </c>
      <c r="CX96">
        <f t="shared" si="101"/>
        <v>0</v>
      </c>
      <c r="CY96">
        <f t="shared" si="102"/>
        <v>19820.738600000001</v>
      </c>
      <c r="CZ96">
        <f t="shared" si="103"/>
        <v>10097.357400000001</v>
      </c>
      <c r="DC96" t="s">
        <v>3</v>
      </c>
      <c r="DD96" t="s">
        <v>3</v>
      </c>
      <c r="DE96" t="s">
        <v>20</v>
      </c>
      <c r="DF96" t="s">
        <v>20</v>
      </c>
      <c r="DG96" t="s">
        <v>21</v>
      </c>
      <c r="DH96" t="s">
        <v>3</v>
      </c>
      <c r="DI96" t="s">
        <v>21</v>
      </c>
      <c r="DJ96" t="s">
        <v>20</v>
      </c>
      <c r="DK96" t="s">
        <v>3</v>
      </c>
      <c r="DL96" t="s">
        <v>3</v>
      </c>
      <c r="DM96" t="s">
        <v>3</v>
      </c>
      <c r="DN96">
        <v>0</v>
      </c>
      <c r="DO96">
        <v>0</v>
      </c>
      <c r="DP96">
        <v>1</v>
      </c>
      <c r="DQ96">
        <v>1</v>
      </c>
      <c r="DU96">
        <v>1005</v>
      </c>
      <c r="DV96" t="s">
        <v>230</v>
      </c>
      <c r="DW96" t="s">
        <v>230</v>
      </c>
      <c r="DX96">
        <v>100</v>
      </c>
      <c r="EE96">
        <v>63940278</v>
      </c>
      <c r="EF96">
        <v>2</v>
      </c>
      <c r="EG96" t="s">
        <v>22</v>
      </c>
      <c r="EH96">
        <v>0</v>
      </c>
      <c r="EI96" t="s">
        <v>3</v>
      </c>
      <c r="EJ96">
        <v>1</v>
      </c>
      <c r="EK96">
        <v>10001</v>
      </c>
      <c r="EL96" t="s">
        <v>23</v>
      </c>
      <c r="EM96" t="s">
        <v>24</v>
      </c>
      <c r="EO96" t="s">
        <v>25</v>
      </c>
      <c r="EQ96">
        <v>0</v>
      </c>
      <c r="ER96">
        <v>6424.58</v>
      </c>
      <c r="ES96">
        <v>5578.17</v>
      </c>
      <c r="ET96">
        <v>11.97</v>
      </c>
      <c r="EU96">
        <v>0</v>
      </c>
      <c r="EV96">
        <v>834.44</v>
      </c>
      <c r="EW96">
        <v>92</v>
      </c>
      <c r="EX96">
        <v>0</v>
      </c>
      <c r="EY96">
        <v>0</v>
      </c>
      <c r="FQ96">
        <v>0</v>
      </c>
      <c r="FR96">
        <f t="shared" si="104"/>
        <v>0</v>
      </c>
      <c r="FS96">
        <v>0</v>
      </c>
      <c r="FT96" t="s">
        <v>26</v>
      </c>
      <c r="FU96" t="s">
        <v>27</v>
      </c>
      <c r="FX96">
        <v>106.2</v>
      </c>
      <c r="FY96">
        <v>53.55</v>
      </c>
      <c r="GA96" t="s">
        <v>3</v>
      </c>
      <c r="GD96">
        <v>1</v>
      </c>
      <c r="GF96">
        <v>-544590233</v>
      </c>
      <c r="GG96">
        <v>2</v>
      </c>
      <c r="GH96">
        <v>1</v>
      </c>
      <c r="GI96">
        <v>2</v>
      </c>
      <c r="GJ96">
        <v>0</v>
      </c>
      <c r="GK96">
        <v>0</v>
      </c>
      <c r="GL96">
        <f t="shared" si="105"/>
        <v>0</v>
      </c>
      <c r="GM96">
        <f t="shared" si="106"/>
        <v>70469.990000000005</v>
      </c>
      <c r="GN96">
        <f t="shared" si="107"/>
        <v>70469.990000000005</v>
      </c>
      <c r="GO96">
        <f t="shared" si="108"/>
        <v>0</v>
      </c>
      <c r="GP96">
        <f t="shared" si="109"/>
        <v>0</v>
      </c>
      <c r="GR96">
        <v>0</v>
      </c>
      <c r="GS96">
        <v>3</v>
      </c>
      <c r="GT96">
        <v>0</v>
      </c>
      <c r="GU96" t="s">
        <v>3</v>
      </c>
      <c r="GV96">
        <f t="shared" si="110"/>
        <v>0</v>
      </c>
      <c r="GW96">
        <v>1</v>
      </c>
      <c r="GX96">
        <f t="shared" si="111"/>
        <v>0</v>
      </c>
      <c r="HA96">
        <v>0</v>
      </c>
      <c r="HB96">
        <v>0</v>
      </c>
      <c r="HC96">
        <f t="shared" si="112"/>
        <v>0</v>
      </c>
      <c r="IK96">
        <v>0</v>
      </c>
    </row>
    <row r="97" spans="1:245" x14ac:dyDescent="0.2">
      <c r="A97">
        <v>18</v>
      </c>
      <c r="B97">
        <v>1</v>
      </c>
      <c r="C97">
        <v>169</v>
      </c>
      <c r="E97" t="s">
        <v>232</v>
      </c>
      <c r="F97" t="s">
        <v>233</v>
      </c>
      <c r="G97" t="s">
        <v>234</v>
      </c>
      <c r="H97" t="s">
        <v>235</v>
      </c>
      <c r="I97">
        <f>I96*J97</f>
        <v>1.2542819999999999</v>
      </c>
      <c r="J97">
        <v>1.8299999999999998</v>
      </c>
      <c r="O97">
        <f t="shared" si="78"/>
        <v>611.46</v>
      </c>
      <c r="P97">
        <f t="shared" si="79"/>
        <v>611.46</v>
      </c>
      <c r="Q97">
        <f t="shared" si="80"/>
        <v>0</v>
      </c>
      <c r="R97">
        <f t="shared" si="81"/>
        <v>0</v>
      </c>
      <c r="S97">
        <f t="shared" si="82"/>
        <v>0</v>
      </c>
      <c r="T97">
        <f t="shared" si="83"/>
        <v>0</v>
      </c>
      <c r="U97">
        <f t="shared" si="84"/>
        <v>0</v>
      </c>
      <c r="V97">
        <f t="shared" si="85"/>
        <v>0</v>
      </c>
      <c r="W97">
        <f t="shared" si="86"/>
        <v>0.23</v>
      </c>
      <c r="X97">
        <f t="shared" si="87"/>
        <v>0</v>
      </c>
      <c r="Y97">
        <f t="shared" si="88"/>
        <v>0</v>
      </c>
      <c r="AA97">
        <v>68187018</v>
      </c>
      <c r="AB97">
        <f t="shared" si="89"/>
        <v>65</v>
      </c>
      <c r="AC97">
        <f t="shared" si="90"/>
        <v>65</v>
      </c>
      <c r="AD97">
        <f>ROUND((((ET97)-(EU97))+AE97),6)</f>
        <v>0</v>
      </c>
      <c r="AE97">
        <f>ROUND((EU97),6)</f>
        <v>0</v>
      </c>
      <c r="AF97">
        <f>ROUND((EV97),6)</f>
        <v>0</v>
      </c>
      <c r="AG97">
        <f t="shared" si="91"/>
        <v>0</v>
      </c>
      <c r="AH97">
        <f>(EW97)</f>
        <v>0</v>
      </c>
      <c r="AI97">
        <f>(EX97)</f>
        <v>0</v>
      </c>
      <c r="AJ97">
        <f t="shared" si="92"/>
        <v>0.18</v>
      </c>
      <c r="AK97">
        <v>65</v>
      </c>
      <c r="AL97">
        <v>65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0.18</v>
      </c>
      <c r="AT97">
        <v>0</v>
      </c>
      <c r="AU97">
        <v>0</v>
      </c>
      <c r="AV97">
        <v>1</v>
      </c>
      <c r="AW97">
        <v>1</v>
      </c>
      <c r="AZ97">
        <v>1</v>
      </c>
      <c r="BA97">
        <v>1</v>
      </c>
      <c r="BB97">
        <v>1</v>
      </c>
      <c r="BC97">
        <v>7.5</v>
      </c>
      <c r="BD97" t="s">
        <v>3</v>
      </c>
      <c r="BE97" t="s">
        <v>3</v>
      </c>
      <c r="BF97" t="s">
        <v>3</v>
      </c>
      <c r="BG97" t="s">
        <v>3</v>
      </c>
      <c r="BH97">
        <v>3</v>
      </c>
      <c r="BI97">
        <v>1</v>
      </c>
      <c r="BJ97" t="s">
        <v>236</v>
      </c>
      <c r="BM97">
        <v>500001</v>
      </c>
      <c r="BN97">
        <v>0</v>
      </c>
      <c r="BO97" t="s">
        <v>233</v>
      </c>
      <c r="BP97">
        <v>1</v>
      </c>
      <c r="BQ97">
        <v>8</v>
      </c>
      <c r="BR97">
        <v>0</v>
      </c>
      <c r="BS97">
        <v>1</v>
      </c>
      <c r="BT97">
        <v>1</v>
      </c>
      <c r="BU97">
        <v>1</v>
      </c>
      <c r="BV97">
        <v>1</v>
      </c>
      <c r="BW97">
        <v>1</v>
      </c>
      <c r="BX97">
        <v>1</v>
      </c>
      <c r="BY97" t="s">
        <v>3</v>
      </c>
      <c r="BZ97">
        <v>0</v>
      </c>
      <c r="CA97">
        <v>0</v>
      </c>
      <c r="CE97">
        <v>0</v>
      </c>
      <c r="CF97">
        <v>0</v>
      </c>
      <c r="CG97">
        <v>0</v>
      </c>
      <c r="CM97">
        <v>0</v>
      </c>
      <c r="CN97" t="s">
        <v>3</v>
      </c>
      <c r="CO97">
        <v>0</v>
      </c>
      <c r="CP97">
        <f t="shared" si="93"/>
        <v>611.46</v>
      </c>
      <c r="CQ97">
        <f t="shared" si="94"/>
        <v>487.5</v>
      </c>
      <c r="CR97">
        <f t="shared" si="95"/>
        <v>0</v>
      </c>
      <c r="CS97">
        <f t="shared" si="96"/>
        <v>0</v>
      </c>
      <c r="CT97">
        <f t="shared" si="97"/>
        <v>0</v>
      </c>
      <c r="CU97">
        <f t="shared" si="98"/>
        <v>0</v>
      </c>
      <c r="CV97">
        <f t="shared" si="99"/>
        <v>0</v>
      </c>
      <c r="CW97">
        <f t="shared" si="100"/>
        <v>0</v>
      </c>
      <c r="CX97">
        <f t="shared" si="101"/>
        <v>0.18</v>
      </c>
      <c r="CY97">
        <f t="shared" si="102"/>
        <v>0</v>
      </c>
      <c r="CZ97">
        <f t="shared" si="103"/>
        <v>0</v>
      </c>
      <c r="DC97" t="s">
        <v>3</v>
      </c>
      <c r="DD97" t="s">
        <v>3</v>
      </c>
      <c r="DE97" t="s">
        <v>3</v>
      </c>
      <c r="DF97" t="s">
        <v>3</v>
      </c>
      <c r="DG97" t="s">
        <v>3</v>
      </c>
      <c r="DH97" t="s">
        <v>3</v>
      </c>
      <c r="DI97" t="s">
        <v>3</v>
      </c>
      <c r="DJ97" t="s">
        <v>3</v>
      </c>
      <c r="DK97" t="s">
        <v>3</v>
      </c>
      <c r="DL97" t="s">
        <v>3</v>
      </c>
      <c r="DM97" t="s">
        <v>3</v>
      </c>
      <c r="DN97">
        <v>0</v>
      </c>
      <c r="DO97">
        <v>0</v>
      </c>
      <c r="DP97">
        <v>1</v>
      </c>
      <c r="DQ97">
        <v>1</v>
      </c>
      <c r="DU97">
        <v>1010</v>
      </c>
      <c r="DV97" t="s">
        <v>235</v>
      </c>
      <c r="DW97" t="s">
        <v>235</v>
      </c>
      <c r="DX97">
        <v>100</v>
      </c>
      <c r="EE97">
        <v>63940454</v>
      </c>
      <c r="EF97">
        <v>8</v>
      </c>
      <c r="EG97" t="s">
        <v>33</v>
      </c>
      <c r="EH97">
        <v>0</v>
      </c>
      <c r="EI97" t="s">
        <v>3</v>
      </c>
      <c r="EJ97">
        <v>1</v>
      </c>
      <c r="EK97">
        <v>500001</v>
      </c>
      <c r="EL97" t="s">
        <v>34</v>
      </c>
      <c r="EM97" t="s">
        <v>35</v>
      </c>
      <c r="EO97" t="s">
        <v>3</v>
      </c>
      <c r="EQ97">
        <v>0</v>
      </c>
      <c r="ER97">
        <v>65</v>
      </c>
      <c r="ES97">
        <v>65</v>
      </c>
      <c r="ET97">
        <v>0</v>
      </c>
      <c r="EU97">
        <v>0</v>
      </c>
      <c r="EV97">
        <v>0</v>
      </c>
      <c r="EW97">
        <v>0</v>
      </c>
      <c r="EX97">
        <v>0</v>
      </c>
      <c r="FQ97">
        <v>0</v>
      </c>
      <c r="FR97">
        <f t="shared" si="104"/>
        <v>0</v>
      </c>
      <c r="FS97">
        <v>0</v>
      </c>
      <c r="FX97">
        <v>0</v>
      </c>
      <c r="FY97">
        <v>0</v>
      </c>
      <c r="GA97" t="s">
        <v>3</v>
      </c>
      <c r="GD97">
        <v>1</v>
      </c>
      <c r="GF97">
        <v>-1845119355</v>
      </c>
      <c r="GG97">
        <v>2</v>
      </c>
      <c r="GH97">
        <v>1</v>
      </c>
      <c r="GI97">
        <v>2</v>
      </c>
      <c r="GJ97">
        <v>0</v>
      </c>
      <c r="GK97">
        <v>0</v>
      </c>
      <c r="GL97">
        <f t="shared" si="105"/>
        <v>0</v>
      </c>
      <c r="GM97">
        <f t="shared" si="106"/>
        <v>611.46</v>
      </c>
      <c r="GN97">
        <f t="shared" si="107"/>
        <v>611.46</v>
      </c>
      <c r="GO97">
        <f t="shared" si="108"/>
        <v>0</v>
      </c>
      <c r="GP97">
        <f t="shared" si="109"/>
        <v>0</v>
      </c>
      <c r="GR97">
        <v>0</v>
      </c>
      <c r="GS97">
        <v>3</v>
      </c>
      <c r="GT97">
        <v>0</v>
      </c>
      <c r="GU97" t="s">
        <v>3</v>
      </c>
      <c r="GV97">
        <f t="shared" si="110"/>
        <v>0</v>
      </c>
      <c r="GW97">
        <v>1</v>
      </c>
      <c r="GX97">
        <f t="shared" si="111"/>
        <v>0</v>
      </c>
      <c r="HA97">
        <v>0</v>
      </c>
      <c r="HB97">
        <v>0</v>
      </c>
      <c r="HC97">
        <f t="shared" si="112"/>
        <v>0</v>
      </c>
      <c r="IK97">
        <v>0</v>
      </c>
    </row>
    <row r="98" spans="1:245" x14ac:dyDescent="0.2">
      <c r="A98">
        <v>17</v>
      </c>
      <c r="B98">
        <v>1</v>
      </c>
      <c r="C98">
        <f>ROW(SmtRes!A181)</f>
        <v>181</v>
      </c>
      <c r="D98">
        <f>ROW(EtalonRes!A182)</f>
        <v>182</v>
      </c>
      <c r="E98" t="s">
        <v>237</v>
      </c>
      <c r="F98" t="s">
        <v>238</v>
      </c>
      <c r="G98" t="s">
        <v>239</v>
      </c>
      <c r="H98" t="s">
        <v>108</v>
      </c>
      <c r="I98">
        <f>ROUND((68.54)/100,9)</f>
        <v>0.68540000000000001</v>
      </c>
      <c r="J98">
        <v>0</v>
      </c>
      <c r="O98">
        <f t="shared" si="78"/>
        <v>10917.79</v>
      </c>
      <c r="P98">
        <f t="shared" si="79"/>
        <v>2904.04</v>
      </c>
      <c r="Q98">
        <f t="shared" si="80"/>
        <v>76.099999999999994</v>
      </c>
      <c r="R98">
        <f t="shared" si="81"/>
        <v>2.92</v>
      </c>
      <c r="S98">
        <f t="shared" si="82"/>
        <v>7937.65</v>
      </c>
      <c r="T98">
        <f t="shared" si="83"/>
        <v>0</v>
      </c>
      <c r="U98">
        <f t="shared" si="84"/>
        <v>31.512635799999995</v>
      </c>
      <c r="V98">
        <f t="shared" si="85"/>
        <v>8.5675000000000005E-3</v>
      </c>
      <c r="W98">
        <f t="shared" si="86"/>
        <v>0</v>
      </c>
      <c r="X98">
        <f t="shared" si="87"/>
        <v>7543.54</v>
      </c>
      <c r="Y98">
        <f t="shared" si="88"/>
        <v>3732.07</v>
      </c>
      <c r="AA98">
        <v>68187018</v>
      </c>
      <c r="AB98">
        <f t="shared" si="89"/>
        <v>1033.5405000000001</v>
      </c>
      <c r="AC98">
        <f t="shared" si="90"/>
        <v>614.95000000000005</v>
      </c>
      <c r="AD98">
        <f>ROUND(((((ET98*1.25))-((EU98*1.25)))+AE98),6)</f>
        <v>11.237500000000001</v>
      </c>
      <c r="AE98">
        <f>ROUND(((EU98*1.25)),6)</f>
        <v>0.15</v>
      </c>
      <c r="AF98">
        <f>ROUND(((EV98*1.15)),6)</f>
        <v>407.35300000000001</v>
      </c>
      <c r="AG98">
        <f t="shared" si="91"/>
        <v>0</v>
      </c>
      <c r="AH98">
        <f>((EW98*1.15))</f>
        <v>45.97699999999999</v>
      </c>
      <c r="AI98">
        <f>((EX98*1.25))</f>
        <v>1.2500000000000001E-2</v>
      </c>
      <c r="AJ98">
        <f t="shared" si="92"/>
        <v>0</v>
      </c>
      <c r="AK98">
        <v>978.16</v>
      </c>
      <c r="AL98">
        <v>614.95000000000005</v>
      </c>
      <c r="AM98">
        <v>8.99</v>
      </c>
      <c r="AN98">
        <v>0.12</v>
      </c>
      <c r="AO98">
        <v>354.22</v>
      </c>
      <c r="AP98">
        <v>0</v>
      </c>
      <c r="AQ98">
        <v>39.979999999999997</v>
      </c>
      <c r="AR98">
        <v>0.01</v>
      </c>
      <c r="AS98">
        <v>0</v>
      </c>
      <c r="AT98">
        <v>95</v>
      </c>
      <c r="AU98">
        <v>47</v>
      </c>
      <c r="AV98">
        <v>1</v>
      </c>
      <c r="AW98">
        <v>1</v>
      </c>
      <c r="AZ98">
        <v>1</v>
      </c>
      <c r="BA98">
        <v>28.43</v>
      </c>
      <c r="BB98">
        <v>9.8800000000000008</v>
      </c>
      <c r="BC98">
        <v>6.89</v>
      </c>
      <c r="BD98" t="s">
        <v>3</v>
      </c>
      <c r="BE98" t="s">
        <v>3</v>
      </c>
      <c r="BF98" t="s">
        <v>3</v>
      </c>
      <c r="BG98" t="s">
        <v>3</v>
      </c>
      <c r="BH98">
        <v>0</v>
      </c>
      <c r="BI98">
        <v>1</v>
      </c>
      <c r="BJ98" t="s">
        <v>240</v>
      </c>
      <c r="BM98">
        <v>15001</v>
      </c>
      <c r="BN98">
        <v>0</v>
      </c>
      <c r="BO98" t="s">
        <v>238</v>
      </c>
      <c r="BP98">
        <v>1</v>
      </c>
      <c r="BQ98">
        <v>2</v>
      </c>
      <c r="BR98">
        <v>0</v>
      </c>
      <c r="BS98">
        <v>28.43</v>
      </c>
      <c r="BT98">
        <v>1</v>
      </c>
      <c r="BU98">
        <v>1</v>
      </c>
      <c r="BV98">
        <v>1</v>
      </c>
      <c r="BW98">
        <v>1</v>
      </c>
      <c r="BX98">
        <v>1</v>
      </c>
      <c r="BY98" t="s">
        <v>3</v>
      </c>
      <c r="BZ98">
        <v>105</v>
      </c>
      <c r="CA98">
        <v>55</v>
      </c>
      <c r="CE98">
        <v>0</v>
      </c>
      <c r="CF98">
        <v>0</v>
      </c>
      <c r="CG98">
        <v>0</v>
      </c>
      <c r="CM98">
        <v>0</v>
      </c>
      <c r="CN98" t="s">
        <v>1223</v>
      </c>
      <c r="CO98">
        <v>0</v>
      </c>
      <c r="CP98">
        <f t="shared" si="93"/>
        <v>10917.789999999999</v>
      </c>
      <c r="CQ98">
        <f t="shared" si="94"/>
        <v>4237.0055000000002</v>
      </c>
      <c r="CR98">
        <f t="shared" si="95"/>
        <v>111.02650000000001</v>
      </c>
      <c r="CS98">
        <f t="shared" si="96"/>
        <v>4.2645</v>
      </c>
      <c r="CT98">
        <f t="shared" si="97"/>
        <v>11581.04579</v>
      </c>
      <c r="CU98">
        <f t="shared" si="98"/>
        <v>0</v>
      </c>
      <c r="CV98">
        <f t="shared" si="99"/>
        <v>45.97699999999999</v>
      </c>
      <c r="CW98">
        <f t="shared" si="100"/>
        <v>1.2500000000000001E-2</v>
      </c>
      <c r="CX98">
        <f t="shared" si="101"/>
        <v>0</v>
      </c>
      <c r="CY98">
        <f t="shared" si="102"/>
        <v>7543.5415000000003</v>
      </c>
      <c r="CZ98">
        <f t="shared" si="103"/>
        <v>3732.0679</v>
      </c>
      <c r="DC98" t="s">
        <v>3</v>
      </c>
      <c r="DD98" t="s">
        <v>3</v>
      </c>
      <c r="DE98" t="s">
        <v>20</v>
      </c>
      <c r="DF98" t="s">
        <v>20</v>
      </c>
      <c r="DG98" t="s">
        <v>21</v>
      </c>
      <c r="DH98" t="s">
        <v>3</v>
      </c>
      <c r="DI98" t="s">
        <v>21</v>
      </c>
      <c r="DJ98" t="s">
        <v>20</v>
      </c>
      <c r="DK98" t="s">
        <v>3</v>
      </c>
      <c r="DL98" t="s">
        <v>3</v>
      </c>
      <c r="DM98" t="s">
        <v>3</v>
      </c>
      <c r="DN98">
        <v>0</v>
      </c>
      <c r="DO98">
        <v>0</v>
      </c>
      <c r="DP98">
        <v>1</v>
      </c>
      <c r="DQ98">
        <v>1</v>
      </c>
      <c r="DU98">
        <v>1005</v>
      </c>
      <c r="DV98" t="s">
        <v>108</v>
      </c>
      <c r="DW98" t="s">
        <v>108</v>
      </c>
      <c r="DX98">
        <v>100</v>
      </c>
      <c r="EE98">
        <v>63940301</v>
      </c>
      <c r="EF98">
        <v>2</v>
      </c>
      <c r="EG98" t="s">
        <v>22</v>
      </c>
      <c r="EH98">
        <v>0</v>
      </c>
      <c r="EI98" t="s">
        <v>3</v>
      </c>
      <c r="EJ98">
        <v>1</v>
      </c>
      <c r="EK98">
        <v>15001</v>
      </c>
      <c r="EL98" t="s">
        <v>110</v>
      </c>
      <c r="EM98" t="s">
        <v>111</v>
      </c>
      <c r="EO98" t="s">
        <v>25</v>
      </c>
      <c r="EQ98">
        <v>0</v>
      </c>
      <c r="ER98">
        <v>978.16</v>
      </c>
      <c r="ES98">
        <v>614.95000000000005</v>
      </c>
      <c r="ET98">
        <v>8.99</v>
      </c>
      <c r="EU98">
        <v>0.12</v>
      </c>
      <c r="EV98">
        <v>354.22</v>
      </c>
      <c r="EW98">
        <v>39.979999999999997</v>
      </c>
      <c r="EX98">
        <v>0.01</v>
      </c>
      <c r="EY98">
        <v>0</v>
      </c>
      <c r="FQ98">
        <v>0</v>
      </c>
      <c r="FR98">
        <f t="shared" si="104"/>
        <v>0</v>
      </c>
      <c r="FS98">
        <v>0</v>
      </c>
      <c r="FT98" t="s">
        <v>26</v>
      </c>
      <c r="FU98" t="s">
        <v>27</v>
      </c>
      <c r="FX98">
        <v>94.5</v>
      </c>
      <c r="FY98">
        <v>46.75</v>
      </c>
      <c r="GA98" t="s">
        <v>3</v>
      </c>
      <c r="GD98">
        <v>1</v>
      </c>
      <c r="GF98">
        <v>1888978826</v>
      </c>
      <c r="GG98">
        <v>2</v>
      </c>
      <c r="GH98">
        <v>1</v>
      </c>
      <c r="GI98">
        <v>2</v>
      </c>
      <c r="GJ98">
        <v>0</v>
      </c>
      <c r="GK98">
        <v>0</v>
      </c>
      <c r="GL98">
        <f t="shared" si="105"/>
        <v>0</v>
      </c>
      <c r="GM98">
        <f t="shared" si="106"/>
        <v>22193.4</v>
      </c>
      <c r="GN98">
        <f t="shared" si="107"/>
        <v>22193.4</v>
      </c>
      <c r="GO98">
        <f t="shared" si="108"/>
        <v>0</v>
      </c>
      <c r="GP98">
        <f t="shared" si="109"/>
        <v>0</v>
      </c>
      <c r="GR98">
        <v>0</v>
      </c>
      <c r="GS98">
        <v>3</v>
      </c>
      <c r="GT98">
        <v>0</v>
      </c>
      <c r="GU98" t="s">
        <v>3</v>
      </c>
      <c r="GV98">
        <f t="shared" si="110"/>
        <v>0</v>
      </c>
      <c r="GW98">
        <v>1</v>
      </c>
      <c r="GX98">
        <f t="shared" si="111"/>
        <v>0</v>
      </c>
      <c r="HA98">
        <v>0</v>
      </c>
      <c r="HB98">
        <v>0</v>
      </c>
      <c r="HC98">
        <f t="shared" si="112"/>
        <v>0</v>
      </c>
      <c r="IK98">
        <v>0</v>
      </c>
    </row>
    <row r="100" spans="1:245" x14ac:dyDescent="0.2">
      <c r="A100" s="2">
        <v>51</v>
      </c>
      <c r="B100" s="2">
        <f>B86</f>
        <v>1</v>
      </c>
      <c r="C100" s="2">
        <f>A86</f>
        <v>5</v>
      </c>
      <c r="D100" s="2">
        <f>ROW(A86)</f>
        <v>86</v>
      </c>
      <c r="E100" s="2"/>
      <c r="F100" s="2" t="str">
        <f>IF(F86&lt;&gt;"",F86,"")</f>
        <v>Новый подраздел</v>
      </c>
      <c r="G100" s="2" t="str">
        <f>IF(G86&lt;&gt;"",G86,"")</f>
        <v>Потолки</v>
      </c>
      <c r="H100" s="2">
        <v>0</v>
      </c>
      <c r="I100" s="2"/>
      <c r="J100" s="2"/>
      <c r="K100" s="2"/>
      <c r="L100" s="2"/>
      <c r="M100" s="2"/>
      <c r="N100" s="2"/>
      <c r="O100" s="2">
        <f t="shared" ref="O100:T100" si="113">ROUND(AB100,2)</f>
        <v>586054.67000000004</v>
      </c>
      <c r="P100" s="2">
        <f t="shared" si="113"/>
        <v>302719.90999999997</v>
      </c>
      <c r="Q100" s="2">
        <f t="shared" si="113"/>
        <v>37580.19</v>
      </c>
      <c r="R100" s="2">
        <f t="shared" si="113"/>
        <v>2589.0300000000002</v>
      </c>
      <c r="S100" s="2">
        <f t="shared" si="113"/>
        <v>245754.57</v>
      </c>
      <c r="T100" s="2">
        <f t="shared" si="113"/>
        <v>0</v>
      </c>
      <c r="U100" s="2">
        <f>AH100</f>
        <v>920.82799769999986</v>
      </c>
      <c r="V100" s="2">
        <f>AI100</f>
        <v>6.6830993749999994</v>
      </c>
      <c r="W100" s="2">
        <f>ROUND(AJ100,2)</f>
        <v>22.46</v>
      </c>
      <c r="X100" s="2">
        <f>ROUND(AK100,2)</f>
        <v>235718.97</v>
      </c>
      <c r="Y100" s="2">
        <f>ROUND(AL100,2)</f>
        <v>122073.85</v>
      </c>
      <c r="Z100" s="2"/>
      <c r="AA100" s="2"/>
      <c r="AB100" s="2">
        <f>ROUND(SUMIF(AA90:AA98,"=68187018",O90:O98),2)</f>
        <v>586054.67000000004</v>
      </c>
      <c r="AC100" s="2">
        <f>ROUND(SUMIF(AA90:AA98,"=68187018",P90:P98),2)</f>
        <v>302719.90999999997</v>
      </c>
      <c r="AD100" s="2">
        <f>ROUND(SUMIF(AA90:AA98,"=68187018",Q90:Q98),2)</f>
        <v>37580.19</v>
      </c>
      <c r="AE100" s="2">
        <f>ROUND(SUMIF(AA90:AA98,"=68187018",R90:R98),2)</f>
        <v>2589.0300000000002</v>
      </c>
      <c r="AF100" s="2">
        <f>ROUND(SUMIF(AA90:AA98,"=68187018",S90:S98),2)</f>
        <v>245754.57</v>
      </c>
      <c r="AG100" s="2">
        <f>ROUND(SUMIF(AA90:AA98,"=68187018",T90:T98),2)</f>
        <v>0</v>
      </c>
      <c r="AH100" s="2">
        <f>SUMIF(AA90:AA98,"=68187018",U90:U98)</f>
        <v>920.82799769999986</v>
      </c>
      <c r="AI100" s="2">
        <f>SUMIF(AA90:AA98,"=68187018",V90:V98)</f>
        <v>6.6830993749999994</v>
      </c>
      <c r="AJ100" s="2">
        <f>ROUND(SUMIF(AA90:AA98,"=68187018",W90:W98),2)</f>
        <v>22.46</v>
      </c>
      <c r="AK100" s="2">
        <f>ROUND(SUMIF(AA90:AA98,"=68187018",X90:X98),2)</f>
        <v>235718.97</v>
      </c>
      <c r="AL100" s="2">
        <f>ROUND(SUMIF(AA90:AA98,"=68187018",Y90:Y98),2)</f>
        <v>122073.85</v>
      </c>
      <c r="AM100" s="2"/>
      <c r="AN100" s="2"/>
      <c r="AO100" s="2">
        <f t="shared" ref="AO100:BC100" si="114">ROUND(BX100,2)</f>
        <v>0</v>
      </c>
      <c r="AP100" s="2">
        <f t="shared" si="114"/>
        <v>0</v>
      </c>
      <c r="AQ100" s="2">
        <f t="shared" si="114"/>
        <v>0</v>
      </c>
      <c r="AR100" s="2">
        <f t="shared" si="114"/>
        <v>943847.49</v>
      </c>
      <c r="AS100" s="2">
        <f t="shared" si="114"/>
        <v>782029.88</v>
      </c>
      <c r="AT100" s="2">
        <f t="shared" si="114"/>
        <v>0</v>
      </c>
      <c r="AU100" s="2">
        <f t="shared" si="114"/>
        <v>161817.60999999999</v>
      </c>
      <c r="AV100" s="2">
        <f t="shared" si="114"/>
        <v>302719.90999999997</v>
      </c>
      <c r="AW100" s="2">
        <f t="shared" si="114"/>
        <v>302719.90999999997</v>
      </c>
      <c r="AX100" s="2">
        <f t="shared" si="114"/>
        <v>0</v>
      </c>
      <c r="AY100" s="2">
        <f t="shared" si="114"/>
        <v>302719.90999999997</v>
      </c>
      <c r="AZ100" s="2">
        <f t="shared" si="114"/>
        <v>0</v>
      </c>
      <c r="BA100" s="2">
        <f t="shared" si="114"/>
        <v>0</v>
      </c>
      <c r="BB100" s="2">
        <f t="shared" si="114"/>
        <v>0</v>
      </c>
      <c r="BC100" s="2">
        <f t="shared" si="114"/>
        <v>0</v>
      </c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>
        <f>ROUND(SUMIF(AA90:AA98,"=68187018",FQ90:FQ98),2)</f>
        <v>0</v>
      </c>
      <c r="BY100" s="2">
        <f>ROUND(SUMIF(AA90:AA98,"=68187018",FR90:FR98),2)</f>
        <v>0</v>
      </c>
      <c r="BZ100" s="2">
        <f>ROUND(SUMIF(AA90:AA98,"=68187018",GL90:GL98),2)</f>
        <v>0</v>
      </c>
      <c r="CA100" s="2">
        <f>ROUND(SUMIF(AA90:AA98,"=68187018",GM90:GM98),2)</f>
        <v>943847.49</v>
      </c>
      <c r="CB100" s="2">
        <f>ROUND(SUMIF(AA90:AA98,"=68187018",GN90:GN98),2)</f>
        <v>782029.88</v>
      </c>
      <c r="CC100" s="2">
        <f>ROUND(SUMIF(AA90:AA98,"=68187018",GO90:GO98),2)</f>
        <v>0</v>
      </c>
      <c r="CD100" s="2">
        <f>ROUND(SUMIF(AA90:AA98,"=68187018",GP90:GP98),2)</f>
        <v>161817.60999999999</v>
      </c>
      <c r="CE100" s="2">
        <f>AC100-BX100</f>
        <v>302719.90999999997</v>
      </c>
      <c r="CF100" s="2">
        <f>AC100-BY100</f>
        <v>302719.90999999997</v>
      </c>
      <c r="CG100" s="2">
        <f>BX100-BZ100</f>
        <v>0</v>
      </c>
      <c r="CH100" s="2">
        <f>AC100-BX100-BY100+BZ100</f>
        <v>302719.90999999997</v>
      </c>
      <c r="CI100" s="2">
        <f>BY100-BZ100</f>
        <v>0</v>
      </c>
      <c r="CJ100" s="2">
        <f>ROUND(SUMIF(AA90:AA98,"=68187018",GX90:GX98),2)</f>
        <v>0</v>
      </c>
      <c r="CK100" s="2">
        <f>ROUND(SUMIF(AA90:AA98,"=68187018",GY90:GY98),2)</f>
        <v>0</v>
      </c>
      <c r="CL100" s="2">
        <f>ROUND(SUMIF(AA90:AA98,"=68187018",GZ90:GZ98),2)</f>
        <v>0</v>
      </c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>
        <v>0</v>
      </c>
    </row>
    <row r="102" spans="1:245" x14ac:dyDescent="0.2">
      <c r="A102" s="4">
        <v>50</v>
      </c>
      <c r="B102" s="4">
        <v>0</v>
      </c>
      <c r="C102" s="4">
        <v>0</v>
      </c>
      <c r="D102" s="4">
        <v>1</v>
      </c>
      <c r="E102" s="4">
        <v>201</v>
      </c>
      <c r="F102" s="4">
        <f>ROUND(Source!O100,O102)</f>
        <v>586054.67000000004</v>
      </c>
      <c r="G102" s="4" t="s">
        <v>148</v>
      </c>
      <c r="H102" s="4" t="s">
        <v>149</v>
      </c>
      <c r="I102" s="4"/>
      <c r="J102" s="4"/>
      <c r="K102" s="4">
        <v>201</v>
      </c>
      <c r="L102" s="4">
        <v>1</v>
      </c>
      <c r="M102" s="4">
        <v>3</v>
      </c>
      <c r="N102" s="4" t="s">
        <v>3</v>
      </c>
      <c r="O102" s="4">
        <v>2</v>
      </c>
      <c r="P102" s="4"/>
      <c r="Q102" s="4"/>
      <c r="R102" s="4"/>
      <c r="S102" s="4"/>
      <c r="T102" s="4"/>
      <c r="U102" s="4"/>
      <c r="V102" s="4"/>
      <c r="W102" s="4"/>
    </row>
    <row r="103" spans="1:245" x14ac:dyDescent="0.2">
      <c r="A103" s="4">
        <v>50</v>
      </c>
      <c r="B103" s="4">
        <v>0</v>
      </c>
      <c r="C103" s="4">
        <v>0</v>
      </c>
      <c r="D103" s="4">
        <v>1</v>
      </c>
      <c r="E103" s="4">
        <v>202</v>
      </c>
      <c r="F103" s="4">
        <f>ROUND(Source!P100,O103)</f>
        <v>302719.90999999997</v>
      </c>
      <c r="G103" s="4" t="s">
        <v>150</v>
      </c>
      <c r="H103" s="4" t="s">
        <v>151</v>
      </c>
      <c r="I103" s="4"/>
      <c r="J103" s="4"/>
      <c r="K103" s="4">
        <v>202</v>
      </c>
      <c r="L103" s="4">
        <v>2</v>
      </c>
      <c r="M103" s="4">
        <v>3</v>
      </c>
      <c r="N103" s="4" t="s">
        <v>3</v>
      </c>
      <c r="O103" s="4">
        <v>2</v>
      </c>
      <c r="P103" s="4"/>
      <c r="Q103" s="4"/>
      <c r="R103" s="4"/>
      <c r="S103" s="4"/>
      <c r="T103" s="4"/>
      <c r="U103" s="4"/>
      <c r="V103" s="4"/>
      <c r="W103" s="4"/>
    </row>
    <row r="104" spans="1:245" x14ac:dyDescent="0.2">
      <c r="A104" s="4">
        <v>50</v>
      </c>
      <c r="B104" s="4">
        <v>0</v>
      </c>
      <c r="C104" s="4">
        <v>0</v>
      </c>
      <c r="D104" s="4">
        <v>1</v>
      </c>
      <c r="E104" s="4">
        <v>222</v>
      </c>
      <c r="F104" s="4">
        <f>ROUND(Source!AO100,O104)</f>
        <v>0</v>
      </c>
      <c r="G104" s="4" t="s">
        <v>152</v>
      </c>
      <c r="H104" s="4" t="s">
        <v>153</v>
      </c>
      <c r="I104" s="4"/>
      <c r="J104" s="4"/>
      <c r="K104" s="4">
        <v>222</v>
      </c>
      <c r="L104" s="4">
        <v>3</v>
      </c>
      <c r="M104" s="4">
        <v>3</v>
      </c>
      <c r="N104" s="4" t="s">
        <v>3</v>
      </c>
      <c r="O104" s="4">
        <v>2</v>
      </c>
      <c r="P104" s="4"/>
      <c r="Q104" s="4"/>
      <c r="R104" s="4"/>
      <c r="S104" s="4"/>
      <c r="T104" s="4"/>
      <c r="U104" s="4"/>
      <c r="V104" s="4"/>
      <c r="W104" s="4"/>
    </row>
    <row r="105" spans="1:245" x14ac:dyDescent="0.2">
      <c r="A105" s="4">
        <v>50</v>
      </c>
      <c r="B105" s="4">
        <v>0</v>
      </c>
      <c r="C105" s="4">
        <v>0</v>
      </c>
      <c r="D105" s="4">
        <v>1</v>
      </c>
      <c r="E105" s="4">
        <v>225</v>
      </c>
      <c r="F105" s="4">
        <f>ROUND(Source!AV100,O105)</f>
        <v>302719.90999999997</v>
      </c>
      <c r="G105" s="4" t="s">
        <v>154</v>
      </c>
      <c r="H105" s="4" t="s">
        <v>155</v>
      </c>
      <c r="I105" s="4"/>
      <c r="J105" s="4"/>
      <c r="K105" s="4">
        <v>225</v>
      </c>
      <c r="L105" s="4">
        <v>4</v>
      </c>
      <c r="M105" s="4">
        <v>3</v>
      </c>
      <c r="N105" s="4" t="s">
        <v>3</v>
      </c>
      <c r="O105" s="4">
        <v>2</v>
      </c>
      <c r="P105" s="4"/>
      <c r="Q105" s="4"/>
      <c r="R105" s="4"/>
      <c r="S105" s="4"/>
      <c r="T105" s="4"/>
      <c r="U105" s="4"/>
      <c r="V105" s="4"/>
      <c r="W105" s="4"/>
    </row>
    <row r="106" spans="1:245" x14ac:dyDescent="0.2">
      <c r="A106" s="4">
        <v>50</v>
      </c>
      <c r="B106" s="4">
        <v>0</v>
      </c>
      <c r="C106" s="4">
        <v>0</v>
      </c>
      <c r="D106" s="4">
        <v>1</v>
      </c>
      <c r="E106" s="4">
        <v>226</v>
      </c>
      <c r="F106" s="4">
        <f>ROUND(Source!AW100,O106)</f>
        <v>302719.90999999997</v>
      </c>
      <c r="G106" s="4" t="s">
        <v>156</v>
      </c>
      <c r="H106" s="4" t="s">
        <v>157</v>
      </c>
      <c r="I106" s="4"/>
      <c r="J106" s="4"/>
      <c r="K106" s="4">
        <v>226</v>
      </c>
      <c r="L106" s="4">
        <v>5</v>
      </c>
      <c r="M106" s="4">
        <v>3</v>
      </c>
      <c r="N106" s="4" t="s">
        <v>3</v>
      </c>
      <c r="O106" s="4">
        <v>2</v>
      </c>
      <c r="P106" s="4"/>
      <c r="Q106" s="4"/>
      <c r="R106" s="4"/>
      <c r="S106" s="4"/>
      <c r="T106" s="4"/>
      <c r="U106" s="4"/>
      <c r="V106" s="4"/>
      <c r="W106" s="4"/>
    </row>
    <row r="107" spans="1:245" x14ac:dyDescent="0.2">
      <c r="A107" s="4">
        <v>50</v>
      </c>
      <c r="B107" s="4">
        <v>0</v>
      </c>
      <c r="C107" s="4">
        <v>0</v>
      </c>
      <c r="D107" s="4">
        <v>1</v>
      </c>
      <c r="E107" s="4">
        <v>227</v>
      </c>
      <c r="F107" s="4">
        <f>ROUND(Source!AX100,O107)</f>
        <v>0</v>
      </c>
      <c r="G107" s="4" t="s">
        <v>158</v>
      </c>
      <c r="H107" s="4" t="s">
        <v>159</v>
      </c>
      <c r="I107" s="4"/>
      <c r="J107" s="4"/>
      <c r="K107" s="4">
        <v>227</v>
      </c>
      <c r="L107" s="4">
        <v>6</v>
      </c>
      <c r="M107" s="4">
        <v>3</v>
      </c>
      <c r="N107" s="4" t="s">
        <v>3</v>
      </c>
      <c r="O107" s="4">
        <v>2</v>
      </c>
      <c r="P107" s="4"/>
      <c r="Q107" s="4"/>
      <c r="R107" s="4"/>
      <c r="S107" s="4"/>
      <c r="T107" s="4"/>
      <c r="U107" s="4"/>
      <c r="V107" s="4"/>
      <c r="W107" s="4"/>
    </row>
    <row r="108" spans="1:245" x14ac:dyDescent="0.2">
      <c r="A108" s="4">
        <v>50</v>
      </c>
      <c r="B108" s="4">
        <v>0</v>
      </c>
      <c r="C108" s="4">
        <v>0</v>
      </c>
      <c r="D108" s="4">
        <v>1</v>
      </c>
      <c r="E108" s="4">
        <v>228</v>
      </c>
      <c r="F108" s="4">
        <f>ROUND(Source!AY100,O108)</f>
        <v>302719.90999999997</v>
      </c>
      <c r="G108" s="4" t="s">
        <v>160</v>
      </c>
      <c r="H108" s="4" t="s">
        <v>161</v>
      </c>
      <c r="I108" s="4"/>
      <c r="J108" s="4"/>
      <c r="K108" s="4">
        <v>228</v>
      </c>
      <c r="L108" s="4">
        <v>7</v>
      </c>
      <c r="M108" s="4">
        <v>3</v>
      </c>
      <c r="N108" s="4" t="s">
        <v>3</v>
      </c>
      <c r="O108" s="4">
        <v>2</v>
      </c>
      <c r="P108" s="4"/>
      <c r="Q108" s="4"/>
      <c r="R108" s="4"/>
      <c r="S108" s="4"/>
      <c r="T108" s="4"/>
      <c r="U108" s="4"/>
      <c r="V108" s="4"/>
      <c r="W108" s="4"/>
    </row>
    <row r="109" spans="1:245" x14ac:dyDescent="0.2">
      <c r="A109" s="4">
        <v>50</v>
      </c>
      <c r="B109" s="4">
        <v>0</v>
      </c>
      <c r="C109" s="4">
        <v>0</v>
      </c>
      <c r="D109" s="4">
        <v>1</v>
      </c>
      <c r="E109" s="4">
        <v>216</v>
      </c>
      <c r="F109" s="4">
        <f>ROUND(Source!AP100,O109)</f>
        <v>0</v>
      </c>
      <c r="G109" s="4" t="s">
        <v>162</v>
      </c>
      <c r="H109" s="4" t="s">
        <v>163</v>
      </c>
      <c r="I109" s="4"/>
      <c r="J109" s="4"/>
      <c r="K109" s="4">
        <v>216</v>
      </c>
      <c r="L109" s="4">
        <v>8</v>
      </c>
      <c r="M109" s="4">
        <v>3</v>
      </c>
      <c r="N109" s="4" t="s">
        <v>3</v>
      </c>
      <c r="O109" s="4">
        <v>2</v>
      </c>
      <c r="P109" s="4"/>
      <c r="Q109" s="4"/>
      <c r="R109" s="4"/>
      <c r="S109" s="4"/>
      <c r="T109" s="4"/>
      <c r="U109" s="4"/>
      <c r="V109" s="4"/>
      <c r="W109" s="4"/>
    </row>
    <row r="110" spans="1:245" x14ac:dyDescent="0.2">
      <c r="A110" s="4">
        <v>50</v>
      </c>
      <c r="B110" s="4">
        <v>0</v>
      </c>
      <c r="C110" s="4">
        <v>0</v>
      </c>
      <c r="D110" s="4">
        <v>1</v>
      </c>
      <c r="E110" s="4">
        <v>223</v>
      </c>
      <c r="F110" s="4">
        <f>ROUND(Source!AQ100,O110)</f>
        <v>0</v>
      </c>
      <c r="G110" s="4" t="s">
        <v>164</v>
      </c>
      <c r="H110" s="4" t="s">
        <v>165</v>
      </c>
      <c r="I110" s="4"/>
      <c r="J110" s="4"/>
      <c r="K110" s="4">
        <v>223</v>
      </c>
      <c r="L110" s="4">
        <v>9</v>
      </c>
      <c r="M110" s="4">
        <v>3</v>
      </c>
      <c r="N110" s="4" t="s">
        <v>3</v>
      </c>
      <c r="O110" s="4">
        <v>2</v>
      </c>
      <c r="P110" s="4"/>
      <c r="Q110" s="4"/>
      <c r="R110" s="4"/>
      <c r="S110" s="4"/>
      <c r="T110" s="4"/>
      <c r="U110" s="4"/>
      <c r="V110" s="4"/>
      <c r="W110" s="4"/>
    </row>
    <row r="111" spans="1:245" x14ac:dyDescent="0.2">
      <c r="A111" s="4">
        <v>50</v>
      </c>
      <c r="B111" s="4">
        <v>0</v>
      </c>
      <c r="C111" s="4">
        <v>0</v>
      </c>
      <c r="D111" s="4">
        <v>1</v>
      </c>
      <c r="E111" s="4">
        <v>229</v>
      </c>
      <c r="F111" s="4">
        <f>ROUND(Source!AZ100,O111)</f>
        <v>0</v>
      </c>
      <c r="G111" s="4" t="s">
        <v>166</v>
      </c>
      <c r="H111" s="4" t="s">
        <v>167</v>
      </c>
      <c r="I111" s="4"/>
      <c r="J111" s="4"/>
      <c r="K111" s="4">
        <v>229</v>
      </c>
      <c r="L111" s="4">
        <v>10</v>
      </c>
      <c r="M111" s="4">
        <v>3</v>
      </c>
      <c r="N111" s="4" t="s">
        <v>3</v>
      </c>
      <c r="O111" s="4">
        <v>2</v>
      </c>
      <c r="P111" s="4"/>
      <c r="Q111" s="4"/>
      <c r="R111" s="4"/>
      <c r="S111" s="4"/>
      <c r="T111" s="4"/>
      <c r="U111" s="4"/>
      <c r="V111" s="4"/>
      <c r="W111" s="4"/>
    </row>
    <row r="112" spans="1:245" x14ac:dyDescent="0.2">
      <c r="A112" s="4">
        <v>50</v>
      </c>
      <c r="B112" s="4">
        <v>0</v>
      </c>
      <c r="C112" s="4">
        <v>0</v>
      </c>
      <c r="D112" s="4">
        <v>1</v>
      </c>
      <c r="E112" s="4">
        <v>203</v>
      </c>
      <c r="F112" s="4">
        <f>ROUND(Source!Q100,O112)</f>
        <v>37580.19</v>
      </c>
      <c r="G112" s="4" t="s">
        <v>168</v>
      </c>
      <c r="H112" s="4" t="s">
        <v>169</v>
      </c>
      <c r="I112" s="4"/>
      <c r="J112" s="4"/>
      <c r="K112" s="4">
        <v>203</v>
      </c>
      <c r="L112" s="4">
        <v>11</v>
      </c>
      <c r="M112" s="4">
        <v>3</v>
      </c>
      <c r="N112" s="4" t="s">
        <v>3</v>
      </c>
      <c r="O112" s="4">
        <v>2</v>
      </c>
      <c r="P112" s="4"/>
      <c r="Q112" s="4"/>
      <c r="R112" s="4"/>
      <c r="S112" s="4"/>
      <c r="T112" s="4"/>
      <c r="U112" s="4"/>
      <c r="V112" s="4"/>
      <c r="W112" s="4"/>
    </row>
    <row r="113" spans="1:23" x14ac:dyDescent="0.2">
      <c r="A113" s="4">
        <v>50</v>
      </c>
      <c r="B113" s="4">
        <v>0</v>
      </c>
      <c r="C113" s="4">
        <v>0</v>
      </c>
      <c r="D113" s="4">
        <v>1</v>
      </c>
      <c r="E113" s="4">
        <v>231</v>
      </c>
      <c r="F113" s="4">
        <f>ROUND(Source!BB100,O113)</f>
        <v>0</v>
      </c>
      <c r="G113" s="4" t="s">
        <v>170</v>
      </c>
      <c r="H113" s="4" t="s">
        <v>171</v>
      </c>
      <c r="I113" s="4"/>
      <c r="J113" s="4"/>
      <c r="K113" s="4">
        <v>231</v>
      </c>
      <c r="L113" s="4">
        <v>12</v>
      </c>
      <c r="M113" s="4">
        <v>3</v>
      </c>
      <c r="N113" s="4" t="s">
        <v>3</v>
      </c>
      <c r="O113" s="4">
        <v>2</v>
      </c>
      <c r="P113" s="4"/>
      <c r="Q113" s="4"/>
      <c r="R113" s="4"/>
      <c r="S113" s="4"/>
      <c r="T113" s="4"/>
      <c r="U113" s="4"/>
      <c r="V113" s="4"/>
      <c r="W113" s="4"/>
    </row>
    <row r="114" spans="1:23" x14ac:dyDescent="0.2">
      <c r="A114" s="4">
        <v>50</v>
      </c>
      <c r="B114" s="4">
        <v>0</v>
      </c>
      <c r="C114" s="4">
        <v>0</v>
      </c>
      <c r="D114" s="4">
        <v>1</v>
      </c>
      <c r="E114" s="4">
        <v>204</v>
      </c>
      <c r="F114" s="4">
        <f>ROUND(Source!R100,O114)</f>
        <v>2589.0300000000002</v>
      </c>
      <c r="G114" s="4" t="s">
        <v>172</v>
      </c>
      <c r="H114" s="4" t="s">
        <v>173</v>
      </c>
      <c r="I114" s="4"/>
      <c r="J114" s="4"/>
      <c r="K114" s="4">
        <v>204</v>
      </c>
      <c r="L114" s="4">
        <v>13</v>
      </c>
      <c r="M114" s="4">
        <v>3</v>
      </c>
      <c r="N114" s="4" t="s">
        <v>3</v>
      </c>
      <c r="O114" s="4">
        <v>2</v>
      </c>
      <c r="P114" s="4"/>
      <c r="Q114" s="4"/>
      <c r="R114" s="4"/>
      <c r="S114" s="4"/>
      <c r="T114" s="4"/>
      <c r="U114" s="4"/>
      <c r="V114" s="4"/>
      <c r="W114" s="4"/>
    </row>
    <row r="115" spans="1:23" x14ac:dyDescent="0.2">
      <c r="A115" s="4">
        <v>50</v>
      </c>
      <c r="B115" s="4">
        <v>0</v>
      </c>
      <c r="C115" s="4">
        <v>0</v>
      </c>
      <c r="D115" s="4">
        <v>1</v>
      </c>
      <c r="E115" s="4">
        <v>205</v>
      </c>
      <c r="F115" s="4">
        <f>ROUND(Source!S100,O115)</f>
        <v>245754.57</v>
      </c>
      <c r="G115" s="4" t="s">
        <v>174</v>
      </c>
      <c r="H115" s="4" t="s">
        <v>175</v>
      </c>
      <c r="I115" s="4"/>
      <c r="J115" s="4"/>
      <c r="K115" s="4">
        <v>205</v>
      </c>
      <c r="L115" s="4">
        <v>14</v>
      </c>
      <c r="M115" s="4">
        <v>3</v>
      </c>
      <c r="N115" s="4" t="s">
        <v>3</v>
      </c>
      <c r="O115" s="4">
        <v>2</v>
      </c>
      <c r="P115" s="4"/>
      <c r="Q115" s="4"/>
      <c r="R115" s="4"/>
      <c r="S115" s="4"/>
      <c r="T115" s="4"/>
      <c r="U115" s="4"/>
      <c r="V115" s="4"/>
      <c r="W115" s="4"/>
    </row>
    <row r="116" spans="1:23" x14ac:dyDescent="0.2">
      <c r="A116" s="4">
        <v>50</v>
      </c>
      <c r="B116" s="4">
        <v>0</v>
      </c>
      <c r="C116" s="4">
        <v>0</v>
      </c>
      <c r="D116" s="4">
        <v>1</v>
      </c>
      <c r="E116" s="4">
        <v>232</v>
      </c>
      <c r="F116" s="4">
        <f>ROUND(Source!BC100,O116)</f>
        <v>0</v>
      </c>
      <c r="G116" s="4" t="s">
        <v>176</v>
      </c>
      <c r="H116" s="4" t="s">
        <v>177</v>
      </c>
      <c r="I116" s="4"/>
      <c r="J116" s="4"/>
      <c r="K116" s="4">
        <v>232</v>
      </c>
      <c r="L116" s="4">
        <v>15</v>
      </c>
      <c r="M116" s="4">
        <v>3</v>
      </c>
      <c r="N116" s="4" t="s">
        <v>3</v>
      </c>
      <c r="O116" s="4">
        <v>2</v>
      </c>
      <c r="P116" s="4"/>
      <c r="Q116" s="4"/>
      <c r="R116" s="4"/>
      <c r="S116" s="4"/>
      <c r="T116" s="4"/>
      <c r="U116" s="4"/>
      <c r="V116" s="4"/>
      <c r="W116" s="4"/>
    </row>
    <row r="117" spans="1:23" x14ac:dyDescent="0.2">
      <c r="A117" s="4">
        <v>50</v>
      </c>
      <c r="B117" s="4">
        <v>0</v>
      </c>
      <c r="C117" s="4">
        <v>0</v>
      </c>
      <c r="D117" s="4">
        <v>1</v>
      </c>
      <c r="E117" s="4">
        <v>214</v>
      </c>
      <c r="F117" s="4">
        <f>ROUND(Source!AS100,O117)</f>
        <v>782029.88</v>
      </c>
      <c r="G117" s="4" t="s">
        <v>178</v>
      </c>
      <c r="H117" s="4" t="s">
        <v>179</v>
      </c>
      <c r="I117" s="4"/>
      <c r="J117" s="4"/>
      <c r="K117" s="4">
        <v>214</v>
      </c>
      <c r="L117" s="4">
        <v>16</v>
      </c>
      <c r="M117" s="4">
        <v>3</v>
      </c>
      <c r="N117" s="4" t="s">
        <v>3</v>
      </c>
      <c r="O117" s="4">
        <v>2</v>
      </c>
      <c r="P117" s="4"/>
      <c r="Q117" s="4"/>
      <c r="R117" s="4"/>
      <c r="S117" s="4"/>
      <c r="T117" s="4"/>
      <c r="U117" s="4"/>
      <c r="V117" s="4"/>
      <c r="W117" s="4"/>
    </row>
    <row r="118" spans="1:23" x14ac:dyDescent="0.2">
      <c r="A118" s="4">
        <v>50</v>
      </c>
      <c r="B118" s="4">
        <v>0</v>
      </c>
      <c r="C118" s="4">
        <v>0</v>
      </c>
      <c r="D118" s="4">
        <v>1</v>
      </c>
      <c r="E118" s="4">
        <v>215</v>
      </c>
      <c r="F118" s="4">
        <f>ROUND(Source!AT100,O118)</f>
        <v>0</v>
      </c>
      <c r="G118" s="4" t="s">
        <v>180</v>
      </c>
      <c r="H118" s="4" t="s">
        <v>181</v>
      </c>
      <c r="I118" s="4"/>
      <c r="J118" s="4"/>
      <c r="K118" s="4">
        <v>215</v>
      </c>
      <c r="L118" s="4">
        <v>17</v>
      </c>
      <c r="M118" s="4">
        <v>3</v>
      </c>
      <c r="N118" s="4" t="s">
        <v>3</v>
      </c>
      <c r="O118" s="4">
        <v>2</v>
      </c>
      <c r="P118" s="4"/>
      <c r="Q118" s="4"/>
      <c r="R118" s="4"/>
      <c r="S118" s="4"/>
      <c r="T118" s="4"/>
      <c r="U118" s="4"/>
      <c r="V118" s="4"/>
      <c r="W118" s="4"/>
    </row>
    <row r="119" spans="1:23" x14ac:dyDescent="0.2">
      <c r="A119" s="4">
        <v>50</v>
      </c>
      <c r="B119" s="4">
        <v>0</v>
      </c>
      <c r="C119" s="4">
        <v>0</v>
      </c>
      <c r="D119" s="4">
        <v>1</v>
      </c>
      <c r="E119" s="4">
        <v>217</v>
      </c>
      <c r="F119" s="4">
        <f>ROUND(Source!AU100,O119)</f>
        <v>161817.60999999999</v>
      </c>
      <c r="G119" s="4" t="s">
        <v>182</v>
      </c>
      <c r="H119" s="4" t="s">
        <v>183</v>
      </c>
      <c r="I119" s="4"/>
      <c r="J119" s="4"/>
      <c r="K119" s="4">
        <v>217</v>
      </c>
      <c r="L119" s="4">
        <v>18</v>
      </c>
      <c r="M119" s="4">
        <v>3</v>
      </c>
      <c r="N119" s="4" t="s">
        <v>3</v>
      </c>
      <c r="O119" s="4">
        <v>2</v>
      </c>
      <c r="P119" s="4"/>
      <c r="Q119" s="4"/>
      <c r="R119" s="4"/>
      <c r="S119" s="4"/>
      <c r="T119" s="4"/>
      <c r="U119" s="4"/>
      <c r="V119" s="4"/>
      <c r="W119" s="4"/>
    </row>
    <row r="120" spans="1:23" x14ac:dyDescent="0.2">
      <c r="A120" s="4">
        <v>50</v>
      </c>
      <c r="B120" s="4">
        <v>0</v>
      </c>
      <c r="C120" s="4">
        <v>0</v>
      </c>
      <c r="D120" s="4">
        <v>1</v>
      </c>
      <c r="E120" s="4">
        <v>230</v>
      </c>
      <c r="F120" s="4">
        <f>ROUND(Source!BA100,O120)</f>
        <v>0</v>
      </c>
      <c r="G120" s="4" t="s">
        <v>184</v>
      </c>
      <c r="H120" s="4" t="s">
        <v>185</v>
      </c>
      <c r="I120" s="4"/>
      <c r="J120" s="4"/>
      <c r="K120" s="4">
        <v>230</v>
      </c>
      <c r="L120" s="4">
        <v>19</v>
      </c>
      <c r="M120" s="4">
        <v>3</v>
      </c>
      <c r="N120" s="4" t="s">
        <v>3</v>
      </c>
      <c r="O120" s="4">
        <v>2</v>
      </c>
      <c r="P120" s="4"/>
      <c r="Q120" s="4"/>
      <c r="R120" s="4"/>
      <c r="S120" s="4"/>
      <c r="T120" s="4"/>
      <c r="U120" s="4"/>
      <c r="V120" s="4"/>
      <c r="W120" s="4"/>
    </row>
    <row r="121" spans="1:23" x14ac:dyDescent="0.2">
      <c r="A121" s="4">
        <v>50</v>
      </c>
      <c r="B121" s="4">
        <v>0</v>
      </c>
      <c r="C121" s="4">
        <v>0</v>
      </c>
      <c r="D121" s="4">
        <v>1</v>
      </c>
      <c r="E121" s="4">
        <v>206</v>
      </c>
      <c r="F121" s="4">
        <f>ROUND(Source!T100,O121)</f>
        <v>0</v>
      </c>
      <c r="G121" s="4" t="s">
        <v>186</v>
      </c>
      <c r="H121" s="4" t="s">
        <v>187</v>
      </c>
      <c r="I121" s="4"/>
      <c r="J121" s="4"/>
      <c r="K121" s="4">
        <v>206</v>
      </c>
      <c r="L121" s="4">
        <v>20</v>
      </c>
      <c r="M121" s="4">
        <v>3</v>
      </c>
      <c r="N121" s="4" t="s">
        <v>3</v>
      </c>
      <c r="O121" s="4">
        <v>2</v>
      </c>
      <c r="P121" s="4"/>
      <c r="Q121" s="4"/>
      <c r="R121" s="4"/>
      <c r="S121" s="4"/>
      <c r="T121" s="4"/>
      <c r="U121" s="4"/>
      <c r="V121" s="4"/>
      <c r="W121" s="4"/>
    </row>
    <row r="122" spans="1:23" x14ac:dyDescent="0.2">
      <c r="A122" s="4">
        <v>50</v>
      </c>
      <c r="B122" s="4">
        <v>0</v>
      </c>
      <c r="C122" s="4">
        <v>0</v>
      </c>
      <c r="D122" s="4">
        <v>1</v>
      </c>
      <c r="E122" s="4">
        <v>207</v>
      </c>
      <c r="F122" s="4">
        <f>Source!U100</f>
        <v>920.82799769999986</v>
      </c>
      <c r="G122" s="4" t="s">
        <v>188</v>
      </c>
      <c r="H122" s="4" t="s">
        <v>189</v>
      </c>
      <c r="I122" s="4"/>
      <c r="J122" s="4"/>
      <c r="K122" s="4">
        <v>207</v>
      </c>
      <c r="L122" s="4">
        <v>21</v>
      </c>
      <c r="M122" s="4">
        <v>3</v>
      </c>
      <c r="N122" s="4" t="s">
        <v>3</v>
      </c>
      <c r="O122" s="4">
        <v>-1</v>
      </c>
      <c r="P122" s="4"/>
      <c r="Q122" s="4"/>
      <c r="R122" s="4"/>
      <c r="S122" s="4"/>
      <c r="T122" s="4"/>
      <c r="U122" s="4"/>
      <c r="V122" s="4"/>
      <c r="W122" s="4"/>
    </row>
    <row r="123" spans="1:23" x14ac:dyDescent="0.2">
      <c r="A123" s="4">
        <v>50</v>
      </c>
      <c r="B123" s="4">
        <v>0</v>
      </c>
      <c r="C123" s="4">
        <v>0</v>
      </c>
      <c r="D123" s="4">
        <v>1</v>
      </c>
      <c r="E123" s="4">
        <v>208</v>
      </c>
      <c r="F123" s="4">
        <f>Source!V100</f>
        <v>6.6830993749999994</v>
      </c>
      <c r="G123" s="4" t="s">
        <v>190</v>
      </c>
      <c r="H123" s="4" t="s">
        <v>191</v>
      </c>
      <c r="I123" s="4"/>
      <c r="J123" s="4"/>
      <c r="K123" s="4">
        <v>208</v>
      </c>
      <c r="L123" s="4">
        <v>22</v>
      </c>
      <c r="M123" s="4">
        <v>3</v>
      </c>
      <c r="N123" s="4" t="s">
        <v>3</v>
      </c>
      <c r="O123" s="4">
        <v>-1</v>
      </c>
      <c r="P123" s="4"/>
      <c r="Q123" s="4"/>
      <c r="R123" s="4"/>
      <c r="S123" s="4"/>
      <c r="T123" s="4"/>
      <c r="U123" s="4"/>
      <c r="V123" s="4"/>
      <c r="W123" s="4"/>
    </row>
    <row r="124" spans="1:23" x14ac:dyDescent="0.2">
      <c r="A124" s="4">
        <v>50</v>
      </c>
      <c r="B124" s="4">
        <v>0</v>
      </c>
      <c r="C124" s="4">
        <v>0</v>
      </c>
      <c r="D124" s="4">
        <v>1</v>
      </c>
      <c r="E124" s="4">
        <v>209</v>
      </c>
      <c r="F124" s="4">
        <f>ROUND(Source!W100,O124)</f>
        <v>22.46</v>
      </c>
      <c r="G124" s="4" t="s">
        <v>192</v>
      </c>
      <c r="H124" s="4" t="s">
        <v>193</v>
      </c>
      <c r="I124" s="4"/>
      <c r="J124" s="4"/>
      <c r="K124" s="4">
        <v>209</v>
      </c>
      <c r="L124" s="4">
        <v>23</v>
      </c>
      <c r="M124" s="4">
        <v>3</v>
      </c>
      <c r="N124" s="4" t="s">
        <v>3</v>
      </c>
      <c r="O124" s="4">
        <v>2</v>
      </c>
      <c r="P124" s="4"/>
      <c r="Q124" s="4"/>
      <c r="R124" s="4"/>
      <c r="S124" s="4"/>
      <c r="T124" s="4"/>
      <c r="U124" s="4"/>
      <c r="V124" s="4"/>
      <c r="W124" s="4"/>
    </row>
    <row r="125" spans="1:23" x14ac:dyDescent="0.2">
      <c r="A125" s="4">
        <v>50</v>
      </c>
      <c r="B125" s="4">
        <v>0</v>
      </c>
      <c r="C125" s="4">
        <v>0</v>
      </c>
      <c r="D125" s="4">
        <v>1</v>
      </c>
      <c r="E125" s="4">
        <v>210</v>
      </c>
      <c r="F125" s="4">
        <f>ROUND(Source!X100,O125)</f>
        <v>235718.97</v>
      </c>
      <c r="G125" s="4" t="s">
        <v>194</v>
      </c>
      <c r="H125" s="4" t="s">
        <v>195</v>
      </c>
      <c r="I125" s="4"/>
      <c r="J125" s="4"/>
      <c r="K125" s="4">
        <v>210</v>
      </c>
      <c r="L125" s="4">
        <v>24</v>
      </c>
      <c r="M125" s="4">
        <v>3</v>
      </c>
      <c r="N125" s="4" t="s">
        <v>3</v>
      </c>
      <c r="O125" s="4">
        <v>2</v>
      </c>
      <c r="P125" s="4"/>
      <c r="Q125" s="4"/>
      <c r="R125" s="4"/>
      <c r="S125" s="4"/>
      <c r="T125" s="4"/>
      <c r="U125" s="4"/>
      <c r="V125" s="4"/>
      <c r="W125" s="4"/>
    </row>
    <row r="126" spans="1:23" x14ac:dyDescent="0.2">
      <c r="A126" s="4">
        <v>50</v>
      </c>
      <c r="B126" s="4">
        <v>0</v>
      </c>
      <c r="C126" s="4">
        <v>0</v>
      </c>
      <c r="D126" s="4">
        <v>1</v>
      </c>
      <c r="E126" s="4">
        <v>211</v>
      </c>
      <c r="F126" s="4">
        <f>ROUND(Source!Y100,O126)</f>
        <v>122073.85</v>
      </c>
      <c r="G126" s="4" t="s">
        <v>196</v>
      </c>
      <c r="H126" s="4" t="s">
        <v>197</v>
      </c>
      <c r="I126" s="4"/>
      <c r="J126" s="4"/>
      <c r="K126" s="4">
        <v>211</v>
      </c>
      <c r="L126" s="4">
        <v>25</v>
      </c>
      <c r="M126" s="4">
        <v>3</v>
      </c>
      <c r="N126" s="4" t="s">
        <v>3</v>
      </c>
      <c r="O126" s="4">
        <v>2</v>
      </c>
      <c r="P126" s="4"/>
      <c r="Q126" s="4"/>
      <c r="R126" s="4"/>
      <c r="S126" s="4"/>
      <c r="T126" s="4"/>
      <c r="U126" s="4"/>
      <c r="V126" s="4"/>
      <c r="W126" s="4"/>
    </row>
    <row r="127" spans="1:23" x14ac:dyDescent="0.2">
      <c r="A127" s="4">
        <v>50</v>
      </c>
      <c r="B127" s="4">
        <v>0</v>
      </c>
      <c r="C127" s="4">
        <v>0</v>
      </c>
      <c r="D127" s="4">
        <v>1</v>
      </c>
      <c r="E127" s="4">
        <v>224</v>
      </c>
      <c r="F127" s="4">
        <f>ROUND(Source!AR100,O127)</f>
        <v>943847.49</v>
      </c>
      <c r="G127" s="4" t="s">
        <v>198</v>
      </c>
      <c r="H127" s="4" t="s">
        <v>199</v>
      </c>
      <c r="I127" s="4"/>
      <c r="J127" s="4"/>
      <c r="K127" s="4">
        <v>224</v>
      </c>
      <c r="L127" s="4">
        <v>26</v>
      </c>
      <c r="M127" s="4">
        <v>3</v>
      </c>
      <c r="N127" s="4" t="s">
        <v>3</v>
      </c>
      <c r="O127" s="4">
        <v>2</v>
      </c>
      <c r="P127" s="4"/>
      <c r="Q127" s="4"/>
      <c r="R127" s="4"/>
      <c r="S127" s="4"/>
      <c r="T127" s="4"/>
      <c r="U127" s="4"/>
      <c r="V127" s="4"/>
      <c r="W127" s="4"/>
    </row>
    <row r="129" spans="1:245" x14ac:dyDescent="0.2">
      <c r="A129" s="1">
        <v>5</v>
      </c>
      <c r="B129" s="1">
        <v>1</v>
      </c>
      <c r="C129" s="1"/>
      <c r="D129" s="1">
        <f>ROW(A158)</f>
        <v>158</v>
      </c>
      <c r="E129" s="1"/>
      <c r="F129" s="1" t="s">
        <v>13</v>
      </c>
      <c r="G129" s="1" t="s">
        <v>241</v>
      </c>
      <c r="H129" s="1" t="s">
        <v>3</v>
      </c>
      <c r="I129" s="1">
        <v>0</v>
      </c>
      <c r="J129" s="1"/>
      <c r="K129" s="1">
        <v>0</v>
      </c>
      <c r="L129" s="1"/>
      <c r="M129" s="1"/>
      <c r="N129" s="1"/>
      <c r="O129" s="1"/>
      <c r="P129" s="1"/>
      <c r="Q129" s="1"/>
      <c r="R129" s="1"/>
      <c r="S129" s="1"/>
      <c r="T129" s="1"/>
      <c r="U129" s="1" t="s">
        <v>3</v>
      </c>
      <c r="V129" s="1">
        <v>0</v>
      </c>
      <c r="W129" s="1"/>
      <c r="X129" s="1"/>
      <c r="Y129" s="1"/>
      <c r="Z129" s="1"/>
      <c r="AA129" s="1"/>
      <c r="AB129" s="1" t="s">
        <v>3</v>
      </c>
      <c r="AC129" s="1" t="s">
        <v>3</v>
      </c>
      <c r="AD129" s="1" t="s">
        <v>3</v>
      </c>
      <c r="AE129" s="1" t="s">
        <v>3</v>
      </c>
      <c r="AF129" s="1" t="s">
        <v>3</v>
      </c>
      <c r="AG129" s="1" t="s">
        <v>3</v>
      </c>
      <c r="AH129" s="1"/>
      <c r="AI129" s="1"/>
      <c r="AJ129" s="1"/>
      <c r="AK129" s="1"/>
      <c r="AL129" s="1"/>
      <c r="AM129" s="1"/>
      <c r="AN129" s="1"/>
      <c r="AO129" s="1"/>
      <c r="AP129" s="1" t="s">
        <v>3</v>
      </c>
      <c r="AQ129" s="1" t="s">
        <v>3</v>
      </c>
      <c r="AR129" s="1" t="s">
        <v>3</v>
      </c>
      <c r="AS129" s="1"/>
      <c r="AT129" s="1"/>
      <c r="AU129" s="1"/>
      <c r="AV129" s="1"/>
      <c r="AW129" s="1"/>
      <c r="AX129" s="1"/>
      <c r="AY129" s="1"/>
      <c r="AZ129" s="1" t="s">
        <v>3</v>
      </c>
      <c r="BA129" s="1"/>
      <c r="BB129" s="1" t="s">
        <v>3</v>
      </c>
      <c r="BC129" s="1" t="s">
        <v>3</v>
      </c>
      <c r="BD129" s="1" t="s">
        <v>3</v>
      </c>
      <c r="BE129" s="1" t="s">
        <v>3</v>
      </c>
      <c r="BF129" s="1" t="s">
        <v>3</v>
      </c>
      <c r="BG129" s="1" t="s">
        <v>3</v>
      </c>
      <c r="BH129" s="1" t="s">
        <v>3</v>
      </c>
      <c r="BI129" s="1" t="s">
        <v>3</v>
      </c>
      <c r="BJ129" s="1" t="s">
        <v>3</v>
      </c>
      <c r="BK129" s="1" t="s">
        <v>3</v>
      </c>
      <c r="BL129" s="1" t="s">
        <v>3</v>
      </c>
      <c r="BM129" s="1" t="s">
        <v>3</v>
      </c>
      <c r="BN129" s="1" t="s">
        <v>3</v>
      </c>
      <c r="BO129" s="1" t="s">
        <v>3</v>
      </c>
      <c r="BP129" s="1" t="s">
        <v>3</v>
      </c>
      <c r="BQ129" s="1"/>
      <c r="BR129" s="1"/>
      <c r="BS129" s="1"/>
      <c r="BT129" s="1"/>
      <c r="BU129" s="1"/>
      <c r="BV129" s="1"/>
      <c r="BW129" s="1"/>
      <c r="BX129" s="1">
        <v>0</v>
      </c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>
        <v>0</v>
      </c>
    </row>
    <row r="131" spans="1:245" x14ac:dyDescent="0.2">
      <c r="A131" s="2">
        <v>52</v>
      </c>
      <c r="B131" s="2">
        <f t="shared" ref="B131:G131" si="115">B158</f>
        <v>1</v>
      </c>
      <c r="C131" s="2">
        <f t="shared" si="115"/>
        <v>5</v>
      </c>
      <c r="D131" s="2">
        <f t="shared" si="115"/>
        <v>129</v>
      </c>
      <c r="E131" s="2">
        <f t="shared" si="115"/>
        <v>0</v>
      </c>
      <c r="F131" s="2" t="str">
        <f t="shared" si="115"/>
        <v>Новый подраздел</v>
      </c>
      <c r="G131" s="2" t="str">
        <f t="shared" si="115"/>
        <v>Электромонтажные работы</v>
      </c>
      <c r="H131" s="2"/>
      <c r="I131" s="2"/>
      <c r="J131" s="2"/>
      <c r="K131" s="2"/>
      <c r="L131" s="2"/>
      <c r="M131" s="2"/>
      <c r="N131" s="2"/>
      <c r="O131" s="2">
        <f t="shared" ref="O131:AT131" si="116">O158</f>
        <v>781278.67</v>
      </c>
      <c r="P131" s="2">
        <f t="shared" si="116"/>
        <v>639384.68000000005</v>
      </c>
      <c r="Q131" s="2">
        <f t="shared" si="116"/>
        <v>4602.1899999999996</v>
      </c>
      <c r="R131" s="2">
        <f t="shared" si="116"/>
        <v>532.34</v>
      </c>
      <c r="S131" s="2">
        <f t="shared" si="116"/>
        <v>137291.79999999999</v>
      </c>
      <c r="T131" s="2">
        <f t="shared" si="116"/>
        <v>0</v>
      </c>
      <c r="U131" s="2">
        <f t="shared" si="116"/>
        <v>498.5431999999999</v>
      </c>
      <c r="V131" s="2">
        <f t="shared" si="116"/>
        <v>1.3822000000000001</v>
      </c>
      <c r="W131" s="2">
        <f t="shared" si="116"/>
        <v>55.83</v>
      </c>
      <c r="X131" s="2">
        <f t="shared" si="116"/>
        <v>128357.71</v>
      </c>
      <c r="Y131" s="2">
        <f t="shared" si="116"/>
        <v>87313.44</v>
      </c>
      <c r="Z131" s="2">
        <f t="shared" si="116"/>
        <v>0</v>
      </c>
      <c r="AA131" s="2">
        <f t="shared" si="116"/>
        <v>0</v>
      </c>
      <c r="AB131" s="2">
        <f t="shared" si="116"/>
        <v>781278.67</v>
      </c>
      <c r="AC131" s="2">
        <f t="shared" si="116"/>
        <v>639384.68000000005</v>
      </c>
      <c r="AD131" s="2">
        <f t="shared" si="116"/>
        <v>4602.1899999999996</v>
      </c>
      <c r="AE131" s="2">
        <f t="shared" si="116"/>
        <v>532.34</v>
      </c>
      <c r="AF131" s="2">
        <f t="shared" si="116"/>
        <v>137291.79999999999</v>
      </c>
      <c r="AG131" s="2">
        <f t="shared" si="116"/>
        <v>0</v>
      </c>
      <c r="AH131" s="2">
        <f t="shared" si="116"/>
        <v>498.5431999999999</v>
      </c>
      <c r="AI131" s="2">
        <f t="shared" si="116"/>
        <v>1.3822000000000001</v>
      </c>
      <c r="AJ131" s="2">
        <f t="shared" si="116"/>
        <v>55.83</v>
      </c>
      <c r="AK131" s="2">
        <f t="shared" si="116"/>
        <v>128357.71</v>
      </c>
      <c r="AL131" s="2">
        <f t="shared" si="116"/>
        <v>87313.44</v>
      </c>
      <c r="AM131" s="2">
        <f t="shared" si="116"/>
        <v>0</v>
      </c>
      <c r="AN131" s="2">
        <f t="shared" si="116"/>
        <v>0</v>
      </c>
      <c r="AO131" s="2">
        <f t="shared" si="116"/>
        <v>0</v>
      </c>
      <c r="AP131" s="2">
        <f t="shared" si="116"/>
        <v>0</v>
      </c>
      <c r="AQ131" s="2">
        <f t="shared" si="116"/>
        <v>0</v>
      </c>
      <c r="AR131" s="2">
        <f t="shared" si="116"/>
        <v>996949.82</v>
      </c>
      <c r="AS131" s="2">
        <f t="shared" si="116"/>
        <v>37444.74</v>
      </c>
      <c r="AT131" s="2">
        <f t="shared" si="116"/>
        <v>959505.08</v>
      </c>
      <c r="AU131" s="2">
        <f t="shared" ref="AU131:BZ131" si="117">AU158</f>
        <v>0</v>
      </c>
      <c r="AV131" s="2">
        <f t="shared" si="117"/>
        <v>639384.68000000005</v>
      </c>
      <c r="AW131" s="2">
        <f t="shared" si="117"/>
        <v>639384.68000000005</v>
      </c>
      <c r="AX131" s="2">
        <f t="shared" si="117"/>
        <v>0</v>
      </c>
      <c r="AY131" s="2">
        <f t="shared" si="117"/>
        <v>639384.68000000005</v>
      </c>
      <c r="AZ131" s="2">
        <f t="shared" si="117"/>
        <v>0</v>
      </c>
      <c r="BA131" s="2">
        <f t="shared" si="117"/>
        <v>0</v>
      </c>
      <c r="BB131" s="2">
        <f t="shared" si="117"/>
        <v>0</v>
      </c>
      <c r="BC131" s="2">
        <f t="shared" si="117"/>
        <v>0</v>
      </c>
      <c r="BD131" s="2">
        <f t="shared" si="117"/>
        <v>0</v>
      </c>
      <c r="BE131" s="2">
        <f t="shared" si="117"/>
        <v>0</v>
      </c>
      <c r="BF131" s="2">
        <f t="shared" si="117"/>
        <v>0</v>
      </c>
      <c r="BG131" s="2">
        <f t="shared" si="117"/>
        <v>0</v>
      </c>
      <c r="BH131" s="2">
        <f t="shared" si="117"/>
        <v>0</v>
      </c>
      <c r="BI131" s="2">
        <f t="shared" si="117"/>
        <v>0</v>
      </c>
      <c r="BJ131" s="2">
        <f t="shared" si="117"/>
        <v>0</v>
      </c>
      <c r="BK131" s="2">
        <f t="shared" si="117"/>
        <v>0</v>
      </c>
      <c r="BL131" s="2">
        <f t="shared" si="117"/>
        <v>0</v>
      </c>
      <c r="BM131" s="2">
        <f t="shared" si="117"/>
        <v>0</v>
      </c>
      <c r="BN131" s="2">
        <f t="shared" si="117"/>
        <v>0</v>
      </c>
      <c r="BO131" s="2">
        <f t="shared" si="117"/>
        <v>0</v>
      </c>
      <c r="BP131" s="2">
        <f t="shared" si="117"/>
        <v>0</v>
      </c>
      <c r="BQ131" s="2">
        <f t="shared" si="117"/>
        <v>0</v>
      </c>
      <c r="BR131" s="2">
        <f t="shared" si="117"/>
        <v>0</v>
      </c>
      <c r="BS131" s="2">
        <f t="shared" si="117"/>
        <v>0</v>
      </c>
      <c r="BT131" s="2">
        <f t="shared" si="117"/>
        <v>0</v>
      </c>
      <c r="BU131" s="2">
        <f t="shared" si="117"/>
        <v>0</v>
      </c>
      <c r="BV131" s="2">
        <f t="shared" si="117"/>
        <v>0</v>
      </c>
      <c r="BW131" s="2">
        <f t="shared" si="117"/>
        <v>0</v>
      </c>
      <c r="BX131" s="2">
        <f t="shared" si="117"/>
        <v>0</v>
      </c>
      <c r="BY131" s="2">
        <f t="shared" si="117"/>
        <v>0</v>
      </c>
      <c r="BZ131" s="2">
        <f t="shared" si="117"/>
        <v>0</v>
      </c>
      <c r="CA131" s="2">
        <f t="shared" ref="CA131:DF131" si="118">CA158</f>
        <v>996949.82</v>
      </c>
      <c r="CB131" s="2">
        <f t="shared" si="118"/>
        <v>37444.74</v>
      </c>
      <c r="CC131" s="2">
        <f t="shared" si="118"/>
        <v>959505.08</v>
      </c>
      <c r="CD131" s="2">
        <f t="shared" si="118"/>
        <v>0</v>
      </c>
      <c r="CE131" s="2">
        <f t="shared" si="118"/>
        <v>639384.68000000005</v>
      </c>
      <c r="CF131" s="2">
        <f t="shared" si="118"/>
        <v>639384.68000000005</v>
      </c>
      <c r="CG131" s="2">
        <f t="shared" si="118"/>
        <v>0</v>
      </c>
      <c r="CH131" s="2">
        <f t="shared" si="118"/>
        <v>639384.68000000005</v>
      </c>
      <c r="CI131" s="2">
        <f t="shared" si="118"/>
        <v>0</v>
      </c>
      <c r="CJ131" s="2">
        <f t="shared" si="118"/>
        <v>0</v>
      </c>
      <c r="CK131" s="2">
        <f t="shared" si="118"/>
        <v>0</v>
      </c>
      <c r="CL131" s="2">
        <f t="shared" si="118"/>
        <v>0</v>
      </c>
      <c r="CM131" s="2">
        <f t="shared" si="118"/>
        <v>0</v>
      </c>
      <c r="CN131" s="2">
        <f t="shared" si="118"/>
        <v>0</v>
      </c>
      <c r="CO131" s="2">
        <f t="shared" si="118"/>
        <v>0</v>
      </c>
      <c r="CP131" s="2">
        <f t="shared" si="118"/>
        <v>0</v>
      </c>
      <c r="CQ131" s="2">
        <f t="shared" si="118"/>
        <v>0</v>
      </c>
      <c r="CR131" s="2">
        <f t="shared" si="118"/>
        <v>0</v>
      </c>
      <c r="CS131" s="2">
        <f t="shared" si="118"/>
        <v>0</v>
      </c>
      <c r="CT131" s="2">
        <f t="shared" si="118"/>
        <v>0</v>
      </c>
      <c r="CU131" s="2">
        <f t="shared" si="118"/>
        <v>0</v>
      </c>
      <c r="CV131" s="2">
        <f t="shared" si="118"/>
        <v>0</v>
      </c>
      <c r="CW131" s="2">
        <f t="shared" si="118"/>
        <v>0</v>
      </c>
      <c r="CX131" s="2">
        <f t="shared" si="118"/>
        <v>0</v>
      </c>
      <c r="CY131" s="2">
        <f t="shared" si="118"/>
        <v>0</v>
      </c>
      <c r="CZ131" s="2">
        <f t="shared" si="118"/>
        <v>0</v>
      </c>
      <c r="DA131" s="2">
        <f t="shared" si="118"/>
        <v>0</v>
      </c>
      <c r="DB131" s="2">
        <f t="shared" si="118"/>
        <v>0</v>
      </c>
      <c r="DC131" s="2">
        <f t="shared" si="118"/>
        <v>0</v>
      </c>
      <c r="DD131" s="2">
        <f t="shared" si="118"/>
        <v>0</v>
      </c>
      <c r="DE131" s="2">
        <f t="shared" si="118"/>
        <v>0</v>
      </c>
      <c r="DF131" s="2">
        <f t="shared" si="118"/>
        <v>0</v>
      </c>
      <c r="DG131" s="3">
        <f t="shared" ref="DG131:EL131" si="119">DG158</f>
        <v>0</v>
      </c>
      <c r="DH131" s="3">
        <f t="shared" si="119"/>
        <v>0</v>
      </c>
      <c r="DI131" s="3">
        <f t="shared" si="119"/>
        <v>0</v>
      </c>
      <c r="DJ131" s="3">
        <f t="shared" si="119"/>
        <v>0</v>
      </c>
      <c r="DK131" s="3">
        <f t="shared" si="119"/>
        <v>0</v>
      </c>
      <c r="DL131" s="3">
        <f t="shared" si="119"/>
        <v>0</v>
      </c>
      <c r="DM131" s="3">
        <f t="shared" si="119"/>
        <v>0</v>
      </c>
      <c r="DN131" s="3">
        <f t="shared" si="119"/>
        <v>0</v>
      </c>
      <c r="DO131" s="3">
        <f t="shared" si="119"/>
        <v>0</v>
      </c>
      <c r="DP131" s="3">
        <f t="shared" si="119"/>
        <v>0</v>
      </c>
      <c r="DQ131" s="3">
        <f t="shared" si="119"/>
        <v>0</v>
      </c>
      <c r="DR131" s="3">
        <f t="shared" si="119"/>
        <v>0</v>
      </c>
      <c r="DS131" s="3">
        <f t="shared" si="119"/>
        <v>0</v>
      </c>
      <c r="DT131" s="3">
        <f t="shared" si="119"/>
        <v>0</v>
      </c>
      <c r="DU131" s="3">
        <f t="shared" si="119"/>
        <v>0</v>
      </c>
      <c r="DV131" s="3">
        <f t="shared" si="119"/>
        <v>0</v>
      </c>
      <c r="DW131" s="3">
        <f t="shared" si="119"/>
        <v>0</v>
      </c>
      <c r="DX131" s="3">
        <f t="shared" si="119"/>
        <v>0</v>
      </c>
      <c r="DY131" s="3">
        <f t="shared" si="119"/>
        <v>0</v>
      </c>
      <c r="DZ131" s="3">
        <f t="shared" si="119"/>
        <v>0</v>
      </c>
      <c r="EA131" s="3">
        <f t="shared" si="119"/>
        <v>0</v>
      </c>
      <c r="EB131" s="3">
        <f t="shared" si="119"/>
        <v>0</v>
      </c>
      <c r="EC131" s="3">
        <f t="shared" si="119"/>
        <v>0</v>
      </c>
      <c r="ED131" s="3">
        <f t="shared" si="119"/>
        <v>0</v>
      </c>
      <c r="EE131" s="3">
        <f t="shared" si="119"/>
        <v>0</v>
      </c>
      <c r="EF131" s="3">
        <f t="shared" si="119"/>
        <v>0</v>
      </c>
      <c r="EG131" s="3">
        <f t="shared" si="119"/>
        <v>0</v>
      </c>
      <c r="EH131" s="3">
        <f t="shared" si="119"/>
        <v>0</v>
      </c>
      <c r="EI131" s="3">
        <f t="shared" si="119"/>
        <v>0</v>
      </c>
      <c r="EJ131" s="3">
        <f t="shared" si="119"/>
        <v>0</v>
      </c>
      <c r="EK131" s="3">
        <f t="shared" si="119"/>
        <v>0</v>
      </c>
      <c r="EL131" s="3">
        <f t="shared" si="119"/>
        <v>0</v>
      </c>
      <c r="EM131" s="3">
        <f t="shared" ref="EM131:FR131" si="120">EM158</f>
        <v>0</v>
      </c>
      <c r="EN131" s="3">
        <f t="shared" si="120"/>
        <v>0</v>
      </c>
      <c r="EO131" s="3">
        <f t="shared" si="120"/>
        <v>0</v>
      </c>
      <c r="EP131" s="3">
        <f t="shared" si="120"/>
        <v>0</v>
      </c>
      <c r="EQ131" s="3">
        <f t="shared" si="120"/>
        <v>0</v>
      </c>
      <c r="ER131" s="3">
        <f t="shared" si="120"/>
        <v>0</v>
      </c>
      <c r="ES131" s="3">
        <f t="shared" si="120"/>
        <v>0</v>
      </c>
      <c r="ET131" s="3">
        <f t="shared" si="120"/>
        <v>0</v>
      </c>
      <c r="EU131" s="3">
        <f t="shared" si="120"/>
        <v>0</v>
      </c>
      <c r="EV131" s="3">
        <f t="shared" si="120"/>
        <v>0</v>
      </c>
      <c r="EW131" s="3">
        <f t="shared" si="120"/>
        <v>0</v>
      </c>
      <c r="EX131" s="3">
        <f t="shared" si="120"/>
        <v>0</v>
      </c>
      <c r="EY131" s="3">
        <f t="shared" si="120"/>
        <v>0</v>
      </c>
      <c r="EZ131" s="3">
        <f t="shared" si="120"/>
        <v>0</v>
      </c>
      <c r="FA131" s="3">
        <f t="shared" si="120"/>
        <v>0</v>
      </c>
      <c r="FB131" s="3">
        <f t="shared" si="120"/>
        <v>0</v>
      </c>
      <c r="FC131" s="3">
        <f t="shared" si="120"/>
        <v>0</v>
      </c>
      <c r="FD131" s="3">
        <f t="shared" si="120"/>
        <v>0</v>
      </c>
      <c r="FE131" s="3">
        <f t="shared" si="120"/>
        <v>0</v>
      </c>
      <c r="FF131" s="3">
        <f t="shared" si="120"/>
        <v>0</v>
      </c>
      <c r="FG131" s="3">
        <f t="shared" si="120"/>
        <v>0</v>
      </c>
      <c r="FH131" s="3">
        <f t="shared" si="120"/>
        <v>0</v>
      </c>
      <c r="FI131" s="3">
        <f t="shared" si="120"/>
        <v>0</v>
      </c>
      <c r="FJ131" s="3">
        <f t="shared" si="120"/>
        <v>0</v>
      </c>
      <c r="FK131" s="3">
        <f t="shared" si="120"/>
        <v>0</v>
      </c>
      <c r="FL131" s="3">
        <f t="shared" si="120"/>
        <v>0</v>
      </c>
      <c r="FM131" s="3">
        <f t="shared" si="120"/>
        <v>0</v>
      </c>
      <c r="FN131" s="3">
        <f t="shared" si="120"/>
        <v>0</v>
      </c>
      <c r="FO131" s="3">
        <f t="shared" si="120"/>
        <v>0</v>
      </c>
      <c r="FP131" s="3">
        <f t="shared" si="120"/>
        <v>0</v>
      </c>
      <c r="FQ131" s="3">
        <f t="shared" si="120"/>
        <v>0</v>
      </c>
      <c r="FR131" s="3">
        <f t="shared" si="120"/>
        <v>0</v>
      </c>
      <c r="FS131" s="3">
        <f t="shared" ref="FS131:GX131" si="121">FS158</f>
        <v>0</v>
      </c>
      <c r="FT131" s="3">
        <f t="shared" si="121"/>
        <v>0</v>
      </c>
      <c r="FU131" s="3">
        <f t="shared" si="121"/>
        <v>0</v>
      </c>
      <c r="FV131" s="3">
        <f t="shared" si="121"/>
        <v>0</v>
      </c>
      <c r="FW131" s="3">
        <f t="shared" si="121"/>
        <v>0</v>
      </c>
      <c r="FX131" s="3">
        <f t="shared" si="121"/>
        <v>0</v>
      </c>
      <c r="FY131" s="3">
        <f t="shared" si="121"/>
        <v>0</v>
      </c>
      <c r="FZ131" s="3">
        <f t="shared" si="121"/>
        <v>0</v>
      </c>
      <c r="GA131" s="3">
        <f t="shared" si="121"/>
        <v>0</v>
      </c>
      <c r="GB131" s="3">
        <f t="shared" si="121"/>
        <v>0</v>
      </c>
      <c r="GC131" s="3">
        <f t="shared" si="121"/>
        <v>0</v>
      </c>
      <c r="GD131" s="3">
        <f t="shared" si="121"/>
        <v>0</v>
      </c>
      <c r="GE131" s="3">
        <f t="shared" si="121"/>
        <v>0</v>
      </c>
      <c r="GF131" s="3">
        <f t="shared" si="121"/>
        <v>0</v>
      </c>
      <c r="GG131" s="3">
        <f t="shared" si="121"/>
        <v>0</v>
      </c>
      <c r="GH131" s="3">
        <f t="shared" si="121"/>
        <v>0</v>
      </c>
      <c r="GI131" s="3">
        <f t="shared" si="121"/>
        <v>0</v>
      </c>
      <c r="GJ131" s="3">
        <f t="shared" si="121"/>
        <v>0</v>
      </c>
      <c r="GK131" s="3">
        <f t="shared" si="121"/>
        <v>0</v>
      </c>
      <c r="GL131" s="3">
        <f t="shared" si="121"/>
        <v>0</v>
      </c>
      <c r="GM131" s="3">
        <f t="shared" si="121"/>
        <v>0</v>
      </c>
      <c r="GN131" s="3">
        <f t="shared" si="121"/>
        <v>0</v>
      </c>
      <c r="GO131" s="3">
        <f t="shared" si="121"/>
        <v>0</v>
      </c>
      <c r="GP131" s="3">
        <f t="shared" si="121"/>
        <v>0</v>
      </c>
      <c r="GQ131" s="3">
        <f t="shared" si="121"/>
        <v>0</v>
      </c>
      <c r="GR131" s="3">
        <f t="shared" si="121"/>
        <v>0</v>
      </c>
      <c r="GS131" s="3">
        <f t="shared" si="121"/>
        <v>0</v>
      </c>
      <c r="GT131" s="3">
        <f t="shared" si="121"/>
        <v>0</v>
      </c>
      <c r="GU131" s="3">
        <f t="shared" si="121"/>
        <v>0</v>
      </c>
      <c r="GV131" s="3">
        <f t="shared" si="121"/>
        <v>0</v>
      </c>
      <c r="GW131" s="3">
        <f t="shared" si="121"/>
        <v>0</v>
      </c>
      <c r="GX131" s="3">
        <f t="shared" si="121"/>
        <v>0</v>
      </c>
    </row>
    <row r="133" spans="1:245" x14ac:dyDescent="0.2">
      <c r="A133">
        <v>17</v>
      </c>
      <c r="B133">
        <v>1</v>
      </c>
      <c r="C133">
        <f>ROW(SmtRes!A184)</f>
        <v>184</v>
      </c>
      <c r="D133">
        <f>ROW(EtalonRes!A185)</f>
        <v>185</v>
      </c>
      <c r="E133" t="s">
        <v>242</v>
      </c>
      <c r="F133" t="s">
        <v>243</v>
      </c>
      <c r="G133" t="s">
        <v>244</v>
      </c>
      <c r="H133" t="s">
        <v>245</v>
      </c>
      <c r="I133">
        <f>ROUND((87)/100,9)</f>
        <v>0.87</v>
      </c>
      <c r="J133">
        <v>0</v>
      </c>
      <c r="O133">
        <f t="shared" ref="O133:O156" si="122">ROUND(CP133,2)</f>
        <v>16552.09</v>
      </c>
      <c r="P133">
        <f t="shared" ref="P133:P156" si="123">ROUND(CQ133*I133,2)</f>
        <v>0</v>
      </c>
      <c r="Q133">
        <f t="shared" ref="Q133:Q156" si="124">ROUND(CR133*I133,2)</f>
        <v>1403.69</v>
      </c>
      <c r="R133">
        <f t="shared" ref="R133:R156" si="125">ROUND(CS133*I133,2)</f>
        <v>0</v>
      </c>
      <c r="S133">
        <f t="shared" ref="S133:S156" si="126">ROUND(CT133*I133,2)</f>
        <v>15148.4</v>
      </c>
      <c r="T133">
        <f t="shared" ref="T133:T156" si="127">ROUND(CU133*I133,2)</f>
        <v>0</v>
      </c>
      <c r="U133">
        <f t="shared" ref="U133:U156" si="128">CV133*I133</f>
        <v>62.465999999999994</v>
      </c>
      <c r="V133">
        <f t="shared" ref="V133:V156" si="129">CW133*I133</f>
        <v>0</v>
      </c>
      <c r="W133">
        <f t="shared" ref="W133:W156" si="130">ROUND(CX133*I133,2)</f>
        <v>0</v>
      </c>
      <c r="X133">
        <f t="shared" ref="X133:X156" si="131">ROUND(CY133,2)</f>
        <v>11815.75</v>
      </c>
      <c r="Y133">
        <f t="shared" ref="Y133:Y156" si="132">ROUND(CZ133,2)</f>
        <v>7574.2</v>
      </c>
      <c r="AA133">
        <v>68187018</v>
      </c>
      <c r="AB133">
        <f t="shared" ref="AB133:AB156" si="133">ROUND((AC133+AD133+AF133),6)</f>
        <v>820.1</v>
      </c>
      <c r="AC133">
        <f t="shared" ref="AC133:AC156" si="134">ROUND((ES133),6)</f>
        <v>0</v>
      </c>
      <c r="AD133">
        <f t="shared" ref="AD133:AD156" si="135">ROUND((((ET133)-(EU133))+AE133),6)</f>
        <v>207.65</v>
      </c>
      <c r="AE133">
        <f t="shared" ref="AE133:AE156" si="136">ROUND((EU133),6)</f>
        <v>0</v>
      </c>
      <c r="AF133">
        <f t="shared" ref="AF133:AF156" si="137">ROUND((EV133),6)</f>
        <v>612.45000000000005</v>
      </c>
      <c r="AG133">
        <f t="shared" ref="AG133:AG156" si="138">ROUND((AP133),6)</f>
        <v>0</v>
      </c>
      <c r="AH133">
        <f t="shared" ref="AH133:AH156" si="139">(EW133)</f>
        <v>71.8</v>
      </c>
      <c r="AI133">
        <f t="shared" ref="AI133:AI156" si="140">(EX133)</f>
        <v>0</v>
      </c>
      <c r="AJ133">
        <f t="shared" ref="AJ133:AJ156" si="141">(AS133)</f>
        <v>0</v>
      </c>
      <c r="AK133">
        <v>820.1</v>
      </c>
      <c r="AL133">
        <v>0</v>
      </c>
      <c r="AM133">
        <v>207.65</v>
      </c>
      <c r="AN133">
        <v>0</v>
      </c>
      <c r="AO133">
        <v>612.45000000000005</v>
      </c>
      <c r="AP133">
        <v>0</v>
      </c>
      <c r="AQ133">
        <v>71.8</v>
      </c>
      <c r="AR133">
        <v>0</v>
      </c>
      <c r="AS133">
        <v>0</v>
      </c>
      <c r="AT133">
        <v>78</v>
      </c>
      <c r="AU133">
        <v>50</v>
      </c>
      <c r="AV133">
        <v>1</v>
      </c>
      <c r="AW133">
        <v>1</v>
      </c>
      <c r="AZ133">
        <v>1</v>
      </c>
      <c r="BA133">
        <v>28.43</v>
      </c>
      <c r="BB133">
        <v>7.77</v>
      </c>
      <c r="BC133">
        <v>1</v>
      </c>
      <c r="BD133" t="s">
        <v>3</v>
      </c>
      <c r="BE133" t="s">
        <v>3</v>
      </c>
      <c r="BF133" t="s">
        <v>3</v>
      </c>
      <c r="BG133" t="s">
        <v>3</v>
      </c>
      <c r="BH133">
        <v>0</v>
      </c>
      <c r="BI133">
        <v>1</v>
      </c>
      <c r="BJ133" t="s">
        <v>246</v>
      </c>
      <c r="BM133">
        <v>69001</v>
      </c>
      <c r="BN133">
        <v>0</v>
      </c>
      <c r="BO133" t="s">
        <v>243</v>
      </c>
      <c r="BP133">
        <v>1</v>
      </c>
      <c r="BQ133">
        <v>6</v>
      </c>
      <c r="BR133">
        <v>0</v>
      </c>
      <c r="BS133">
        <v>28.43</v>
      </c>
      <c r="BT133">
        <v>1</v>
      </c>
      <c r="BU133">
        <v>1</v>
      </c>
      <c r="BV133">
        <v>1</v>
      </c>
      <c r="BW133">
        <v>1</v>
      </c>
      <c r="BX133">
        <v>1</v>
      </c>
      <c r="BY133" t="s">
        <v>3</v>
      </c>
      <c r="BZ133">
        <v>78</v>
      </c>
      <c r="CA133">
        <v>50</v>
      </c>
      <c r="CE133">
        <v>0</v>
      </c>
      <c r="CF133">
        <v>0</v>
      </c>
      <c r="CG133">
        <v>0</v>
      </c>
      <c r="CM133">
        <v>0</v>
      </c>
      <c r="CN133" t="s">
        <v>3</v>
      </c>
      <c r="CO133">
        <v>0</v>
      </c>
      <c r="CP133">
        <f t="shared" ref="CP133:CP156" si="142">(P133+Q133+S133)</f>
        <v>16552.09</v>
      </c>
      <c r="CQ133">
        <f t="shared" ref="CQ133:CQ156" si="143">AC133*BC133</f>
        <v>0</v>
      </c>
      <c r="CR133">
        <f t="shared" ref="CR133:CR156" si="144">AD133*BB133</f>
        <v>1613.4404999999999</v>
      </c>
      <c r="CS133">
        <f t="shared" ref="CS133:CS156" si="145">AE133*BS133</f>
        <v>0</v>
      </c>
      <c r="CT133">
        <f t="shared" ref="CT133:CT156" si="146">AF133*BA133</f>
        <v>17411.9535</v>
      </c>
      <c r="CU133">
        <f t="shared" ref="CU133:CU156" si="147">AG133</f>
        <v>0</v>
      </c>
      <c r="CV133">
        <f t="shared" ref="CV133:CV156" si="148">AH133</f>
        <v>71.8</v>
      </c>
      <c r="CW133">
        <f t="shared" ref="CW133:CW156" si="149">AI133</f>
        <v>0</v>
      </c>
      <c r="CX133">
        <f t="shared" ref="CX133:CX156" si="150">AJ133</f>
        <v>0</v>
      </c>
      <c r="CY133">
        <f t="shared" ref="CY133:CY156" si="151">(((S133+R133)*AT133)/100)</f>
        <v>11815.752</v>
      </c>
      <c r="CZ133">
        <f t="shared" ref="CZ133:CZ156" si="152">(((S133+R133)*AU133)/100)</f>
        <v>7574.2</v>
      </c>
      <c r="DC133" t="s">
        <v>3</v>
      </c>
      <c r="DD133" t="s">
        <v>3</v>
      </c>
      <c r="DE133" t="s">
        <v>3</v>
      </c>
      <c r="DF133" t="s">
        <v>3</v>
      </c>
      <c r="DG133" t="s">
        <v>3</v>
      </c>
      <c r="DH133" t="s">
        <v>3</v>
      </c>
      <c r="DI133" t="s">
        <v>3</v>
      </c>
      <c r="DJ133" t="s">
        <v>3</v>
      </c>
      <c r="DK133" t="s">
        <v>3</v>
      </c>
      <c r="DL133" t="s">
        <v>3</v>
      </c>
      <c r="DM133" t="s">
        <v>3</v>
      </c>
      <c r="DN133">
        <v>0</v>
      </c>
      <c r="DO133">
        <v>0</v>
      </c>
      <c r="DP133">
        <v>1</v>
      </c>
      <c r="DQ133">
        <v>1</v>
      </c>
      <c r="DU133">
        <v>1013</v>
      </c>
      <c r="DV133" t="s">
        <v>245</v>
      </c>
      <c r="DW133" t="s">
        <v>245</v>
      </c>
      <c r="DX133">
        <v>1</v>
      </c>
      <c r="EE133">
        <v>63940385</v>
      </c>
      <c r="EF133">
        <v>6</v>
      </c>
      <c r="EG133" t="s">
        <v>127</v>
      </c>
      <c r="EH133">
        <v>0</v>
      </c>
      <c r="EI133" t="s">
        <v>3</v>
      </c>
      <c r="EJ133">
        <v>1</v>
      </c>
      <c r="EK133">
        <v>69001</v>
      </c>
      <c r="EL133" t="s">
        <v>247</v>
      </c>
      <c r="EM133" t="s">
        <v>248</v>
      </c>
      <c r="EO133" t="s">
        <v>3</v>
      </c>
      <c r="EQ133">
        <v>0</v>
      </c>
      <c r="ER133">
        <v>820.1</v>
      </c>
      <c r="ES133">
        <v>0</v>
      </c>
      <c r="ET133">
        <v>207.65</v>
      </c>
      <c r="EU133">
        <v>0</v>
      </c>
      <c r="EV133">
        <v>612.45000000000005</v>
      </c>
      <c r="EW133">
        <v>71.8</v>
      </c>
      <c r="EX133">
        <v>0</v>
      </c>
      <c r="EY133">
        <v>0</v>
      </c>
      <c r="FQ133">
        <v>0</v>
      </c>
      <c r="FR133">
        <f t="shared" ref="FR133:FR156" si="153">ROUND(IF(AND(BH133=3,BI133=3),P133,0),2)</f>
        <v>0</v>
      </c>
      <c r="FS133">
        <v>0</v>
      </c>
      <c r="FX133">
        <v>78</v>
      </c>
      <c r="FY133">
        <v>50</v>
      </c>
      <c r="GA133" t="s">
        <v>3</v>
      </c>
      <c r="GD133">
        <v>1</v>
      </c>
      <c r="GF133">
        <v>-1250821970</v>
      </c>
      <c r="GG133">
        <v>2</v>
      </c>
      <c r="GH133">
        <v>1</v>
      </c>
      <c r="GI133">
        <v>2</v>
      </c>
      <c r="GJ133">
        <v>0</v>
      </c>
      <c r="GK133">
        <v>0</v>
      </c>
      <c r="GL133">
        <f t="shared" ref="GL133:GL156" si="154">ROUND(IF(AND(BH133=3,BI133=3,FS133&lt;&gt;0),P133,0),2)</f>
        <v>0</v>
      </c>
      <c r="GM133">
        <f t="shared" ref="GM133:GM156" si="155">ROUND(O133+X133+Y133,2)+GX133</f>
        <v>35942.04</v>
      </c>
      <c r="GN133">
        <f t="shared" ref="GN133:GN156" si="156">IF(OR(BI133=0,BI133=1),ROUND(O133+X133+Y133,2),0)</f>
        <v>35942.04</v>
      </c>
      <c r="GO133">
        <f t="shared" ref="GO133:GO156" si="157">IF(BI133=2,ROUND(O133+X133+Y133,2),0)</f>
        <v>0</v>
      </c>
      <c r="GP133">
        <f t="shared" ref="GP133:GP156" si="158">IF(BI133=4,ROUND(O133+X133+Y133,2)+GX133,0)</f>
        <v>0</v>
      </c>
      <c r="GR133">
        <v>0</v>
      </c>
      <c r="GS133">
        <v>3</v>
      </c>
      <c r="GT133">
        <v>0</v>
      </c>
      <c r="GU133" t="s">
        <v>3</v>
      </c>
      <c r="GV133">
        <f t="shared" ref="GV133:GV156" si="159">ROUND((GT133),6)</f>
        <v>0</v>
      </c>
      <c r="GW133">
        <v>1</v>
      </c>
      <c r="GX133">
        <f t="shared" ref="GX133:GX156" si="160">ROUND(HC133*I133,2)</f>
        <v>0</v>
      </c>
      <c r="HA133">
        <v>0</v>
      </c>
      <c r="HB133">
        <v>0</v>
      </c>
      <c r="HC133">
        <f t="shared" ref="HC133:HC156" si="161">GV133*GW133</f>
        <v>0</v>
      </c>
      <c r="IK133">
        <v>0</v>
      </c>
    </row>
    <row r="134" spans="1:245" x14ac:dyDescent="0.2">
      <c r="A134">
        <v>18</v>
      </c>
      <c r="B134">
        <v>1</v>
      </c>
      <c r="C134">
        <v>184</v>
      </c>
      <c r="E134" t="s">
        <v>249</v>
      </c>
      <c r="F134" t="s">
        <v>250</v>
      </c>
      <c r="G134" t="s">
        <v>251</v>
      </c>
      <c r="H134" t="s">
        <v>133</v>
      </c>
      <c r="I134">
        <f>I133*J134</f>
        <v>0.34799999999999998</v>
      </c>
      <c r="J134">
        <v>0.39999999999999997</v>
      </c>
      <c r="O134">
        <f t="shared" si="122"/>
        <v>0</v>
      </c>
      <c r="P134">
        <f t="shared" si="123"/>
        <v>0</v>
      </c>
      <c r="Q134">
        <f t="shared" si="124"/>
        <v>0</v>
      </c>
      <c r="R134">
        <f t="shared" si="125"/>
        <v>0</v>
      </c>
      <c r="S134">
        <f t="shared" si="126"/>
        <v>0</v>
      </c>
      <c r="T134">
        <f t="shared" si="127"/>
        <v>0</v>
      </c>
      <c r="U134">
        <f t="shared" si="128"/>
        <v>0</v>
      </c>
      <c r="V134">
        <f t="shared" si="129"/>
        <v>0</v>
      </c>
      <c r="W134">
        <f t="shared" si="130"/>
        <v>0</v>
      </c>
      <c r="X134">
        <f t="shared" si="131"/>
        <v>0</v>
      </c>
      <c r="Y134">
        <f t="shared" si="132"/>
        <v>0</v>
      </c>
      <c r="AA134">
        <v>68187018</v>
      </c>
      <c r="AB134">
        <f t="shared" si="133"/>
        <v>0</v>
      </c>
      <c r="AC134">
        <f t="shared" si="134"/>
        <v>0</v>
      </c>
      <c r="AD134">
        <f t="shared" si="135"/>
        <v>0</v>
      </c>
      <c r="AE134">
        <f t="shared" si="136"/>
        <v>0</v>
      </c>
      <c r="AF134">
        <f t="shared" si="137"/>
        <v>0</v>
      </c>
      <c r="AG134">
        <f t="shared" si="138"/>
        <v>0</v>
      </c>
      <c r="AH134">
        <f t="shared" si="139"/>
        <v>0</v>
      </c>
      <c r="AI134">
        <f t="shared" si="140"/>
        <v>0</v>
      </c>
      <c r="AJ134">
        <f t="shared" si="141"/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1</v>
      </c>
      <c r="AW134">
        <v>1</v>
      </c>
      <c r="AZ134">
        <v>1</v>
      </c>
      <c r="BA134">
        <v>1</v>
      </c>
      <c r="BB134">
        <v>1</v>
      </c>
      <c r="BC134">
        <v>1</v>
      </c>
      <c r="BD134" t="s">
        <v>3</v>
      </c>
      <c r="BE134" t="s">
        <v>3</v>
      </c>
      <c r="BF134" t="s">
        <v>3</v>
      </c>
      <c r="BG134" t="s">
        <v>3</v>
      </c>
      <c r="BH134">
        <v>3</v>
      </c>
      <c r="BI134">
        <v>2</v>
      </c>
      <c r="BJ134" t="s">
        <v>252</v>
      </c>
      <c r="BM134">
        <v>500002</v>
      </c>
      <c r="BN134">
        <v>0</v>
      </c>
      <c r="BO134" t="s">
        <v>3</v>
      </c>
      <c r="BP134">
        <v>0</v>
      </c>
      <c r="BQ134">
        <v>12</v>
      </c>
      <c r="BR134">
        <v>0</v>
      </c>
      <c r="BS134">
        <v>1</v>
      </c>
      <c r="BT134">
        <v>1</v>
      </c>
      <c r="BU134">
        <v>1</v>
      </c>
      <c r="BV134">
        <v>1</v>
      </c>
      <c r="BW134">
        <v>1</v>
      </c>
      <c r="BX134">
        <v>1</v>
      </c>
      <c r="BY134" t="s">
        <v>3</v>
      </c>
      <c r="BZ134">
        <v>0</v>
      </c>
      <c r="CA134">
        <v>0</v>
      </c>
      <c r="CE134">
        <v>0</v>
      </c>
      <c r="CF134">
        <v>0</v>
      </c>
      <c r="CG134">
        <v>0</v>
      </c>
      <c r="CM134">
        <v>0</v>
      </c>
      <c r="CN134" t="s">
        <v>3</v>
      </c>
      <c r="CO134">
        <v>0</v>
      </c>
      <c r="CP134">
        <f t="shared" si="142"/>
        <v>0</v>
      </c>
      <c r="CQ134">
        <f t="shared" si="143"/>
        <v>0</v>
      </c>
      <c r="CR134">
        <f t="shared" si="144"/>
        <v>0</v>
      </c>
      <c r="CS134">
        <f t="shared" si="145"/>
        <v>0</v>
      </c>
      <c r="CT134">
        <f t="shared" si="146"/>
        <v>0</v>
      </c>
      <c r="CU134">
        <f t="shared" si="147"/>
        <v>0</v>
      </c>
      <c r="CV134">
        <f t="shared" si="148"/>
        <v>0</v>
      </c>
      <c r="CW134">
        <f t="shared" si="149"/>
        <v>0</v>
      </c>
      <c r="CX134">
        <f t="shared" si="150"/>
        <v>0</v>
      </c>
      <c r="CY134">
        <f t="shared" si="151"/>
        <v>0</v>
      </c>
      <c r="CZ134">
        <f t="shared" si="152"/>
        <v>0</v>
      </c>
      <c r="DC134" t="s">
        <v>3</v>
      </c>
      <c r="DD134" t="s">
        <v>3</v>
      </c>
      <c r="DE134" t="s">
        <v>3</v>
      </c>
      <c r="DF134" t="s">
        <v>3</v>
      </c>
      <c r="DG134" t="s">
        <v>3</v>
      </c>
      <c r="DH134" t="s">
        <v>3</v>
      </c>
      <c r="DI134" t="s">
        <v>3</v>
      </c>
      <c r="DJ134" t="s">
        <v>3</v>
      </c>
      <c r="DK134" t="s">
        <v>3</v>
      </c>
      <c r="DL134" t="s">
        <v>3</v>
      </c>
      <c r="DM134" t="s">
        <v>3</v>
      </c>
      <c r="DN134">
        <v>0</v>
      </c>
      <c r="DO134">
        <v>0</v>
      </c>
      <c r="DP134">
        <v>1</v>
      </c>
      <c r="DQ134">
        <v>1</v>
      </c>
      <c r="DU134">
        <v>1009</v>
      </c>
      <c r="DV134" t="s">
        <v>133</v>
      </c>
      <c r="DW134" t="s">
        <v>133</v>
      </c>
      <c r="DX134">
        <v>1000</v>
      </c>
      <c r="EE134">
        <v>63940455</v>
      </c>
      <c r="EF134">
        <v>12</v>
      </c>
      <c r="EG134" t="s">
        <v>253</v>
      </c>
      <c r="EH134">
        <v>0</v>
      </c>
      <c r="EI134" t="s">
        <v>3</v>
      </c>
      <c r="EJ134">
        <v>2</v>
      </c>
      <c r="EK134">
        <v>500002</v>
      </c>
      <c r="EL134" t="s">
        <v>254</v>
      </c>
      <c r="EM134" t="s">
        <v>255</v>
      </c>
      <c r="EO134" t="s">
        <v>3</v>
      </c>
      <c r="EQ134">
        <v>0</v>
      </c>
      <c r="ER134">
        <v>0</v>
      </c>
      <c r="ES134">
        <v>0</v>
      </c>
      <c r="ET134">
        <v>0</v>
      </c>
      <c r="EU134">
        <v>0</v>
      </c>
      <c r="EV134">
        <v>0</v>
      </c>
      <c r="EW134">
        <v>0</v>
      </c>
      <c r="EX134">
        <v>0</v>
      </c>
      <c r="FQ134">
        <v>0</v>
      </c>
      <c r="FR134">
        <f t="shared" si="153"/>
        <v>0</v>
      </c>
      <c r="FS134">
        <v>0</v>
      </c>
      <c r="FX134">
        <v>0</v>
      </c>
      <c r="FY134">
        <v>0</v>
      </c>
      <c r="GA134" t="s">
        <v>3</v>
      </c>
      <c r="GD134">
        <v>1</v>
      </c>
      <c r="GF134">
        <v>1876412176</v>
      </c>
      <c r="GG134">
        <v>2</v>
      </c>
      <c r="GH134">
        <v>1</v>
      </c>
      <c r="GI134">
        <v>-2</v>
      </c>
      <c r="GJ134">
        <v>0</v>
      </c>
      <c r="GK134">
        <v>0</v>
      </c>
      <c r="GL134">
        <f t="shared" si="154"/>
        <v>0</v>
      </c>
      <c r="GM134">
        <f t="shared" si="155"/>
        <v>0</v>
      </c>
      <c r="GN134">
        <f t="shared" si="156"/>
        <v>0</v>
      </c>
      <c r="GO134">
        <f t="shared" si="157"/>
        <v>0</v>
      </c>
      <c r="GP134">
        <f t="shared" si="158"/>
        <v>0</v>
      </c>
      <c r="GR134">
        <v>0</v>
      </c>
      <c r="GS134">
        <v>3</v>
      </c>
      <c r="GT134">
        <v>0</v>
      </c>
      <c r="GU134" t="s">
        <v>3</v>
      </c>
      <c r="GV134">
        <f t="shared" si="159"/>
        <v>0</v>
      </c>
      <c r="GW134">
        <v>1</v>
      </c>
      <c r="GX134">
        <f t="shared" si="160"/>
        <v>0</v>
      </c>
      <c r="HA134">
        <v>0</v>
      </c>
      <c r="HB134">
        <v>0</v>
      </c>
      <c r="HC134">
        <f t="shared" si="161"/>
        <v>0</v>
      </c>
      <c r="IK134">
        <v>0</v>
      </c>
    </row>
    <row r="135" spans="1:245" x14ac:dyDescent="0.2">
      <c r="A135">
        <v>17</v>
      </c>
      <c r="B135">
        <v>1</v>
      </c>
      <c r="C135">
        <f>ROW(SmtRes!A193)</f>
        <v>193</v>
      </c>
      <c r="D135">
        <f>ROW(EtalonRes!A193)</f>
        <v>193</v>
      </c>
      <c r="E135" t="s">
        <v>256</v>
      </c>
      <c r="F135" t="s">
        <v>257</v>
      </c>
      <c r="G135" t="s">
        <v>258</v>
      </c>
      <c r="H135" t="s">
        <v>259</v>
      </c>
      <c r="I135">
        <f>ROUND((30)/100,9)</f>
        <v>0.3</v>
      </c>
      <c r="J135">
        <v>0</v>
      </c>
      <c r="O135">
        <f t="shared" si="122"/>
        <v>1658.36</v>
      </c>
      <c r="P135">
        <f t="shared" si="123"/>
        <v>74.16</v>
      </c>
      <c r="Q135">
        <f t="shared" si="124"/>
        <v>92.56</v>
      </c>
      <c r="R135">
        <f t="shared" si="125"/>
        <v>1.19</v>
      </c>
      <c r="S135">
        <f t="shared" si="126"/>
        <v>1491.64</v>
      </c>
      <c r="T135">
        <f t="shared" si="127"/>
        <v>0</v>
      </c>
      <c r="U135">
        <f t="shared" si="128"/>
        <v>5.5170000000000003</v>
      </c>
      <c r="V135">
        <f t="shared" si="129"/>
        <v>3.0000000000000001E-3</v>
      </c>
      <c r="W135">
        <f t="shared" si="130"/>
        <v>0</v>
      </c>
      <c r="X135">
        <f t="shared" si="131"/>
        <v>1418.19</v>
      </c>
      <c r="Y135">
        <f t="shared" si="132"/>
        <v>970.34</v>
      </c>
      <c r="AA135">
        <v>68187018</v>
      </c>
      <c r="AB135">
        <f t="shared" si="133"/>
        <v>279.77999999999997</v>
      </c>
      <c r="AC135">
        <f t="shared" si="134"/>
        <v>69.63</v>
      </c>
      <c r="AD135">
        <f t="shared" si="135"/>
        <v>35.26</v>
      </c>
      <c r="AE135">
        <f t="shared" si="136"/>
        <v>0.14000000000000001</v>
      </c>
      <c r="AF135">
        <f t="shared" si="137"/>
        <v>174.89</v>
      </c>
      <c r="AG135">
        <f t="shared" si="138"/>
        <v>0</v>
      </c>
      <c r="AH135">
        <f t="shared" si="139"/>
        <v>18.39</v>
      </c>
      <c r="AI135">
        <f t="shared" si="140"/>
        <v>0.01</v>
      </c>
      <c r="AJ135">
        <f t="shared" si="141"/>
        <v>0</v>
      </c>
      <c r="AK135">
        <v>279.77999999999997</v>
      </c>
      <c r="AL135">
        <v>69.63</v>
      </c>
      <c r="AM135">
        <v>35.26</v>
      </c>
      <c r="AN135">
        <v>0.14000000000000001</v>
      </c>
      <c r="AO135">
        <v>174.89</v>
      </c>
      <c r="AP135">
        <v>0</v>
      </c>
      <c r="AQ135">
        <v>18.39</v>
      </c>
      <c r="AR135">
        <v>0.01</v>
      </c>
      <c r="AS135">
        <v>0</v>
      </c>
      <c r="AT135">
        <v>95</v>
      </c>
      <c r="AU135">
        <v>65</v>
      </c>
      <c r="AV135">
        <v>1</v>
      </c>
      <c r="AW135">
        <v>1</v>
      </c>
      <c r="AZ135">
        <v>1</v>
      </c>
      <c r="BA135">
        <v>28.43</v>
      </c>
      <c r="BB135">
        <v>8.75</v>
      </c>
      <c r="BC135">
        <v>3.55</v>
      </c>
      <c r="BD135" t="s">
        <v>3</v>
      </c>
      <c r="BE135" t="s">
        <v>3</v>
      </c>
      <c r="BF135" t="s">
        <v>3</v>
      </c>
      <c r="BG135" t="s">
        <v>3</v>
      </c>
      <c r="BH135">
        <v>0</v>
      </c>
      <c r="BI135">
        <v>2</v>
      </c>
      <c r="BJ135" t="s">
        <v>260</v>
      </c>
      <c r="BM135">
        <v>108001</v>
      </c>
      <c r="BN135">
        <v>0</v>
      </c>
      <c r="BO135" t="s">
        <v>257</v>
      </c>
      <c r="BP135">
        <v>1</v>
      </c>
      <c r="BQ135">
        <v>3</v>
      </c>
      <c r="BR135">
        <v>0</v>
      </c>
      <c r="BS135">
        <v>28.43</v>
      </c>
      <c r="BT135">
        <v>1</v>
      </c>
      <c r="BU135">
        <v>1</v>
      </c>
      <c r="BV135">
        <v>1</v>
      </c>
      <c r="BW135">
        <v>1</v>
      </c>
      <c r="BX135">
        <v>1</v>
      </c>
      <c r="BY135" t="s">
        <v>3</v>
      </c>
      <c r="BZ135">
        <v>95</v>
      </c>
      <c r="CA135">
        <v>65</v>
      </c>
      <c r="CE135">
        <v>0</v>
      </c>
      <c r="CF135">
        <v>0</v>
      </c>
      <c r="CG135">
        <v>0</v>
      </c>
      <c r="CM135">
        <v>0</v>
      </c>
      <c r="CN135" t="s">
        <v>3</v>
      </c>
      <c r="CO135">
        <v>0</v>
      </c>
      <c r="CP135">
        <f t="shared" si="142"/>
        <v>1658.3600000000001</v>
      </c>
      <c r="CQ135">
        <f t="shared" si="143"/>
        <v>247.18649999999997</v>
      </c>
      <c r="CR135">
        <f t="shared" si="144"/>
        <v>308.52499999999998</v>
      </c>
      <c r="CS135">
        <f t="shared" si="145"/>
        <v>3.9802000000000004</v>
      </c>
      <c r="CT135">
        <f t="shared" si="146"/>
        <v>4972.1226999999999</v>
      </c>
      <c r="CU135">
        <f t="shared" si="147"/>
        <v>0</v>
      </c>
      <c r="CV135">
        <f t="shared" si="148"/>
        <v>18.39</v>
      </c>
      <c r="CW135">
        <f t="shared" si="149"/>
        <v>0.01</v>
      </c>
      <c r="CX135">
        <f t="shared" si="150"/>
        <v>0</v>
      </c>
      <c r="CY135">
        <f t="shared" si="151"/>
        <v>1418.1885</v>
      </c>
      <c r="CZ135">
        <f t="shared" si="152"/>
        <v>970.33950000000016</v>
      </c>
      <c r="DC135" t="s">
        <v>3</v>
      </c>
      <c r="DD135" t="s">
        <v>3</v>
      </c>
      <c r="DE135" t="s">
        <v>3</v>
      </c>
      <c r="DF135" t="s">
        <v>3</v>
      </c>
      <c r="DG135" t="s">
        <v>3</v>
      </c>
      <c r="DH135" t="s">
        <v>3</v>
      </c>
      <c r="DI135" t="s">
        <v>3</v>
      </c>
      <c r="DJ135" t="s">
        <v>3</v>
      </c>
      <c r="DK135" t="s">
        <v>3</v>
      </c>
      <c r="DL135" t="s">
        <v>3</v>
      </c>
      <c r="DM135" t="s">
        <v>3</v>
      </c>
      <c r="DN135">
        <v>0</v>
      </c>
      <c r="DO135">
        <v>0</v>
      </c>
      <c r="DP135">
        <v>1</v>
      </c>
      <c r="DQ135">
        <v>1</v>
      </c>
      <c r="DU135">
        <v>1003</v>
      </c>
      <c r="DV135" t="s">
        <v>259</v>
      </c>
      <c r="DW135" t="s">
        <v>259</v>
      </c>
      <c r="DX135">
        <v>100</v>
      </c>
      <c r="EE135">
        <v>63940399</v>
      </c>
      <c r="EF135">
        <v>3</v>
      </c>
      <c r="EG135" t="s">
        <v>261</v>
      </c>
      <c r="EH135">
        <v>0</v>
      </c>
      <c r="EI135" t="s">
        <v>3</v>
      </c>
      <c r="EJ135">
        <v>2</v>
      </c>
      <c r="EK135">
        <v>108001</v>
      </c>
      <c r="EL135" t="s">
        <v>262</v>
      </c>
      <c r="EM135" t="s">
        <v>263</v>
      </c>
      <c r="EO135" t="s">
        <v>3</v>
      </c>
      <c r="EQ135">
        <v>0</v>
      </c>
      <c r="ER135">
        <v>279.77999999999997</v>
      </c>
      <c r="ES135">
        <v>69.63</v>
      </c>
      <c r="ET135">
        <v>35.26</v>
      </c>
      <c r="EU135">
        <v>0.14000000000000001</v>
      </c>
      <c r="EV135">
        <v>174.89</v>
      </c>
      <c r="EW135">
        <v>18.39</v>
      </c>
      <c r="EX135">
        <v>0.01</v>
      </c>
      <c r="EY135">
        <v>0</v>
      </c>
      <c r="FQ135">
        <v>0</v>
      </c>
      <c r="FR135">
        <f t="shared" si="153"/>
        <v>0</v>
      </c>
      <c r="FS135">
        <v>0</v>
      </c>
      <c r="FX135">
        <v>95</v>
      </c>
      <c r="FY135">
        <v>65</v>
      </c>
      <c r="GA135" t="s">
        <v>3</v>
      </c>
      <c r="GD135">
        <v>1</v>
      </c>
      <c r="GF135">
        <v>850217088</v>
      </c>
      <c r="GG135">
        <v>2</v>
      </c>
      <c r="GH135">
        <v>1</v>
      </c>
      <c r="GI135">
        <v>2</v>
      </c>
      <c r="GJ135">
        <v>0</v>
      </c>
      <c r="GK135">
        <v>0</v>
      </c>
      <c r="GL135">
        <f t="shared" si="154"/>
        <v>0</v>
      </c>
      <c r="GM135">
        <f t="shared" si="155"/>
        <v>4046.89</v>
      </c>
      <c r="GN135">
        <f t="shared" si="156"/>
        <v>0</v>
      </c>
      <c r="GO135">
        <f t="shared" si="157"/>
        <v>4046.89</v>
      </c>
      <c r="GP135">
        <f t="shared" si="158"/>
        <v>0</v>
      </c>
      <c r="GR135">
        <v>0</v>
      </c>
      <c r="GS135">
        <v>3</v>
      </c>
      <c r="GT135">
        <v>0</v>
      </c>
      <c r="GU135" t="s">
        <v>3</v>
      </c>
      <c r="GV135">
        <f t="shared" si="159"/>
        <v>0</v>
      </c>
      <c r="GW135">
        <v>1</v>
      </c>
      <c r="GX135">
        <f t="shared" si="160"/>
        <v>0</v>
      </c>
      <c r="HA135">
        <v>0</v>
      </c>
      <c r="HB135">
        <v>0</v>
      </c>
      <c r="HC135">
        <f t="shared" si="161"/>
        <v>0</v>
      </c>
      <c r="IK135">
        <v>0</v>
      </c>
    </row>
    <row r="136" spans="1:245" x14ac:dyDescent="0.2">
      <c r="A136">
        <v>18</v>
      </c>
      <c r="B136">
        <v>1</v>
      </c>
      <c r="C136">
        <v>192</v>
      </c>
      <c r="E136" t="s">
        <v>264</v>
      </c>
      <c r="F136" t="s">
        <v>265</v>
      </c>
      <c r="G136" t="s">
        <v>266</v>
      </c>
      <c r="H136" t="s">
        <v>259</v>
      </c>
      <c r="I136">
        <f>I135*J136</f>
        <v>0.3</v>
      </c>
      <c r="J136">
        <v>1</v>
      </c>
      <c r="O136">
        <f t="shared" si="122"/>
        <v>7114.95</v>
      </c>
      <c r="P136">
        <f t="shared" si="123"/>
        <v>7114.95</v>
      </c>
      <c r="Q136">
        <f t="shared" si="124"/>
        <v>0</v>
      </c>
      <c r="R136">
        <f t="shared" si="125"/>
        <v>0</v>
      </c>
      <c r="S136">
        <f t="shared" si="126"/>
        <v>0</v>
      </c>
      <c r="T136">
        <f t="shared" si="127"/>
        <v>0</v>
      </c>
      <c r="U136">
        <f t="shared" si="128"/>
        <v>0</v>
      </c>
      <c r="V136">
        <f t="shared" si="129"/>
        <v>0</v>
      </c>
      <c r="W136">
        <f t="shared" si="130"/>
        <v>1.1000000000000001</v>
      </c>
      <c r="X136">
        <f t="shared" si="131"/>
        <v>0</v>
      </c>
      <c r="Y136">
        <f t="shared" si="132"/>
        <v>0</v>
      </c>
      <c r="AA136">
        <v>68187018</v>
      </c>
      <c r="AB136">
        <f t="shared" si="133"/>
        <v>7275</v>
      </c>
      <c r="AC136">
        <f t="shared" si="134"/>
        <v>7275</v>
      </c>
      <c r="AD136">
        <f t="shared" si="135"/>
        <v>0</v>
      </c>
      <c r="AE136">
        <f t="shared" si="136"/>
        <v>0</v>
      </c>
      <c r="AF136">
        <f t="shared" si="137"/>
        <v>0</v>
      </c>
      <c r="AG136">
        <f t="shared" si="138"/>
        <v>0</v>
      </c>
      <c r="AH136">
        <f t="shared" si="139"/>
        <v>0</v>
      </c>
      <c r="AI136">
        <f t="shared" si="140"/>
        <v>0</v>
      </c>
      <c r="AJ136">
        <f t="shared" si="141"/>
        <v>3.66</v>
      </c>
      <c r="AK136">
        <v>7275</v>
      </c>
      <c r="AL136">
        <v>7275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3.66</v>
      </c>
      <c r="AT136">
        <v>0</v>
      </c>
      <c r="AU136">
        <v>0</v>
      </c>
      <c r="AV136">
        <v>1</v>
      </c>
      <c r="AW136">
        <v>1</v>
      </c>
      <c r="AZ136">
        <v>1</v>
      </c>
      <c r="BA136">
        <v>1</v>
      </c>
      <c r="BB136">
        <v>1</v>
      </c>
      <c r="BC136">
        <v>3.26</v>
      </c>
      <c r="BD136" t="s">
        <v>3</v>
      </c>
      <c r="BE136" t="s">
        <v>3</v>
      </c>
      <c r="BF136" t="s">
        <v>3</v>
      </c>
      <c r="BG136" t="s">
        <v>3</v>
      </c>
      <c r="BH136">
        <v>3</v>
      </c>
      <c r="BI136">
        <v>2</v>
      </c>
      <c r="BJ136" t="s">
        <v>267</v>
      </c>
      <c r="BM136">
        <v>500002</v>
      </c>
      <c r="BN136">
        <v>0</v>
      </c>
      <c r="BO136" t="s">
        <v>265</v>
      </c>
      <c r="BP136">
        <v>1</v>
      </c>
      <c r="BQ136">
        <v>12</v>
      </c>
      <c r="BR136">
        <v>0</v>
      </c>
      <c r="BS136">
        <v>1</v>
      </c>
      <c r="BT136">
        <v>1</v>
      </c>
      <c r="BU136">
        <v>1</v>
      </c>
      <c r="BV136">
        <v>1</v>
      </c>
      <c r="BW136">
        <v>1</v>
      </c>
      <c r="BX136">
        <v>1</v>
      </c>
      <c r="BY136" t="s">
        <v>3</v>
      </c>
      <c r="BZ136">
        <v>0</v>
      </c>
      <c r="CA136">
        <v>0</v>
      </c>
      <c r="CE136">
        <v>0</v>
      </c>
      <c r="CF136">
        <v>0</v>
      </c>
      <c r="CG136">
        <v>0</v>
      </c>
      <c r="CM136">
        <v>0</v>
      </c>
      <c r="CN136" t="s">
        <v>3</v>
      </c>
      <c r="CO136">
        <v>0</v>
      </c>
      <c r="CP136">
        <f t="shared" si="142"/>
        <v>7114.95</v>
      </c>
      <c r="CQ136">
        <f t="shared" si="143"/>
        <v>23716.5</v>
      </c>
      <c r="CR136">
        <f t="shared" si="144"/>
        <v>0</v>
      </c>
      <c r="CS136">
        <f t="shared" si="145"/>
        <v>0</v>
      </c>
      <c r="CT136">
        <f t="shared" si="146"/>
        <v>0</v>
      </c>
      <c r="CU136">
        <f t="shared" si="147"/>
        <v>0</v>
      </c>
      <c r="CV136">
        <f t="shared" si="148"/>
        <v>0</v>
      </c>
      <c r="CW136">
        <f t="shared" si="149"/>
        <v>0</v>
      </c>
      <c r="CX136">
        <f t="shared" si="150"/>
        <v>3.66</v>
      </c>
      <c r="CY136">
        <f t="shared" si="151"/>
        <v>0</v>
      </c>
      <c r="CZ136">
        <f t="shared" si="152"/>
        <v>0</v>
      </c>
      <c r="DC136" t="s">
        <v>3</v>
      </c>
      <c r="DD136" t="s">
        <v>3</v>
      </c>
      <c r="DE136" t="s">
        <v>3</v>
      </c>
      <c r="DF136" t="s">
        <v>3</v>
      </c>
      <c r="DG136" t="s">
        <v>3</v>
      </c>
      <c r="DH136" t="s">
        <v>3</v>
      </c>
      <c r="DI136" t="s">
        <v>3</v>
      </c>
      <c r="DJ136" t="s">
        <v>3</v>
      </c>
      <c r="DK136" t="s">
        <v>3</v>
      </c>
      <c r="DL136" t="s">
        <v>3</v>
      </c>
      <c r="DM136" t="s">
        <v>3</v>
      </c>
      <c r="DN136">
        <v>0</v>
      </c>
      <c r="DO136">
        <v>0</v>
      </c>
      <c r="DP136">
        <v>1</v>
      </c>
      <c r="DQ136">
        <v>1</v>
      </c>
      <c r="DU136">
        <v>1003</v>
      </c>
      <c r="DV136" t="s">
        <v>259</v>
      </c>
      <c r="DW136" t="s">
        <v>259</v>
      </c>
      <c r="DX136">
        <v>100</v>
      </c>
      <c r="EE136">
        <v>63940455</v>
      </c>
      <c r="EF136">
        <v>12</v>
      </c>
      <c r="EG136" t="s">
        <v>253</v>
      </c>
      <c r="EH136">
        <v>0</v>
      </c>
      <c r="EI136" t="s">
        <v>3</v>
      </c>
      <c r="EJ136">
        <v>2</v>
      </c>
      <c r="EK136">
        <v>500002</v>
      </c>
      <c r="EL136" t="s">
        <v>254</v>
      </c>
      <c r="EM136" t="s">
        <v>255</v>
      </c>
      <c r="EO136" t="s">
        <v>3</v>
      </c>
      <c r="EQ136">
        <v>0</v>
      </c>
      <c r="ER136">
        <v>7275</v>
      </c>
      <c r="ES136">
        <v>7275</v>
      </c>
      <c r="ET136">
        <v>0</v>
      </c>
      <c r="EU136">
        <v>0</v>
      </c>
      <c r="EV136">
        <v>0</v>
      </c>
      <c r="EW136">
        <v>0</v>
      </c>
      <c r="EX136">
        <v>0</v>
      </c>
      <c r="FQ136">
        <v>0</v>
      </c>
      <c r="FR136">
        <f t="shared" si="153"/>
        <v>0</v>
      </c>
      <c r="FS136">
        <v>0</v>
      </c>
      <c r="FX136">
        <v>0</v>
      </c>
      <c r="FY136">
        <v>0</v>
      </c>
      <c r="GA136" t="s">
        <v>3</v>
      </c>
      <c r="GD136">
        <v>1</v>
      </c>
      <c r="GF136">
        <v>2025463815</v>
      </c>
      <c r="GG136">
        <v>2</v>
      </c>
      <c r="GH136">
        <v>1</v>
      </c>
      <c r="GI136">
        <v>2</v>
      </c>
      <c r="GJ136">
        <v>0</v>
      </c>
      <c r="GK136">
        <v>0</v>
      </c>
      <c r="GL136">
        <f t="shared" si="154"/>
        <v>0</v>
      </c>
      <c r="GM136">
        <f t="shared" si="155"/>
        <v>7114.95</v>
      </c>
      <c r="GN136">
        <f t="shared" si="156"/>
        <v>0</v>
      </c>
      <c r="GO136">
        <f t="shared" si="157"/>
        <v>7114.95</v>
      </c>
      <c r="GP136">
        <f t="shared" si="158"/>
        <v>0</v>
      </c>
      <c r="GR136">
        <v>0</v>
      </c>
      <c r="GS136">
        <v>3</v>
      </c>
      <c r="GT136">
        <v>0</v>
      </c>
      <c r="GU136" t="s">
        <v>3</v>
      </c>
      <c r="GV136">
        <f t="shared" si="159"/>
        <v>0</v>
      </c>
      <c r="GW136">
        <v>1</v>
      </c>
      <c r="GX136">
        <f t="shared" si="160"/>
        <v>0</v>
      </c>
      <c r="HA136">
        <v>0</v>
      </c>
      <c r="HB136">
        <v>0</v>
      </c>
      <c r="HC136">
        <f t="shared" si="161"/>
        <v>0</v>
      </c>
      <c r="IK136">
        <v>0</v>
      </c>
    </row>
    <row r="137" spans="1:245" x14ac:dyDescent="0.2">
      <c r="A137">
        <v>17</v>
      </c>
      <c r="B137">
        <v>1</v>
      </c>
      <c r="E137" t="s">
        <v>268</v>
      </c>
      <c r="F137" t="s">
        <v>269</v>
      </c>
      <c r="G137" t="s">
        <v>270</v>
      </c>
      <c r="H137" t="s">
        <v>271</v>
      </c>
      <c r="I137">
        <f>ROUND((87)/1000,9)</f>
        <v>8.6999999999999994E-2</v>
      </c>
      <c r="J137">
        <v>0</v>
      </c>
      <c r="O137">
        <f t="shared" si="122"/>
        <v>366.85</v>
      </c>
      <c r="P137">
        <f t="shared" si="123"/>
        <v>366.85</v>
      </c>
      <c r="Q137">
        <f t="shared" si="124"/>
        <v>0</v>
      </c>
      <c r="R137">
        <f t="shared" si="125"/>
        <v>0</v>
      </c>
      <c r="S137">
        <f t="shared" si="126"/>
        <v>0</v>
      </c>
      <c r="T137">
        <f t="shared" si="127"/>
        <v>0</v>
      </c>
      <c r="U137">
        <f t="shared" si="128"/>
        <v>0</v>
      </c>
      <c r="V137">
        <f t="shared" si="129"/>
        <v>0</v>
      </c>
      <c r="W137">
        <f t="shared" si="130"/>
        <v>0.09</v>
      </c>
      <c r="X137">
        <f t="shared" si="131"/>
        <v>0</v>
      </c>
      <c r="Y137">
        <f t="shared" si="132"/>
        <v>0</v>
      </c>
      <c r="AA137">
        <v>68187018</v>
      </c>
      <c r="AB137">
        <f t="shared" si="133"/>
        <v>1998.42</v>
      </c>
      <c r="AC137">
        <f t="shared" si="134"/>
        <v>1998.42</v>
      </c>
      <c r="AD137">
        <f t="shared" si="135"/>
        <v>0</v>
      </c>
      <c r="AE137">
        <f t="shared" si="136"/>
        <v>0</v>
      </c>
      <c r="AF137">
        <f t="shared" si="137"/>
        <v>0</v>
      </c>
      <c r="AG137">
        <f t="shared" si="138"/>
        <v>0</v>
      </c>
      <c r="AH137">
        <f t="shared" si="139"/>
        <v>0</v>
      </c>
      <c r="AI137">
        <f t="shared" si="140"/>
        <v>0</v>
      </c>
      <c r="AJ137">
        <f t="shared" si="141"/>
        <v>1.01</v>
      </c>
      <c r="AK137">
        <v>1998.42</v>
      </c>
      <c r="AL137">
        <v>1998.42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1.01</v>
      </c>
      <c r="AT137">
        <v>0</v>
      </c>
      <c r="AU137">
        <v>0</v>
      </c>
      <c r="AV137">
        <v>1</v>
      </c>
      <c r="AW137">
        <v>1</v>
      </c>
      <c r="AZ137">
        <v>1</v>
      </c>
      <c r="BA137">
        <v>1</v>
      </c>
      <c r="BB137">
        <v>1</v>
      </c>
      <c r="BC137">
        <v>2.11</v>
      </c>
      <c r="BD137" t="s">
        <v>3</v>
      </c>
      <c r="BE137" t="s">
        <v>3</v>
      </c>
      <c r="BF137" t="s">
        <v>3</v>
      </c>
      <c r="BG137" t="s">
        <v>3</v>
      </c>
      <c r="BH137">
        <v>3</v>
      </c>
      <c r="BI137">
        <v>2</v>
      </c>
      <c r="BJ137" t="s">
        <v>272</v>
      </c>
      <c r="BM137">
        <v>500002</v>
      </c>
      <c r="BN137">
        <v>0</v>
      </c>
      <c r="BO137" t="s">
        <v>269</v>
      </c>
      <c r="BP137">
        <v>1</v>
      </c>
      <c r="BQ137">
        <v>12</v>
      </c>
      <c r="BR137">
        <v>0</v>
      </c>
      <c r="BS137">
        <v>1</v>
      </c>
      <c r="BT137">
        <v>1</v>
      </c>
      <c r="BU137">
        <v>1</v>
      </c>
      <c r="BV137">
        <v>1</v>
      </c>
      <c r="BW137">
        <v>1</v>
      </c>
      <c r="BX137">
        <v>1</v>
      </c>
      <c r="BY137" t="s">
        <v>3</v>
      </c>
      <c r="BZ137">
        <v>0</v>
      </c>
      <c r="CA137">
        <v>0</v>
      </c>
      <c r="CE137">
        <v>0</v>
      </c>
      <c r="CF137">
        <v>0</v>
      </c>
      <c r="CG137">
        <v>0</v>
      </c>
      <c r="CM137">
        <v>0</v>
      </c>
      <c r="CN137" t="s">
        <v>3</v>
      </c>
      <c r="CO137">
        <v>0</v>
      </c>
      <c r="CP137">
        <f t="shared" si="142"/>
        <v>366.85</v>
      </c>
      <c r="CQ137">
        <f t="shared" si="143"/>
        <v>4216.6661999999997</v>
      </c>
      <c r="CR137">
        <f t="shared" si="144"/>
        <v>0</v>
      </c>
      <c r="CS137">
        <f t="shared" si="145"/>
        <v>0</v>
      </c>
      <c r="CT137">
        <f t="shared" si="146"/>
        <v>0</v>
      </c>
      <c r="CU137">
        <f t="shared" si="147"/>
        <v>0</v>
      </c>
      <c r="CV137">
        <f t="shared" si="148"/>
        <v>0</v>
      </c>
      <c r="CW137">
        <f t="shared" si="149"/>
        <v>0</v>
      </c>
      <c r="CX137">
        <f t="shared" si="150"/>
        <v>1.01</v>
      </c>
      <c r="CY137">
        <f t="shared" si="151"/>
        <v>0</v>
      </c>
      <c r="CZ137">
        <f t="shared" si="152"/>
        <v>0</v>
      </c>
      <c r="DC137" t="s">
        <v>3</v>
      </c>
      <c r="DD137" t="s">
        <v>3</v>
      </c>
      <c r="DE137" t="s">
        <v>3</v>
      </c>
      <c r="DF137" t="s">
        <v>3</v>
      </c>
      <c r="DG137" t="s">
        <v>3</v>
      </c>
      <c r="DH137" t="s">
        <v>3</v>
      </c>
      <c r="DI137" t="s">
        <v>3</v>
      </c>
      <c r="DJ137" t="s">
        <v>3</v>
      </c>
      <c r="DK137" t="s">
        <v>3</v>
      </c>
      <c r="DL137" t="s">
        <v>3</v>
      </c>
      <c r="DM137" t="s">
        <v>3</v>
      </c>
      <c r="DN137">
        <v>0</v>
      </c>
      <c r="DO137">
        <v>0</v>
      </c>
      <c r="DP137">
        <v>1</v>
      </c>
      <c r="DQ137">
        <v>1</v>
      </c>
      <c r="DU137">
        <v>1010</v>
      </c>
      <c r="DV137" t="s">
        <v>271</v>
      </c>
      <c r="DW137" t="s">
        <v>271</v>
      </c>
      <c r="DX137">
        <v>1000</v>
      </c>
      <c r="EE137">
        <v>63940455</v>
      </c>
      <c r="EF137">
        <v>12</v>
      </c>
      <c r="EG137" t="s">
        <v>253</v>
      </c>
      <c r="EH137">
        <v>0</v>
      </c>
      <c r="EI137" t="s">
        <v>3</v>
      </c>
      <c r="EJ137">
        <v>2</v>
      </c>
      <c r="EK137">
        <v>500002</v>
      </c>
      <c r="EL137" t="s">
        <v>254</v>
      </c>
      <c r="EM137" t="s">
        <v>255</v>
      </c>
      <c r="EO137" t="s">
        <v>3</v>
      </c>
      <c r="EQ137">
        <v>0</v>
      </c>
      <c r="ER137">
        <v>1998.42</v>
      </c>
      <c r="ES137">
        <v>1998.42</v>
      </c>
      <c r="ET137">
        <v>0</v>
      </c>
      <c r="EU137">
        <v>0</v>
      </c>
      <c r="EV137">
        <v>0</v>
      </c>
      <c r="EW137">
        <v>0</v>
      </c>
      <c r="EX137">
        <v>0</v>
      </c>
      <c r="EY137">
        <v>0</v>
      </c>
      <c r="FQ137">
        <v>0</v>
      </c>
      <c r="FR137">
        <f t="shared" si="153"/>
        <v>0</v>
      </c>
      <c r="FS137">
        <v>0</v>
      </c>
      <c r="FX137">
        <v>0</v>
      </c>
      <c r="FY137">
        <v>0</v>
      </c>
      <c r="GA137" t="s">
        <v>3</v>
      </c>
      <c r="GD137">
        <v>1</v>
      </c>
      <c r="GF137">
        <v>1264355815</v>
      </c>
      <c r="GG137">
        <v>2</v>
      </c>
      <c r="GH137">
        <v>1</v>
      </c>
      <c r="GI137">
        <v>2</v>
      </c>
      <c r="GJ137">
        <v>0</v>
      </c>
      <c r="GK137">
        <v>0</v>
      </c>
      <c r="GL137">
        <f t="shared" si="154"/>
        <v>0</v>
      </c>
      <c r="GM137">
        <f t="shared" si="155"/>
        <v>366.85</v>
      </c>
      <c r="GN137">
        <f t="shared" si="156"/>
        <v>0</v>
      </c>
      <c r="GO137">
        <f t="shared" si="157"/>
        <v>366.85</v>
      </c>
      <c r="GP137">
        <f t="shared" si="158"/>
        <v>0</v>
      </c>
      <c r="GR137">
        <v>0</v>
      </c>
      <c r="GS137">
        <v>3</v>
      </c>
      <c r="GT137">
        <v>0</v>
      </c>
      <c r="GU137" t="s">
        <v>3</v>
      </c>
      <c r="GV137">
        <f t="shared" si="159"/>
        <v>0</v>
      </c>
      <c r="GW137">
        <v>1</v>
      </c>
      <c r="GX137">
        <f t="shared" si="160"/>
        <v>0</v>
      </c>
      <c r="HA137">
        <v>0</v>
      </c>
      <c r="HB137">
        <v>0</v>
      </c>
      <c r="HC137">
        <f t="shared" si="161"/>
        <v>0</v>
      </c>
      <c r="IK137">
        <v>0</v>
      </c>
    </row>
    <row r="138" spans="1:245" x14ac:dyDescent="0.2">
      <c r="A138">
        <v>17</v>
      </c>
      <c r="B138">
        <v>1</v>
      </c>
      <c r="C138">
        <f>ROW(SmtRes!A202)</f>
        <v>202</v>
      </c>
      <c r="D138">
        <f>ROW(EtalonRes!A201)</f>
        <v>201</v>
      </c>
      <c r="E138" t="s">
        <v>273</v>
      </c>
      <c r="F138" t="s">
        <v>274</v>
      </c>
      <c r="G138" t="s">
        <v>275</v>
      </c>
      <c r="H138" t="s">
        <v>259</v>
      </c>
      <c r="I138">
        <f>ROUND((14)/100,9)</f>
        <v>0.14000000000000001</v>
      </c>
      <c r="J138">
        <v>0</v>
      </c>
      <c r="O138">
        <f t="shared" si="122"/>
        <v>685.41</v>
      </c>
      <c r="P138">
        <f t="shared" si="123"/>
        <v>30.54</v>
      </c>
      <c r="Q138">
        <f t="shared" si="124"/>
        <v>38.26</v>
      </c>
      <c r="R138">
        <f t="shared" si="125"/>
        <v>0.56000000000000005</v>
      </c>
      <c r="S138">
        <f t="shared" si="126"/>
        <v>616.61</v>
      </c>
      <c r="T138">
        <f t="shared" si="127"/>
        <v>0</v>
      </c>
      <c r="U138">
        <f t="shared" si="128"/>
        <v>2.2806000000000002</v>
      </c>
      <c r="V138">
        <f t="shared" si="129"/>
        <v>1.4000000000000002E-3</v>
      </c>
      <c r="W138">
        <f t="shared" si="130"/>
        <v>0</v>
      </c>
      <c r="X138">
        <f t="shared" si="131"/>
        <v>586.30999999999995</v>
      </c>
      <c r="Y138">
        <f t="shared" si="132"/>
        <v>401.16</v>
      </c>
      <c r="AA138">
        <v>68187018</v>
      </c>
      <c r="AB138">
        <f t="shared" si="133"/>
        <v>237.45</v>
      </c>
      <c r="AC138">
        <f t="shared" si="134"/>
        <v>51.33</v>
      </c>
      <c r="AD138">
        <f t="shared" si="135"/>
        <v>31.2</v>
      </c>
      <c r="AE138">
        <f t="shared" si="136"/>
        <v>0.14000000000000001</v>
      </c>
      <c r="AF138">
        <f t="shared" si="137"/>
        <v>154.91999999999999</v>
      </c>
      <c r="AG138">
        <f t="shared" si="138"/>
        <v>0</v>
      </c>
      <c r="AH138">
        <f t="shared" si="139"/>
        <v>16.29</v>
      </c>
      <c r="AI138">
        <f t="shared" si="140"/>
        <v>0.01</v>
      </c>
      <c r="AJ138">
        <f t="shared" si="141"/>
        <v>0</v>
      </c>
      <c r="AK138">
        <v>237.45</v>
      </c>
      <c r="AL138">
        <v>51.33</v>
      </c>
      <c r="AM138">
        <v>31.2</v>
      </c>
      <c r="AN138">
        <v>0.14000000000000001</v>
      </c>
      <c r="AO138">
        <v>154.91999999999999</v>
      </c>
      <c r="AP138">
        <v>0</v>
      </c>
      <c r="AQ138">
        <v>16.29</v>
      </c>
      <c r="AR138">
        <v>0.01</v>
      </c>
      <c r="AS138">
        <v>0</v>
      </c>
      <c r="AT138">
        <v>95</v>
      </c>
      <c r="AU138">
        <v>65</v>
      </c>
      <c r="AV138">
        <v>1</v>
      </c>
      <c r="AW138">
        <v>1</v>
      </c>
      <c r="AZ138">
        <v>1</v>
      </c>
      <c r="BA138">
        <v>28.43</v>
      </c>
      <c r="BB138">
        <v>8.76</v>
      </c>
      <c r="BC138">
        <v>4.25</v>
      </c>
      <c r="BD138" t="s">
        <v>3</v>
      </c>
      <c r="BE138" t="s">
        <v>3</v>
      </c>
      <c r="BF138" t="s">
        <v>3</v>
      </c>
      <c r="BG138" t="s">
        <v>3</v>
      </c>
      <c r="BH138">
        <v>0</v>
      </c>
      <c r="BI138">
        <v>2</v>
      </c>
      <c r="BJ138" t="s">
        <v>276</v>
      </c>
      <c r="BM138">
        <v>108001</v>
      </c>
      <c r="BN138">
        <v>0</v>
      </c>
      <c r="BO138" t="s">
        <v>274</v>
      </c>
      <c r="BP138">
        <v>1</v>
      </c>
      <c r="BQ138">
        <v>3</v>
      </c>
      <c r="BR138">
        <v>0</v>
      </c>
      <c r="BS138">
        <v>28.43</v>
      </c>
      <c r="BT138">
        <v>1</v>
      </c>
      <c r="BU138">
        <v>1</v>
      </c>
      <c r="BV138">
        <v>1</v>
      </c>
      <c r="BW138">
        <v>1</v>
      </c>
      <c r="BX138">
        <v>1</v>
      </c>
      <c r="BY138" t="s">
        <v>3</v>
      </c>
      <c r="BZ138">
        <v>95</v>
      </c>
      <c r="CA138">
        <v>65</v>
      </c>
      <c r="CE138">
        <v>0</v>
      </c>
      <c r="CF138">
        <v>0</v>
      </c>
      <c r="CG138">
        <v>0</v>
      </c>
      <c r="CM138">
        <v>0</v>
      </c>
      <c r="CN138" t="s">
        <v>3</v>
      </c>
      <c r="CO138">
        <v>0</v>
      </c>
      <c r="CP138">
        <f t="shared" si="142"/>
        <v>685.41</v>
      </c>
      <c r="CQ138">
        <f t="shared" si="143"/>
        <v>218.1525</v>
      </c>
      <c r="CR138">
        <f t="shared" si="144"/>
        <v>273.31200000000001</v>
      </c>
      <c r="CS138">
        <f t="shared" si="145"/>
        <v>3.9802000000000004</v>
      </c>
      <c r="CT138">
        <f t="shared" si="146"/>
        <v>4404.3755999999994</v>
      </c>
      <c r="CU138">
        <f t="shared" si="147"/>
        <v>0</v>
      </c>
      <c r="CV138">
        <f t="shared" si="148"/>
        <v>16.29</v>
      </c>
      <c r="CW138">
        <f t="shared" si="149"/>
        <v>0.01</v>
      </c>
      <c r="CX138">
        <f t="shared" si="150"/>
        <v>0</v>
      </c>
      <c r="CY138">
        <f t="shared" si="151"/>
        <v>586.31149999999991</v>
      </c>
      <c r="CZ138">
        <f t="shared" si="152"/>
        <v>401.16049999999996</v>
      </c>
      <c r="DC138" t="s">
        <v>3</v>
      </c>
      <c r="DD138" t="s">
        <v>3</v>
      </c>
      <c r="DE138" t="s">
        <v>3</v>
      </c>
      <c r="DF138" t="s">
        <v>3</v>
      </c>
      <c r="DG138" t="s">
        <v>3</v>
      </c>
      <c r="DH138" t="s">
        <v>3</v>
      </c>
      <c r="DI138" t="s">
        <v>3</v>
      </c>
      <c r="DJ138" t="s">
        <v>3</v>
      </c>
      <c r="DK138" t="s">
        <v>3</v>
      </c>
      <c r="DL138" t="s">
        <v>3</v>
      </c>
      <c r="DM138" t="s">
        <v>3</v>
      </c>
      <c r="DN138">
        <v>0</v>
      </c>
      <c r="DO138">
        <v>0</v>
      </c>
      <c r="DP138">
        <v>1</v>
      </c>
      <c r="DQ138">
        <v>1</v>
      </c>
      <c r="DU138">
        <v>1003</v>
      </c>
      <c r="DV138" t="s">
        <v>259</v>
      </c>
      <c r="DW138" t="s">
        <v>259</v>
      </c>
      <c r="DX138">
        <v>100</v>
      </c>
      <c r="EE138">
        <v>63940399</v>
      </c>
      <c r="EF138">
        <v>3</v>
      </c>
      <c r="EG138" t="s">
        <v>261</v>
      </c>
      <c r="EH138">
        <v>0</v>
      </c>
      <c r="EI138" t="s">
        <v>3</v>
      </c>
      <c r="EJ138">
        <v>2</v>
      </c>
      <c r="EK138">
        <v>108001</v>
      </c>
      <c r="EL138" t="s">
        <v>262</v>
      </c>
      <c r="EM138" t="s">
        <v>263</v>
      </c>
      <c r="EO138" t="s">
        <v>3</v>
      </c>
      <c r="EQ138">
        <v>0</v>
      </c>
      <c r="ER138">
        <v>237.45</v>
      </c>
      <c r="ES138">
        <v>51.33</v>
      </c>
      <c r="ET138">
        <v>31.2</v>
      </c>
      <c r="EU138">
        <v>0.14000000000000001</v>
      </c>
      <c r="EV138">
        <v>154.91999999999999</v>
      </c>
      <c r="EW138">
        <v>16.29</v>
      </c>
      <c r="EX138">
        <v>0.01</v>
      </c>
      <c r="EY138">
        <v>0</v>
      </c>
      <c r="FQ138">
        <v>0</v>
      </c>
      <c r="FR138">
        <f t="shared" si="153"/>
        <v>0</v>
      </c>
      <c r="FS138">
        <v>0</v>
      </c>
      <c r="FX138">
        <v>95</v>
      </c>
      <c r="FY138">
        <v>65</v>
      </c>
      <c r="GA138" t="s">
        <v>3</v>
      </c>
      <c r="GD138">
        <v>1</v>
      </c>
      <c r="GF138">
        <v>1113905812</v>
      </c>
      <c r="GG138">
        <v>2</v>
      </c>
      <c r="GH138">
        <v>1</v>
      </c>
      <c r="GI138">
        <v>2</v>
      </c>
      <c r="GJ138">
        <v>0</v>
      </c>
      <c r="GK138">
        <v>0</v>
      </c>
      <c r="GL138">
        <f t="shared" si="154"/>
        <v>0</v>
      </c>
      <c r="GM138">
        <f t="shared" si="155"/>
        <v>1672.88</v>
      </c>
      <c r="GN138">
        <f t="shared" si="156"/>
        <v>0</v>
      </c>
      <c r="GO138">
        <f t="shared" si="157"/>
        <v>1672.88</v>
      </c>
      <c r="GP138">
        <f t="shared" si="158"/>
        <v>0</v>
      </c>
      <c r="GR138">
        <v>0</v>
      </c>
      <c r="GS138">
        <v>3</v>
      </c>
      <c r="GT138">
        <v>0</v>
      </c>
      <c r="GU138" t="s">
        <v>3</v>
      </c>
      <c r="GV138">
        <f t="shared" si="159"/>
        <v>0</v>
      </c>
      <c r="GW138">
        <v>1</v>
      </c>
      <c r="GX138">
        <f t="shared" si="160"/>
        <v>0</v>
      </c>
      <c r="HA138">
        <v>0</v>
      </c>
      <c r="HB138">
        <v>0</v>
      </c>
      <c r="HC138">
        <f t="shared" si="161"/>
        <v>0</v>
      </c>
      <c r="IK138">
        <v>0</v>
      </c>
    </row>
    <row r="139" spans="1:245" x14ac:dyDescent="0.2">
      <c r="A139">
        <v>18</v>
      </c>
      <c r="B139">
        <v>1</v>
      </c>
      <c r="C139">
        <v>201</v>
      </c>
      <c r="E139" t="s">
        <v>277</v>
      </c>
      <c r="F139" t="s">
        <v>278</v>
      </c>
      <c r="G139" t="s">
        <v>279</v>
      </c>
      <c r="H139" t="s">
        <v>259</v>
      </c>
      <c r="I139">
        <f>I138*J139</f>
        <v>0.14000000000000001</v>
      </c>
      <c r="J139">
        <v>1</v>
      </c>
      <c r="O139">
        <f t="shared" si="122"/>
        <v>808.14</v>
      </c>
      <c r="P139">
        <f t="shared" si="123"/>
        <v>808.14</v>
      </c>
      <c r="Q139">
        <f t="shared" si="124"/>
        <v>0</v>
      </c>
      <c r="R139">
        <f t="shared" si="125"/>
        <v>0</v>
      </c>
      <c r="S139">
        <f t="shared" si="126"/>
        <v>0</v>
      </c>
      <c r="T139">
        <f t="shared" si="127"/>
        <v>0</v>
      </c>
      <c r="U139">
        <f t="shared" si="128"/>
        <v>0</v>
      </c>
      <c r="V139">
        <f t="shared" si="129"/>
        <v>0</v>
      </c>
      <c r="W139">
        <f t="shared" si="130"/>
        <v>0.06</v>
      </c>
      <c r="X139">
        <f t="shared" si="131"/>
        <v>0</v>
      </c>
      <c r="Y139">
        <f t="shared" si="132"/>
        <v>0</v>
      </c>
      <c r="AA139">
        <v>68187018</v>
      </c>
      <c r="AB139">
        <f t="shared" si="133"/>
        <v>727.01</v>
      </c>
      <c r="AC139">
        <f t="shared" si="134"/>
        <v>727.01</v>
      </c>
      <c r="AD139">
        <f t="shared" si="135"/>
        <v>0</v>
      </c>
      <c r="AE139">
        <f t="shared" si="136"/>
        <v>0</v>
      </c>
      <c r="AF139">
        <f t="shared" si="137"/>
        <v>0</v>
      </c>
      <c r="AG139">
        <f t="shared" si="138"/>
        <v>0</v>
      </c>
      <c r="AH139">
        <f t="shared" si="139"/>
        <v>0</v>
      </c>
      <c r="AI139">
        <f t="shared" si="140"/>
        <v>0</v>
      </c>
      <c r="AJ139">
        <f t="shared" si="141"/>
        <v>0.44</v>
      </c>
      <c r="AK139">
        <v>727.01</v>
      </c>
      <c r="AL139">
        <v>727.01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0.44</v>
      </c>
      <c r="AT139">
        <v>0</v>
      </c>
      <c r="AU139">
        <v>0</v>
      </c>
      <c r="AV139">
        <v>1</v>
      </c>
      <c r="AW139">
        <v>1</v>
      </c>
      <c r="AZ139">
        <v>1</v>
      </c>
      <c r="BA139">
        <v>1</v>
      </c>
      <c r="BB139">
        <v>1</v>
      </c>
      <c r="BC139">
        <v>7.94</v>
      </c>
      <c r="BD139" t="s">
        <v>3</v>
      </c>
      <c r="BE139" t="s">
        <v>3</v>
      </c>
      <c r="BF139" t="s">
        <v>3</v>
      </c>
      <c r="BG139" t="s">
        <v>3</v>
      </c>
      <c r="BH139">
        <v>3</v>
      </c>
      <c r="BI139">
        <v>2</v>
      </c>
      <c r="BJ139" t="s">
        <v>280</v>
      </c>
      <c r="BM139">
        <v>500002</v>
      </c>
      <c r="BN139">
        <v>0</v>
      </c>
      <c r="BO139" t="s">
        <v>278</v>
      </c>
      <c r="BP139">
        <v>1</v>
      </c>
      <c r="BQ139">
        <v>12</v>
      </c>
      <c r="BR139">
        <v>0</v>
      </c>
      <c r="BS139">
        <v>1</v>
      </c>
      <c r="BT139">
        <v>1</v>
      </c>
      <c r="BU139">
        <v>1</v>
      </c>
      <c r="BV139">
        <v>1</v>
      </c>
      <c r="BW139">
        <v>1</v>
      </c>
      <c r="BX139">
        <v>1</v>
      </c>
      <c r="BY139" t="s">
        <v>3</v>
      </c>
      <c r="BZ139">
        <v>0</v>
      </c>
      <c r="CA139">
        <v>0</v>
      </c>
      <c r="CE139">
        <v>0</v>
      </c>
      <c r="CF139">
        <v>0</v>
      </c>
      <c r="CG139">
        <v>0</v>
      </c>
      <c r="CM139">
        <v>0</v>
      </c>
      <c r="CN139" t="s">
        <v>3</v>
      </c>
      <c r="CO139">
        <v>0</v>
      </c>
      <c r="CP139">
        <f t="shared" si="142"/>
        <v>808.14</v>
      </c>
      <c r="CQ139">
        <f t="shared" si="143"/>
        <v>5772.4594000000006</v>
      </c>
      <c r="CR139">
        <f t="shared" si="144"/>
        <v>0</v>
      </c>
      <c r="CS139">
        <f t="shared" si="145"/>
        <v>0</v>
      </c>
      <c r="CT139">
        <f t="shared" si="146"/>
        <v>0</v>
      </c>
      <c r="CU139">
        <f t="shared" si="147"/>
        <v>0</v>
      </c>
      <c r="CV139">
        <f t="shared" si="148"/>
        <v>0</v>
      </c>
      <c r="CW139">
        <f t="shared" si="149"/>
        <v>0</v>
      </c>
      <c r="CX139">
        <f t="shared" si="150"/>
        <v>0.44</v>
      </c>
      <c r="CY139">
        <f t="shared" si="151"/>
        <v>0</v>
      </c>
      <c r="CZ139">
        <f t="shared" si="152"/>
        <v>0</v>
      </c>
      <c r="DC139" t="s">
        <v>3</v>
      </c>
      <c r="DD139" t="s">
        <v>3</v>
      </c>
      <c r="DE139" t="s">
        <v>3</v>
      </c>
      <c r="DF139" t="s">
        <v>3</v>
      </c>
      <c r="DG139" t="s">
        <v>3</v>
      </c>
      <c r="DH139" t="s">
        <v>3</v>
      </c>
      <c r="DI139" t="s">
        <v>3</v>
      </c>
      <c r="DJ139" t="s">
        <v>3</v>
      </c>
      <c r="DK139" t="s">
        <v>3</v>
      </c>
      <c r="DL139" t="s">
        <v>3</v>
      </c>
      <c r="DM139" t="s">
        <v>3</v>
      </c>
      <c r="DN139">
        <v>0</v>
      </c>
      <c r="DO139">
        <v>0</v>
      </c>
      <c r="DP139">
        <v>1</v>
      </c>
      <c r="DQ139">
        <v>1</v>
      </c>
      <c r="DU139">
        <v>1003</v>
      </c>
      <c r="DV139" t="s">
        <v>259</v>
      </c>
      <c r="DW139" t="s">
        <v>259</v>
      </c>
      <c r="DX139">
        <v>100</v>
      </c>
      <c r="EE139">
        <v>63940455</v>
      </c>
      <c r="EF139">
        <v>12</v>
      </c>
      <c r="EG139" t="s">
        <v>253</v>
      </c>
      <c r="EH139">
        <v>0</v>
      </c>
      <c r="EI139" t="s">
        <v>3</v>
      </c>
      <c r="EJ139">
        <v>2</v>
      </c>
      <c r="EK139">
        <v>500002</v>
      </c>
      <c r="EL139" t="s">
        <v>254</v>
      </c>
      <c r="EM139" t="s">
        <v>255</v>
      </c>
      <c r="EO139" t="s">
        <v>3</v>
      </c>
      <c r="EQ139">
        <v>0</v>
      </c>
      <c r="ER139">
        <v>727.01</v>
      </c>
      <c r="ES139">
        <v>727.01</v>
      </c>
      <c r="ET139">
        <v>0</v>
      </c>
      <c r="EU139">
        <v>0</v>
      </c>
      <c r="EV139">
        <v>0</v>
      </c>
      <c r="EW139">
        <v>0</v>
      </c>
      <c r="EX139">
        <v>0</v>
      </c>
      <c r="FQ139">
        <v>0</v>
      </c>
      <c r="FR139">
        <f t="shared" si="153"/>
        <v>0</v>
      </c>
      <c r="FS139">
        <v>0</v>
      </c>
      <c r="FX139">
        <v>0</v>
      </c>
      <c r="FY139">
        <v>0</v>
      </c>
      <c r="GA139" t="s">
        <v>3</v>
      </c>
      <c r="GD139">
        <v>1</v>
      </c>
      <c r="GF139">
        <v>-343119207</v>
      </c>
      <c r="GG139">
        <v>2</v>
      </c>
      <c r="GH139">
        <v>1</v>
      </c>
      <c r="GI139">
        <v>2</v>
      </c>
      <c r="GJ139">
        <v>0</v>
      </c>
      <c r="GK139">
        <v>0</v>
      </c>
      <c r="GL139">
        <f t="shared" si="154"/>
        <v>0</v>
      </c>
      <c r="GM139">
        <f t="shared" si="155"/>
        <v>808.14</v>
      </c>
      <c r="GN139">
        <f t="shared" si="156"/>
        <v>0</v>
      </c>
      <c r="GO139">
        <f t="shared" si="157"/>
        <v>808.14</v>
      </c>
      <c r="GP139">
        <f t="shared" si="158"/>
        <v>0</v>
      </c>
      <c r="GR139">
        <v>0</v>
      </c>
      <c r="GS139">
        <v>3</v>
      </c>
      <c r="GT139">
        <v>0</v>
      </c>
      <c r="GU139" t="s">
        <v>3</v>
      </c>
      <c r="GV139">
        <f t="shared" si="159"/>
        <v>0</v>
      </c>
      <c r="GW139">
        <v>1</v>
      </c>
      <c r="GX139">
        <f t="shared" si="160"/>
        <v>0</v>
      </c>
      <c r="HA139">
        <v>0</v>
      </c>
      <c r="HB139">
        <v>0</v>
      </c>
      <c r="HC139">
        <f t="shared" si="161"/>
        <v>0</v>
      </c>
      <c r="IK139">
        <v>0</v>
      </c>
    </row>
    <row r="140" spans="1:245" x14ac:dyDescent="0.2">
      <c r="A140">
        <v>17</v>
      </c>
      <c r="B140">
        <v>1</v>
      </c>
      <c r="C140">
        <f>ROW(SmtRes!A213)</f>
        <v>213</v>
      </c>
      <c r="D140">
        <f>ROW(EtalonRes!A210)</f>
        <v>210</v>
      </c>
      <c r="E140" t="s">
        <v>281</v>
      </c>
      <c r="F140" t="s">
        <v>282</v>
      </c>
      <c r="G140" t="s">
        <v>283</v>
      </c>
      <c r="H140" t="s">
        <v>259</v>
      </c>
      <c r="I140">
        <f>ROUND((180)/100,9)</f>
        <v>1.8</v>
      </c>
      <c r="J140">
        <v>0</v>
      </c>
      <c r="O140">
        <f t="shared" si="122"/>
        <v>10271.540000000001</v>
      </c>
      <c r="P140">
        <f t="shared" si="123"/>
        <v>368.6</v>
      </c>
      <c r="Q140">
        <f t="shared" si="124"/>
        <v>743.82</v>
      </c>
      <c r="R140">
        <f t="shared" si="125"/>
        <v>62.43</v>
      </c>
      <c r="S140">
        <f t="shared" si="126"/>
        <v>9159.1200000000008</v>
      </c>
      <c r="T140">
        <f t="shared" si="127"/>
        <v>0</v>
      </c>
      <c r="U140">
        <f t="shared" si="128"/>
        <v>34.271999999999998</v>
      </c>
      <c r="V140">
        <f t="shared" si="129"/>
        <v>0.16200000000000001</v>
      </c>
      <c r="W140">
        <f t="shared" si="130"/>
        <v>0</v>
      </c>
      <c r="X140">
        <f t="shared" si="131"/>
        <v>8760.4699999999993</v>
      </c>
      <c r="Y140">
        <f t="shared" si="132"/>
        <v>5994.01</v>
      </c>
      <c r="AA140">
        <v>68187018</v>
      </c>
      <c r="AB140">
        <f t="shared" si="133"/>
        <v>248.61</v>
      </c>
      <c r="AC140">
        <f t="shared" si="134"/>
        <v>24.12</v>
      </c>
      <c r="AD140">
        <f t="shared" si="135"/>
        <v>45.51</v>
      </c>
      <c r="AE140">
        <f t="shared" si="136"/>
        <v>1.22</v>
      </c>
      <c r="AF140">
        <f t="shared" si="137"/>
        <v>178.98</v>
      </c>
      <c r="AG140">
        <f t="shared" si="138"/>
        <v>0</v>
      </c>
      <c r="AH140">
        <f t="shared" si="139"/>
        <v>19.04</v>
      </c>
      <c r="AI140">
        <f t="shared" si="140"/>
        <v>0.09</v>
      </c>
      <c r="AJ140">
        <f t="shared" si="141"/>
        <v>0</v>
      </c>
      <c r="AK140">
        <v>248.61</v>
      </c>
      <c r="AL140">
        <v>24.12</v>
      </c>
      <c r="AM140">
        <v>45.51</v>
      </c>
      <c r="AN140">
        <v>1.22</v>
      </c>
      <c r="AO140">
        <v>178.98</v>
      </c>
      <c r="AP140">
        <v>0</v>
      </c>
      <c r="AQ140">
        <v>19.04</v>
      </c>
      <c r="AR140">
        <v>0.09</v>
      </c>
      <c r="AS140">
        <v>0</v>
      </c>
      <c r="AT140">
        <v>95</v>
      </c>
      <c r="AU140">
        <v>65</v>
      </c>
      <c r="AV140">
        <v>1</v>
      </c>
      <c r="AW140">
        <v>1</v>
      </c>
      <c r="AZ140">
        <v>1</v>
      </c>
      <c r="BA140">
        <v>28.43</v>
      </c>
      <c r="BB140">
        <v>9.08</v>
      </c>
      <c r="BC140">
        <v>8.49</v>
      </c>
      <c r="BD140" t="s">
        <v>3</v>
      </c>
      <c r="BE140" t="s">
        <v>3</v>
      </c>
      <c r="BF140" t="s">
        <v>3</v>
      </c>
      <c r="BG140" t="s">
        <v>3</v>
      </c>
      <c r="BH140">
        <v>0</v>
      </c>
      <c r="BI140">
        <v>2</v>
      </c>
      <c r="BJ140" t="s">
        <v>284</v>
      </c>
      <c r="BM140">
        <v>108001</v>
      </c>
      <c r="BN140">
        <v>0</v>
      </c>
      <c r="BO140" t="s">
        <v>282</v>
      </c>
      <c r="BP140">
        <v>1</v>
      </c>
      <c r="BQ140">
        <v>3</v>
      </c>
      <c r="BR140">
        <v>0</v>
      </c>
      <c r="BS140">
        <v>28.43</v>
      </c>
      <c r="BT140">
        <v>1</v>
      </c>
      <c r="BU140">
        <v>1</v>
      </c>
      <c r="BV140">
        <v>1</v>
      </c>
      <c r="BW140">
        <v>1</v>
      </c>
      <c r="BX140">
        <v>1</v>
      </c>
      <c r="BY140" t="s">
        <v>3</v>
      </c>
      <c r="BZ140">
        <v>95</v>
      </c>
      <c r="CA140">
        <v>65</v>
      </c>
      <c r="CE140">
        <v>0</v>
      </c>
      <c r="CF140">
        <v>0</v>
      </c>
      <c r="CG140">
        <v>0</v>
      </c>
      <c r="CM140">
        <v>0</v>
      </c>
      <c r="CN140" t="s">
        <v>3</v>
      </c>
      <c r="CO140">
        <v>0</v>
      </c>
      <c r="CP140">
        <f t="shared" si="142"/>
        <v>10271.540000000001</v>
      </c>
      <c r="CQ140">
        <f t="shared" si="143"/>
        <v>204.77880000000002</v>
      </c>
      <c r="CR140">
        <f t="shared" si="144"/>
        <v>413.23079999999999</v>
      </c>
      <c r="CS140">
        <f t="shared" si="145"/>
        <v>34.684599999999996</v>
      </c>
      <c r="CT140">
        <f t="shared" si="146"/>
        <v>5088.4013999999997</v>
      </c>
      <c r="CU140">
        <f t="shared" si="147"/>
        <v>0</v>
      </c>
      <c r="CV140">
        <f t="shared" si="148"/>
        <v>19.04</v>
      </c>
      <c r="CW140">
        <f t="shared" si="149"/>
        <v>0.09</v>
      </c>
      <c r="CX140">
        <f t="shared" si="150"/>
        <v>0</v>
      </c>
      <c r="CY140">
        <f t="shared" si="151"/>
        <v>8760.4725000000017</v>
      </c>
      <c r="CZ140">
        <f t="shared" si="152"/>
        <v>5994.0075000000015</v>
      </c>
      <c r="DC140" t="s">
        <v>3</v>
      </c>
      <c r="DD140" t="s">
        <v>3</v>
      </c>
      <c r="DE140" t="s">
        <v>3</v>
      </c>
      <c r="DF140" t="s">
        <v>3</v>
      </c>
      <c r="DG140" t="s">
        <v>3</v>
      </c>
      <c r="DH140" t="s">
        <v>3</v>
      </c>
      <c r="DI140" t="s">
        <v>3</v>
      </c>
      <c r="DJ140" t="s">
        <v>3</v>
      </c>
      <c r="DK140" t="s">
        <v>3</v>
      </c>
      <c r="DL140" t="s">
        <v>3</v>
      </c>
      <c r="DM140" t="s">
        <v>3</v>
      </c>
      <c r="DN140">
        <v>0</v>
      </c>
      <c r="DO140">
        <v>0</v>
      </c>
      <c r="DP140">
        <v>1</v>
      </c>
      <c r="DQ140">
        <v>1</v>
      </c>
      <c r="DU140">
        <v>1003</v>
      </c>
      <c r="DV140" t="s">
        <v>259</v>
      </c>
      <c r="DW140" t="s">
        <v>259</v>
      </c>
      <c r="DX140">
        <v>100</v>
      </c>
      <c r="EE140">
        <v>63940399</v>
      </c>
      <c r="EF140">
        <v>3</v>
      </c>
      <c r="EG140" t="s">
        <v>261</v>
      </c>
      <c r="EH140">
        <v>0</v>
      </c>
      <c r="EI140" t="s">
        <v>3</v>
      </c>
      <c r="EJ140">
        <v>2</v>
      </c>
      <c r="EK140">
        <v>108001</v>
      </c>
      <c r="EL140" t="s">
        <v>262</v>
      </c>
      <c r="EM140" t="s">
        <v>263</v>
      </c>
      <c r="EO140" t="s">
        <v>3</v>
      </c>
      <c r="EQ140">
        <v>0</v>
      </c>
      <c r="ER140">
        <v>248.61</v>
      </c>
      <c r="ES140">
        <v>24.12</v>
      </c>
      <c r="ET140">
        <v>45.51</v>
      </c>
      <c r="EU140">
        <v>1.22</v>
      </c>
      <c r="EV140">
        <v>178.98</v>
      </c>
      <c r="EW140">
        <v>19.04</v>
      </c>
      <c r="EX140">
        <v>0.09</v>
      </c>
      <c r="EY140">
        <v>0</v>
      </c>
      <c r="FQ140">
        <v>0</v>
      </c>
      <c r="FR140">
        <f t="shared" si="153"/>
        <v>0</v>
      </c>
      <c r="FS140">
        <v>0</v>
      </c>
      <c r="FX140">
        <v>95</v>
      </c>
      <c r="FY140">
        <v>65</v>
      </c>
      <c r="GA140" t="s">
        <v>3</v>
      </c>
      <c r="GD140">
        <v>1</v>
      </c>
      <c r="GF140">
        <v>1124962430</v>
      </c>
      <c r="GG140">
        <v>2</v>
      </c>
      <c r="GH140">
        <v>1</v>
      </c>
      <c r="GI140">
        <v>2</v>
      </c>
      <c r="GJ140">
        <v>0</v>
      </c>
      <c r="GK140">
        <v>0</v>
      </c>
      <c r="GL140">
        <f t="shared" si="154"/>
        <v>0</v>
      </c>
      <c r="GM140">
        <f t="shared" si="155"/>
        <v>25026.02</v>
      </c>
      <c r="GN140">
        <f t="shared" si="156"/>
        <v>0</v>
      </c>
      <c r="GO140">
        <f t="shared" si="157"/>
        <v>25026.02</v>
      </c>
      <c r="GP140">
        <f t="shared" si="158"/>
        <v>0</v>
      </c>
      <c r="GR140">
        <v>0</v>
      </c>
      <c r="GS140">
        <v>3</v>
      </c>
      <c r="GT140">
        <v>0</v>
      </c>
      <c r="GU140" t="s">
        <v>3</v>
      </c>
      <c r="GV140">
        <f t="shared" si="159"/>
        <v>0</v>
      </c>
      <c r="GW140">
        <v>1</v>
      </c>
      <c r="GX140">
        <f t="shared" si="160"/>
        <v>0</v>
      </c>
      <c r="HA140">
        <v>0</v>
      </c>
      <c r="HB140">
        <v>0</v>
      </c>
      <c r="HC140">
        <f t="shared" si="161"/>
        <v>0</v>
      </c>
      <c r="IK140">
        <v>0</v>
      </c>
    </row>
    <row r="141" spans="1:245" x14ac:dyDescent="0.2">
      <c r="A141">
        <v>18</v>
      </c>
      <c r="B141">
        <v>1</v>
      </c>
      <c r="C141">
        <v>211</v>
      </c>
      <c r="E141" t="s">
        <v>285</v>
      </c>
      <c r="F141" t="s">
        <v>286</v>
      </c>
      <c r="G141" t="s">
        <v>287</v>
      </c>
      <c r="H141" t="s">
        <v>288</v>
      </c>
      <c r="I141">
        <f>I140*J141</f>
        <v>18.36</v>
      </c>
      <c r="J141">
        <v>10.199999999999999</v>
      </c>
      <c r="O141">
        <f t="shared" si="122"/>
        <v>1025.27</v>
      </c>
      <c r="P141">
        <f t="shared" si="123"/>
        <v>1025.27</v>
      </c>
      <c r="Q141">
        <f t="shared" si="124"/>
        <v>0</v>
      </c>
      <c r="R141">
        <f t="shared" si="125"/>
        <v>0</v>
      </c>
      <c r="S141">
        <f t="shared" si="126"/>
        <v>0</v>
      </c>
      <c r="T141">
        <f t="shared" si="127"/>
        <v>0</v>
      </c>
      <c r="U141">
        <f t="shared" si="128"/>
        <v>0</v>
      </c>
      <c r="V141">
        <f t="shared" si="129"/>
        <v>0</v>
      </c>
      <c r="W141">
        <f t="shared" si="130"/>
        <v>0.37</v>
      </c>
      <c r="X141">
        <f t="shared" si="131"/>
        <v>0</v>
      </c>
      <c r="Y141">
        <f t="shared" si="132"/>
        <v>0</v>
      </c>
      <c r="AA141">
        <v>68187018</v>
      </c>
      <c r="AB141">
        <f t="shared" si="133"/>
        <v>16.82</v>
      </c>
      <c r="AC141">
        <f t="shared" si="134"/>
        <v>16.82</v>
      </c>
      <c r="AD141">
        <f t="shared" si="135"/>
        <v>0</v>
      </c>
      <c r="AE141">
        <f t="shared" si="136"/>
        <v>0</v>
      </c>
      <c r="AF141">
        <f t="shared" si="137"/>
        <v>0</v>
      </c>
      <c r="AG141">
        <f t="shared" si="138"/>
        <v>0</v>
      </c>
      <c r="AH141">
        <f t="shared" si="139"/>
        <v>0</v>
      </c>
      <c r="AI141">
        <f t="shared" si="140"/>
        <v>0</v>
      </c>
      <c r="AJ141">
        <f t="shared" si="141"/>
        <v>0.02</v>
      </c>
      <c r="AK141">
        <v>16.82</v>
      </c>
      <c r="AL141">
        <v>16.82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0.02</v>
      </c>
      <c r="AT141">
        <v>0</v>
      </c>
      <c r="AU141">
        <v>0</v>
      </c>
      <c r="AV141">
        <v>1</v>
      </c>
      <c r="AW141">
        <v>1</v>
      </c>
      <c r="AZ141">
        <v>1</v>
      </c>
      <c r="BA141">
        <v>1</v>
      </c>
      <c r="BB141">
        <v>1</v>
      </c>
      <c r="BC141">
        <v>3.32</v>
      </c>
      <c r="BD141" t="s">
        <v>3</v>
      </c>
      <c r="BE141" t="s">
        <v>3</v>
      </c>
      <c r="BF141" t="s">
        <v>3</v>
      </c>
      <c r="BG141" t="s">
        <v>3</v>
      </c>
      <c r="BH141">
        <v>3</v>
      </c>
      <c r="BI141">
        <v>1</v>
      </c>
      <c r="BJ141" t="s">
        <v>289</v>
      </c>
      <c r="BM141">
        <v>500001</v>
      </c>
      <c r="BN141">
        <v>0</v>
      </c>
      <c r="BO141" t="s">
        <v>286</v>
      </c>
      <c r="BP141">
        <v>1</v>
      </c>
      <c r="BQ141">
        <v>8</v>
      </c>
      <c r="BR141">
        <v>0</v>
      </c>
      <c r="BS141">
        <v>1</v>
      </c>
      <c r="BT141">
        <v>1</v>
      </c>
      <c r="BU141">
        <v>1</v>
      </c>
      <c r="BV141">
        <v>1</v>
      </c>
      <c r="BW141">
        <v>1</v>
      </c>
      <c r="BX141">
        <v>1</v>
      </c>
      <c r="BY141" t="s">
        <v>3</v>
      </c>
      <c r="BZ141">
        <v>0</v>
      </c>
      <c r="CA141">
        <v>0</v>
      </c>
      <c r="CE141">
        <v>0</v>
      </c>
      <c r="CF141">
        <v>0</v>
      </c>
      <c r="CG141">
        <v>0</v>
      </c>
      <c r="CM141">
        <v>0</v>
      </c>
      <c r="CN141" t="s">
        <v>3</v>
      </c>
      <c r="CO141">
        <v>0</v>
      </c>
      <c r="CP141">
        <f t="shared" si="142"/>
        <v>1025.27</v>
      </c>
      <c r="CQ141">
        <f t="shared" si="143"/>
        <v>55.842399999999998</v>
      </c>
      <c r="CR141">
        <f t="shared" si="144"/>
        <v>0</v>
      </c>
      <c r="CS141">
        <f t="shared" si="145"/>
        <v>0</v>
      </c>
      <c r="CT141">
        <f t="shared" si="146"/>
        <v>0</v>
      </c>
      <c r="CU141">
        <f t="shared" si="147"/>
        <v>0</v>
      </c>
      <c r="CV141">
        <f t="shared" si="148"/>
        <v>0</v>
      </c>
      <c r="CW141">
        <f t="shared" si="149"/>
        <v>0</v>
      </c>
      <c r="CX141">
        <f t="shared" si="150"/>
        <v>0.02</v>
      </c>
      <c r="CY141">
        <f t="shared" si="151"/>
        <v>0</v>
      </c>
      <c r="CZ141">
        <f t="shared" si="152"/>
        <v>0</v>
      </c>
      <c r="DC141" t="s">
        <v>3</v>
      </c>
      <c r="DD141" t="s">
        <v>3</v>
      </c>
      <c r="DE141" t="s">
        <v>3</v>
      </c>
      <c r="DF141" t="s">
        <v>3</v>
      </c>
      <c r="DG141" t="s">
        <v>3</v>
      </c>
      <c r="DH141" t="s">
        <v>3</v>
      </c>
      <c r="DI141" t="s">
        <v>3</v>
      </c>
      <c r="DJ141" t="s">
        <v>3</v>
      </c>
      <c r="DK141" t="s">
        <v>3</v>
      </c>
      <c r="DL141" t="s">
        <v>3</v>
      </c>
      <c r="DM141" t="s">
        <v>3</v>
      </c>
      <c r="DN141">
        <v>0</v>
      </c>
      <c r="DO141">
        <v>0</v>
      </c>
      <c r="DP141">
        <v>1</v>
      </c>
      <c r="DQ141">
        <v>1</v>
      </c>
      <c r="DU141">
        <v>1003</v>
      </c>
      <c r="DV141" t="s">
        <v>288</v>
      </c>
      <c r="DW141" t="s">
        <v>288</v>
      </c>
      <c r="DX141">
        <v>10</v>
      </c>
      <c r="EE141">
        <v>63940454</v>
      </c>
      <c r="EF141">
        <v>8</v>
      </c>
      <c r="EG141" t="s">
        <v>33</v>
      </c>
      <c r="EH141">
        <v>0</v>
      </c>
      <c r="EI141" t="s">
        <v>3</v>
      </c>
      <c r="EJ141">
        <v>1</v>
      </c>
      <c r="EK141">
        <v>500001</v>
      </c>
      <c r="EL141" t="s">
        <v>34</v>
      </c>
      <c r="EM141" t="s">
        <v>35</v>
      </c>
      <c r="EO141" t="s">
        <v>3</v>
      </c>
      <c r="EQ141">
        <v>0</v>
      </c>
      <c r="ER141">
        <v>16.82</v>
      </c>
      <c r="ES141">
        <v>16.82</v>
      </c>
      <c r="ET141">
        <v>0</v>
      </c>
      <c r="EU141">
        <v>0</v>
      </c>
      <c r="EV141">
        <v>0</v>
      </c>
      <c r="EW141">
        <v>0</v>
      </c>
      <c r="EX141">
        <v>0</v>
      </c>
      <c r="FQ141">
        <v>0</v>
      </c>
      <c r="FR141">
        <f t="shared" si="153"/>
        <v>0</v>
      </c>
      <c r="FS141">
        <v>0</v>
      </c>
      <c r="FX141">
        <v>0</v>
      </c>
      <c r="FY141">
        <v>0</v>
      </c>
      <c r="GA141" t="s">
        <v>3</v>
      </c>
      <c r="GD141">
        <v>1</v>
      </c>
      <c r="GF141">
        <v>-382256448</v>
      </c>
      <c r="GG141">
        <v>2</v>
      </c>
      <c r="GH141">
        <v>1</v>
      </c>
      <c r="GI141">
        <v>2</v>
      </c>
      <c r="GJ141">
        <v>0</v>
      </c>
      <c r="GK141">
        <v>0</v>
      </c>
      <c r="GL141">
        <f t="shared" si="154"/>
        <v>0</v>
      </c>
      <c r="GM141">
        <f t="shared" si="155"/>
        <v>1025.27</v>
      </c>
      <c r="GN141">
        <f t="shared" si="156"/>
        <v>1025.27</v>
      </c>
      <c r="GO141">
        <f t="shared" si="157"/>
        <v>0</v>
      </c>
      <c r="GP141">
        <f t="shared" si="158"/>
        <v>0</v>
      </c>
      <c r="GR141">
        <v>0</v>
      </c>
      <c r="GS141">
        <v>3</v>
      </c>
      <c r="GT141">
        <v>0</v>
      </c>
      <c r="GU141" t="s">
        <v>3</v>
      </c>
      <c r="GV141">
        <f t="shared" si="159"/>
        <v>0</v>
      </c>
      <c r="GW141">
        <v>1</v>
      </c>
      <c r="GX141">
        <f t="shared" si="160"/>
        <v>0</v>
      </c>
      <c r="HA141">
        <v>0</v>
      </c>
      <c r="HB141">
        <v>0</v>
      </c>
      <c r="HC141">
        <f t="shared" si="161"/>
        <v>0</v>
      </c>
      <c r="IK141">
        <v>0</v>
      </c>
    </row>
    <row r="142" spans="1:245" x14ac:dyDescent="0.2">
      <c r="A142">
        <v>18</v>
      </c>
      <c r="B142">
        <v>1</v>
      </c>
      <c r="C142">
        <v>210</v>
      </c>
      <c r="E142" t="s">
        <v>290</v>
      </c>
      <c r="F142" t="s">
        <v>291</v>
      </c>
      <c r="G142" t="s">
        <v>292</v>
      </c>
      <c r="H142" t="s">
        <v>293</v>
      </c>
      <c r="I142">
        <f>I140*J142</f>
        <v>18</v>
      </c>
      <c r="J142">
        <v>10</v>
      </c>
      <c r="O142">
        <f t="shared" si="122"/>
        <v>477.43</v>
      </c>
      <c r="P142">
        <f t="shared" si="123"/>
        <v>477.43</v>
      </c>
      <c r="Q142">
        <f t="shared" si="124"/>
        <v>0</v>
      </c>
      <c r="R142">
        <f t="shared" si="125"/>
        <v>0</v>
      </c>
      <c r="S142">
        <f t="shared" si="126"/>
        <v>0</v>
      </c>
      <c r="T142">
        <f t="shared" si="127"/>
        <v>0</v>
      </c>
      <c r="U142">
        <f t="shared" si="128"/>
        <v>0</v>
      </c>
      <c r="V142">
        <f t="shared" si="129"/>
        <v>0</v>
      </c>
      <c r="W142">
        <f t="shared" si="130"/>
        <v>0.18</v>
      </c>
      <c r="X142">
        <f t="shared" si="131"/>
        <v>0</v>
      </c>
      <c r="Y142">
        <f t="shared" si="132"/>
        <v>0</v>
      </c>
      <c r="AA142">
        <v>68187018</v>
      </c>
      <c r="AB142">
        <f t="shared" si="133"/>
        <v>1.9</v>
      </c>
      <c r="AC142">
        <f t="shared" si="134"/>
        <v>1.9</v>
      </c>
      <c r="AD142">
        <f t="shared" si="135"/>
        <v>0</v>
      </c>
      <c r="AE142">
        <f t="shared" si="136"/>
        <v>0</v>
      </c>
      <c r="AF142">
        <f t="shared" si="137"/>
        <v>0</v>
      </c>
      <c r="AG142">
        <f t="shared" si="138"/>
        <v>0</v>
      </c>
      <c r="AH142">
        <f t="shared" si="139"/>
        <v>0</v>
      </c>
      <c r="AI142">
        <f t="shared" si="140"/>
        <v>0</v>
      </c>
      <c r="AJ142">
        <f t="shared" si="141"/>
        <v>0.01</v>
      </c>
      <c r="AK142">
        <v>1.9</v>
      </c>
      <c r="AL142">
        <v>1.9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0.01</v>
      </c>
      <c r="AT142">
        <v>0</v>
      </c>
      <c r="AU142">
        <v>0</v>
      </c>
      <c r="AV142">
        <v>1</v>
      </c>
      <c r="AW142">
        <v>1</v>
      </c>
      <c r="AZ142">
        <v>1</v>
      </c>
      <c r="BA142">
        <v>1</v>
      </c>
      <c r="BB142">
        <v>1</v>
      </c>
      <c r="BC142">
        <v>13.96</v>
      </c>
      <c r="BD142" t="s">
        <v>3</v>
      </c>
      <c r="BE142" t="s">
        <v>3</v>
      </c>
      <c r="BF142" t="s">
        <v>3</v>
      </c>
      <c r="BG142" t="s">
        <v>3</v>
      </c>
      <c r="BH142">
        <v>3</v>
      </c>
      <c r="BI142">
        <v>1</v>
      </c>
      <c r="BJ142" t="s">
        <v>294</v>
      </c>
      <c r="BM142">
        <v>500001</v>
      </c>
      <c r="BN142">
        <v>0</v>
      </c>
      <c r="BO142" t="s">
        <v>291</v>
      </c>
      <c r="BP142">
        <v>1</v>
      </c>
      <c r="BQ142">
        <v>8</v>
      </c>
      <c r="BR142">
        <v>0</v>
      </c>
      <c r="BS142">
        <v>1</v>
      </c>
      <c r="BT142">
        <v>1</v>
      </c>
      <c r="BU142">
        <v>1</v>
      </c>
      <c r="BV142">
        <v>1</v>
      </c>
      <c r="BW142">
        <v>1</v>
      </c>
      <c r="BX142">
        <v>1</v>
      </c>
      <c r="BY142" t="s">
        <v>3</v>
      </c>
      <c r="BZ142">
        <v>0</v>
      </c>
      <c r="CA142">
        <v>0</v>
      </c>
      <c r="CE142">
        <v>0</v>
      </c>
      <c r="CF142">
        <v>0</v>
      </c>
      <c r="CG142">
        <v>0</v>
      </c>
      <c r="CM142">
        <v>0</v>
      </c>
      <c r="CN142" t="s">
        <v>3</v>
      </c>
      <c r="CO142">
        <v>0</v>
      </c>
      <c r="CP142">
        <f t="shared" si="142"/>
        <v>477.43</v>
      </c>
      <c r="CQ142">
        <f t="shared" si="143"/>
        <v>26.524000000000001</v>
      </c>
      <c r="CR142">
        <f t="shared" si="144"/>
        <v>0</v>
      </c>
      <c r="CS142">
        <f t="shared" si="145"/>
        <v>0</v>
      </c>
      <c r="CT142">
        <f t="shared" si="146"/>
        <v>0</v>
      </c>
      <c r="CU142">
        <f t="shared" si="147"/>
        <v>0</v>
      </c>
      <c r="CV142">
        <f t="shared" si="148"/>
        <v>0</v>
      </c>
      <c r="CW142">
        <f t="shared" si="149"/>
        <v>0</v>
      </c>
      <c r="CX142">
        <f t="shared" si="150"/>
        <v>0.01</v>
      </c>
      <c r="CY142">
        <f t="shared" si="151"/>
        <v>0</v>
      </c>
      <c r="CZ142">
        <f t="shared" si="152"/>
        <v>0</v>
      </c>
      <c r="DC142" t="s">
        <v>3</v>
      </c>
      <c r="DD142" t="s">
        <v>3</v>
      </c>
      <c r="DE142" t="s">
        <v>3</v>
      </c>
      <c r="DF142" t="s">
        <v>3</v>
      </c>
      <c r="DG142" t="s">
        <v>3</v>
      </c>
      <c r="DH142" t="s">
        <v>3</v>
      </c>
      <c r="DI142" t="s">
        <v>3</v>
      </c>
      <c r="DJ142" t="s">
        <v>3</v>
      </c>
      <c r="DK142" t="s">
        <v>3</v>
      </c>
      <c r="DL142" t="s">
        <v>3</v>
      </c>
      <c r="DM142" t="s">
        <v>3</v>
      </c>
      <c r="DN142">
        <v>0</v>
      </c>
      <c r="DO142">
        <v>0</v>
      </c>
      <c r="DP142">
        <v>1</v>
      </c>
      <c r="DQ142">
        <v>1</v>
      </c>
      <c r="DU142">
        <v>1010</v>
      </c>
      <c r="DV142" t="s">
        <v>293</v>
      </c>
      <c r="DW142" t="s">
        <v>293</v>
      </c>
      <c r="DX142">
        <v>10</v>
      </c>
      <c r="EE142">
        <v>63940454</v>
      </c>
      <c r="EF142">
        <v>8</v>
      </c>
      <c r="EG142" t="s">
        <v>33</v>
      </c>
      <c r="EH142">
        <v>0</v>
      </c>
      <c r="EI142" t="s">
        <v>3</v>
      </c>
      <c r="EJ142">
        <v>1</v>
      </c>
      <c r="EK142">
        <v>500001</v>
      </c>
      <c r="EL142" t="s">
        <v>34</v>
      </c>
      <c r="EM142" t="s">
        <v>35</v>
      </c>
      <c r="EO142" t="s">
        <v>3</v>
      </c>
      <c r="EQ142">
        <v>0</v>
      </c>
      <c r="ER142">
        <v>1.9</v>
      </c>
      <c r="ES142">
        <v>1.9</v>
      </c>
      <c r="ET142">
        <v>0</v>
      </c>
      <c r="EU142">
        <v>0</v>
      </c>
      <c r="EV142">
        <v>0</v>
      </c>
      <c r="EW142">
        <v>0</v>
      </c>
      <c r="EX142">
        <v>0</v>
      </c>
      <c r="FQ142">
        <v>0</v>
      </c>
      <c r="FR142">
        <f t="shared" si="153"/>
        <v>0</v>
      </c>
      <c r="FS142">
        <v>0</v>
      </c>
      <c r="FX142">
        <v>0</v>
      </c>
      <c r="FY142">
        <v>0</v>
      </c>
      <c r="GA142" t="s">
        <v>3</v>
      </c>
      <c r="GD142">
        <v>1</v>
      </c>
      <c r="GF142">
        <v>-1586291866</v>
      </c>
      <c r="GG142">
        <v>2</v>
      </c>
      <c r="GH142">
        <v>1</v>
      </c>
      <c r="GI142">
        <v>2</v>
      </c>
      <c r="GJ142">
        <v>0</v>
      </c>
      <c r="GK142">
        <v>0</v>
      </c>
      <c r="GL142">
        <f t="shared" si="154"/>
        <v>0</v>
      </c>
      <c r="GM142">
        <f t="shared" si="155"/>
        <v>477.43</v>
      </c>
      <c r="GN142">
        <f t="shared" si="156"/>
        <v>477.43</v>
      </c>
      <c r="GO142">
        <f t="shared" si="157"/>
        <v>0</v>
      </c>
      <c r="GP142">
        <f t="shared" si="158"/>
        <v>0</v>
      </c>
      <c r="GR142">
        <v>0</v>
      </c>
      <c r="GS142">
        <v>3</v>
      </c>
      <c r="GT142">
        <v>0</v>
      </c>
      <c r="GU142" t="s">
        <v>3</v>
      </c>
      <c r="GV142">
        <f t="shared" si="159"/>
        <v>0</v>
      </c>
      <c r="GW142">
        <v>1</v>
      </c>
      <c r="GX142">
        <f t="shared" si="160"/>
        <v>0</v>
      </c>
      <c r="HA142">
        <v>0</v>
      </c>
      <c r="HB142">
        <v>0</v>
      </c>
      <c r="HC142">
        <f t="shared" si="161"/>
        <v>0</v>
      </c>
      <c r="IK142">
        <v>0</v>
      </c>
    </row>
    <row r="143" spans="1:245" x14ac:dyDescent="0.2">
      <c r="A143">
        <v>17</v>
      </c>
      <c r="B143">
        <v>1</v>
      </c>
      <c r="C143">
        <f>ROW(SmtRes!A223)</f>
        <v>223</v>
      </c>
      <c r="D143">
        <f>ROW(EtalonRes!A220)</f>
        <v>220</v>
      </c>
      <c r="E143" t="s">
        <v>295</v>
      </c>
      <c r="F143" t="s">
        <v>296</v>
      </c>
      <c r="G143" t="s">
        <v>297</v>
      </c>
      <c r="H143" t="s">
        <v>259</v>
      </c>
      <c r="I143">
        <f>ROUND((180)/100,9)</f>
        <v>1.8</v>
      </c>
      <c r="J143">
        <v>0</v>
      </c>
      <c r="O143">
        <f t="shared" si="122"/>
        <v>2820.16</v>
      </c>
      <c r="P143">
        <f t="shared" si="123"/>
        <v>160.12</v>
      </c>
      <c r="Q143">
        <f t="shared" si="124"/>
        <v>67.05</v>
      </c>
      <c r="R143">
        <f t="shared" si="125"/>
        <v>13.82</v>
      </c>
      <c r="S143">
        <f t="shared" si="126"/>
        <v>2592.9899999999998</v>
      </c>
      <c r="T143">
        <f t="shared" si="127"/>
        <v>0</v>
      </c>
      <c r="U143">
        <f t="shared" si="128"/>
        <v>9.702</v>
      </c>
      <c r="V143">
        <f t="shared" si="129"/>
        <v>3.6000000000000004E-2</v>
      </c>
      <c r="W143">
        <f t="shared" si="130"/>
        <v>0</v>
      </c>
      <c r="X143">
        <f t="shared" si="131"/>
        <v>2476.4699999999998</v>
      </c>
      <c r="Y143">
        <f t="shared" si="132"/>
        <v>1694.43</v>
      </c>
      <c r="AA143">
        <v>68187018</v>
      </c>
      <c r="AB143">
        <f t="shared" si="133"/>
        <v>69.23</v>
      </c>
      <c r="AC143">
        <f t="shared" si="134"/>
        <v>14.12</v>
      </c>
      <c r="AD143">
        <f t="shared" si="135"/>
        <v>4.4400000000000004</v>
      </c>
      <c r="AE143">
        <f t="shared" si="136"/>
        <v>0.27</v>
      </c>
      <c r="AF143">
        <f t="shared" si="137"/>
        <v>50.67</v>
      </c>
      <c r="AG143">
        <f t="shared" si="138"/>
        <v>0</v>
      </c>
      <c r="AH143">
        <f t="shared" si="139"/>
        <v>5.39</v>
      </c>
      <c r="AI143">
        <f t="shared" si="140"/>
        <v>0.02</v>
      </c>
      <c r="AJ143">
        <f t="shared" si="141"/>
        <v>0</v>
      </c>
      <c r="AK143">
        <v>69.23</v>
      </c>
      <c r="AL143">
        <v>14.12</v>
      </c>
      <c r="AM143">
        <v>4.4400000000000004</v>
      </c>
      <c r="AN143">
        <v>0.27</v>
      </c>
      <c r="AO143">
        <v>50.67</v>
      </c>
      <c r="AP143">
        <v>0</v>
      </c>
      <c r="AQ143">
        <v>5.39</v>
      </c>
      <c r="AR143">
        <v>0.02</v>
      </c>
      <c r="AS143">
        <v>0</v>
      </c>
      <c r="AT143">
        <v>95</v>
      </c>
      <c r="AU143">
        <v>65</v>
      </c>
      <c r="AV143">
        <v>1</v>
      </c>
      <c r="AW143">
        <v>1</v>
      </c>
      <c r="AZ143">
        <v>1</v>
      </c>
      <c r="BA143">
        <v>28.43</v>
      </c>
      <c r="BB143">
        <v>8.39</v>
      </c>
      <c r="BC143">
        <v>6.3</v>
      </c>
      <c r="BD143" t="s">
        <v>3</v>
      </c>
      <c r="BE143" t="s">
        <v>3</v>
      </c>
      <c r="BF143" t="s">
        <v>3</v>
      </c>
      <c r="BG143" t="s">
        <v>3</v>
      </c>
      <c r="BH143">
        <v>0</v>
      </c>
      <c r="BI143">
        <v>2</v>
      </c>
      <c r="BJ143" t="s">
        <v>298</v>
      </c>
      <c r="BM143">
        <v>108001</v>
      </c>
      <c r="BN143">
        <v>0</v>
      </c>
      <c r="BO143" t="s">
        <v>296</v>
      </c>
      <c r="BP143">
        <v>1</v>
      </c>
      <c r="BQ143">
        <v>3</v>
      </c>
      <c r="BR143">
        <v>0</v>
      </c>
      <c r="BS143">
        <v>28.43</v>
      </c>
      <c r="BT143">
        <v>1</v>
      </c>
      <c r="BU143">
        <v>1</v>
      </c>
      <c r="BV143">
        <v>1</v>
      </c>
      <c r="BW143">
        <v>1</v>
      </c>
      <c r="BX143">
        <v>1</v>
      </c>
      <c r="BY143" t="s">
        <v>3</v>
      </c>
      <c r="BZ143">
        <v>95</v>
      </c>
      <c r="CA143">
        <v>65</v>
      </c>
      <c r="CE143">
        <v>0</v>
      </c>
      <c r="CF143">
        <v>0</v>
      </c>
      <c r="CG143">
        <v>0</v>
      </c>
      <c r="CM143">
        <v>0</v>
      </c>
      <c r="CN143" t="s">
        <v>3</v>
      </c>
      <c r="CO143">
        <v>0</v>
      </c>
      <c r="CP143">
        <f t="shared" si="142"/>
        <v>2820.16</v>
      </c>
      <c r="CQ143">
        <f t="shared" si="143"/>
        <v>88.955999999999989</v>
      </c>
      <c r="CR143">
        <f t="shared" si="144"/>
        <v>37.251600000000003</v>
      </c>
      <c r="CS143">
        <f t="shared" si="145"/>
        <v>7.6761000000000008</v>
      </c>
      <c r="CT143">
        <f t="shared" si="146"/>
        <v>1440.5481</v>
      </c>
      <c r="CU143">
        <f t="shared" si="147"/>
        <v>0</v>
      </c>
      <c r="CV143">
        <f t="shared" si="148"/>
        <v>5.39</v>
      </c>
      <c r="CW143">
        <f t="shared" si="149"/>
        <v>0.02</v>
      </c>
      <c r="CX143">
        <f t="shared" si="150"/>
        <v>0</v>
      </c>
      <c r="CY143">
        <f t="shared" si="151"/>
        <v>2476.4694999999997</v>
      </c>
      <c r="CZ143">
        <f t="shared" si="152"/>
        <v>1694.4265</v>
      </c>
      <c r="DC143" t="s">
        <v>3</v>
      </c>
      <c r="DD143" t="s">
        <v>3</v>
      </c>
      <c r="DE143" t="s">
        <v>3</v>
      </c>
      <c r="DF143" t="s">
        <v>3</v>
      </c>
      <c r="DG143" t="s">
        <v>3</v>
      </c>
      <c r="DH143" t="s">
        <v>3</v>
      </c>
      <c r="DI143" t="s">
        <v>3</v>
      </c>
      <c r="DJ143" t="s">
        <v>3</v>
      </c>
      <c r="DK143" t="s">
        <v>3</v>
      </c>
      <c r="DL143" t="s">
        <v>3</v>
      </c>
      <c r="DM143" t="s">
        <v>3</v>
      </c>
      <c r="DN143">
        <v>0</v>
      </c>
      <c r="DO143">
        <v>0</v>
      </c>
      <c r="DP143">
        <v>1</v>
      </c>
      <c r="DQ143">
        <v>1</v>
      </c>
      <c r="DU143">
        <v>1003</v>
      </c>
      <c r="DV143" t="s">
        <v>259</v>
      </c>
      <c r="DW143" t="s">
        <v>259</v>
      </c>
      <c r="DX143">
        <v>100</v>
      </c>
      <c r="EE143">
        <v>63940399</v>
      </c>
      <c r="EF143">
        <v>3</v>
      </c>
      <c r="EG143" t="s">
        <v>261</v>
      </c>
      <c r="EH143">
        <v>0</v>
      </c>
      <c r="EI143" t="s">
        <v>3</v>
      </c>
      <c r="EJ143">
        <v>2</v>
      </c>
      <c r="EK143">
        <v>108001</v>
      </c>
      <c r="EL143" t="s">
        <v>262</v>
      </c>
      <c r="EM143" t="s">
        <v>263</v>
      </c>
      <c r="EO143" t="s">
        <v>3</v>
      </c>
      <c r="EQ143">
        <v>0</v>
      </c>
      <c r="ER143">
        <v>69.23</v>
      </c>
      <c r="ES143">
        <v>14.12</v>
      </c>
      <c r="ET143">
        <v>4.4400000000000004</v>
      </c>
      <c r="EU143">
        <v>0.27</v>
      </c>
      <c r="EV143">
        <v>50.67</v>
      </c>
      <c r="EW143">
        <v>5.39</v>
      </c>
      <c r="EX143">
        <v>0.02</v>
      </c>
      <c r="EY143">
        <v>0</v>
      </c>
      <c r="FQ143">
        <v>0</v>
      </c>
      <c r="FR143">
        <f t="shared" si="153"/>
        <v>0</v>
      </c>
      <c r="FS143">
        <v>0</v>
      </c>
      <c r="FX143">
        <v>95</v>
      </c>
      <c r="FY143">
        <v>65</v>
      </c>
      <c r="GA143" t="s">
        <v>3</v>
      </c>
      <c r="GD143">
        <v>1</v>
      </c>
      <c r="GF143">
        <v>409836818</v>
      </c>
      <c r="GG143">
        <v>2</v>
      </c>
      <c r="GH143">
        <v>1</v>
      </c>
      <c r="GI143">
        <v>2</v>
      </c>
      <c r="GJ143">
        <v>0</v>
      </c>
      <c r="GK143">
        <v>0</v>
      </c>
      <c r="GL143">
        <f t="shared" si="154"/>
        <v>0</v>
      </c>
      <c r="GM143">
        <f t="shared" si="155"/>
        <v>6991.06</v>
      </c>
      <c r="GN143">
        <f t="shared" si="156"/>
        <v>0</v>
      </c>
      <c r="GO143">
        <f t="shared" si="157"/>
        <v>6991.06</v>
      </c>
      <c r="GP143">
        <f t="shared" si="158"/>
        <v>0</v>
      </c>
      <c r="GR143">
        <v>0</v>
      </c>
      <c r="GS143">
        <v>3</v>
      </c>
      <c r="GT143">
        <v>0</v>
      </c>
      <c r="GU143" t="s">
        <v>3</v>
      </c>
      <c r="GV143">
        <f t="shared" si="159"/>
        <v>0</v>
      </c>
      <c r="GW143">
        <v>1</v>
      </c>
      <c r="GX143">
        <f t="shared" si="160"/>
        <v>0</v>
      </c>
      <c r="HA143">
        <v>0</v>
      </c>
      <c r="HB143">
        <v>0</v>
      </c>
      <c r="HC143">
        <f t="shared" si="161"/>
        <v>0</v>
      </c>
      <c r="IK143">
        <v>0</v>
      </c>
    </row>
    <row r="144" spans="1:245" x14ac:dyDescent="0.2">
      <c r="A144">
        <v>17</v>
      </c>
      <c r="B144">
        <v>1</v>
      </c>
      <c r="C144">
        <f>ROW(SmtRes!A231)</f>
        <v>231</v>
      </c>
      <c r="D144">
        <f>ROW(EtalonRes!A228)</f>
        <v>228</v>
      </c>
      <c r="E144" t="s">
        <v>299</v>
      </c>
      <c r="F144" t="s">
        <v>300</v>
      </c>
      <c r="G144" t="s">
        <v>301</v>
      </c>
      <c r="H144" t="s">
        <v>259</v>
      </c>
      <c r="I144">
        <f>ROUND((424-180)/100,9)</f>
        <v>2.44</v>
      </c>
      <c r="J144">
        <v>0</v>
      </c>
      <c r="O144">
        <f t="shared" si="122"/>
        <v>2033.84</v>
      </c>
      <c r="P144">
        <f t="shared" si="123"/>
        <v>149.36000000000001</v>
      </c>
      <c r="Q144">
        <f t="shared" si="124"/>
        <v>45.5</v>
      </c>
      <c r="R144">
        <f t="shared" si="125"/>
        <v>9.7100000000000009</v>
      </c>
      <c r="S144">
        <f t="shared" si="126"/>
        <v>1838.98</v>
      </c>
      <c r="T144">
        <f t="shared" si="127"/>
        <v>0</v>
      </c>
      <c r="U144">
        <f t="shared" si="128"/>
        <v>6.8807999999999998</v>
      </c>
      <c r="V144">
        <f t="shared" si="129"/>
        <v>2.4400000000000002E-2</v>
      </c>
      <c r="W144">
        <f t="shared" si="130"/>
        <v>0</v>
      </c>
      <c r="X144">
        <f t="shared" si="131"/>
        <v>1756.26</v>
      </c>
      <c r="Y144">
        <f t="shared" si="132"/>
        <v>1201.6500000000001</v>
      </c>
      <c r="AA144">
        <v>68187018</v>
      </c>
      <c r="AB144">
        <f t="shared" si="133"/>
        <v>41.59</v>
      </c>
      <c r="AC144">
        <f t="shared" si="134"/>
        <v>12.86</v>
      </c>
      <c r="AD144">
        <f t="shared" si="135"/>
        <v>2.2200000000000002</v>
      </c>
      <c r="AE144">
        <f t="shared" si="136"/>
        <v>0.14000000000000001</v>
      </c>
      <c r="AF144">
        <f t="shared" si="137"/>
        <v>26.51</v>
      </c>
      <c r="AG144">
        <f t="shared" si="138"/>
        <v>0</v>
      </c>
      <c r="AH144">
        <f t="shared" si="139"/>
        <v>2.82</v>
      </c>
      <c r="AI144">
        <f t="shared" si="140"/>
        <v>0.01</v>
      </c>
      <c r="AJ144">
        <f t="shared" si="141"/>
        <v>0</v>
      </c>
      <c r="AK144">
        <v>41.59</v>
      </c>
      <c r="AL144">
        <v>12.86</v>
      </c>
      <c r="AM144">
        <v>2.2200000000000002</v>
      </c>
      <c r="AN144">
        <v>0.14000000000000001</v>
      </c>
      <c r="AO144">
        <v>26.51</v>
      </c>
      <c r="AP144">
        <v>0</v>
      </c>
      <c r="AQ144">
        <v>2.82</v>
      </c>
      <c r="AR144">
        <v>0.01</v>
      </c>
      <c r="AS144">
        <v>0</v>
      </c>
      <c r="AT144">
        <v>95</v>
      </c>
      <c r="AU144">
        <v>65</v>
      </c>
      <c r="AV144">
        <v>1</v>
      </c>
      <c r="AW144">
        <v>1</v>
      </c>
      <c r="AZ144">
        <v>1</v>
      </c>
      <c r="BA144">
        <v>28.43</v>
      </c>
      <c r="BB144">
        <v>8.4</v>
      </c>
      <c r="BC144">
        <v>4.76</v>
      </c>
      <c r="BD144" t="s">
        <v>3</v>
      </c>
      <c r="BE144" t="s">
        <v>3</v>
      </c>
      <c r="BF144" t="s">
        <v>3</v>
      </c>
      <c r="BG144" t="s">
        <v>3</v>
      </c>
      <c r="BH144">
        <v>0</v>
      </c>
      <c r="BI144">
        <v>2</v>
      </c>
      <c r="BJ144" t="s">
        <v>302</v>
      </c>
      <c r="BM144">
        <v>108001</v>
      </c>
      <c r="BN144">
        <v>0</v>
      </c>
      <c r="BO144" t="s">
        <v>300</v>
      </c>
      <c r="BP144">
        <v>1</v>
      </c>
      <c r="BQ144">
        <v>3</v>
      </c>
      <c r="BR144">
        <v>0</v>
      </c>
      <c r="BS144">
        <v>28.43</v>
      </c>
      <c r="BT144">
        <v>1</v>
      </c>
      <c r="BU144">
        <v>1</v>
      </c>
      <c r="BV144">
        <v>1</v>
      </c>
      <c r="BW144">
        <v>1</v>
      </c>
      <c r="BX144">
        <v>1</v>
      </c>
      <c r="BY144" t="s">
        <v>3</v>
      </c>
      <c r="BZ144">
        <v>95</v>
      </c>
      <c r="CA144">
        <v>65</v>
      </c>
      <c r="CE144">
        <v>0</v>
      </c>
      <c r="CF144">
        <v>0</v>
      </c>
      <c r="CG144">
        <v>0</v>
      </c>
      <c r="CM144">
        <v>0</v>
      </c>
      <c r="CN144" t="s">
        <v>3</v>
      </c>
      <c r="CO144">
        <v>0</v>
      </c>
      <c r="CP144">
        <f t="shared" si="142"/>
        <v>2033.8400000000001</v>
      </c>
      <c r="CQ144">
        <f t="shared" si="143"/>
        <v>61.213599999999992</v>
      </c>
      <c r="CR144">
        <f t="shared" si="144"/>
        <v>18.648000000000003</v>
      </c>
      <c r="CS144">
        <f t="shared" si="145"/>
        <v>3.9802000000000004</v>
      </c>
      <c r="CT144">
        <f t="shared" si="146"/>
        <v>753.67930000000001</v>
      </c>
      <c r="CU144">
        <f t="shared" si="147"/>
        <v>0</v>
      </c>
      <c r="CV144">
        <f t="shared" si="148"/>
        <v>2.82</v>
      </c>
      <c r="CW144">
        <f t="shared" si="149"/>
        <v>0.01</v>
      </c>
      <c r="CX144">
        <f t="shared" si="150"/>
        <v>0</v>
      </c>
      <c r="CY144">
        <f t="shared" si="151"/>
        <v>1756.2555000000002</v>
      </c>
      <c r="CZ144">
        <f t="shared" si="152"/>
        <v>1201.6485</v>
      </c>
      <c r="DC144" t="s">
        <v>3</v>
      </c>
      <c r="DD144" t="s">
        <v>3</v>
      </c>
      <c r="DE144" t="s">
        <v>3</v>
      </c>
      <c r="DF144" t="s">
        <v>3</v>
      </c>
      <c r="DG144" t="s">
        <v>3</v>
      </c>
      <c r="DH144" t="s">
        <v>3</v>
      </c>
      <c r="DI144" t="s">
        <v>3</v>
      </c>
      <c r="DJ144" t="s">
        <v>3</v>
      </c>
      <c r="DK144" t="s">
        <v>3</v>
      </c>
      <c r="DL144" t="s">
        <v>3</v>
      </c>
      <c r="DM144" t="s">
        <v>3</v>
      </c>
      <c r="DN144">
        <v>0</v>
      </c>
      <c r="DO144">
        <v>0</v>
      </c>
      <c r="DP144">
        <v>1</v>
      </c>
      <c r="DQ144">
        <v>1</v>
      </c>
      <c r="DU144">
        <v>1003</v>
      </c>
      <c r="DV144" t="s">
        <v>259</v>
      </c>
      <c r="DW144" t="s">
        <v>259</v>
      </c>
      <c r="DX144">
        <v>100</v>
      </c>
      <c r="EE144">
        <v>63940399</v>
      </c>
      <c r="EF144">
        <v>3</v>
      </c>
      <c r="EG144" t="s">
        <v>261</v>
      </c>
      <c r="EH144">
        <v>0</v>
      </c>
      <c r="EI144" t="s">
        <v>3</v>
      </c>
      <c r="EJ144">
        <v>2</v>
      </c>
      <c r="EK144">
        <v>108001</v>
      </c>
      <c r="EL144" t="s">
        <v>262</v>
      </c>
      <c r="EM144" t="s">
        <v>263</v>
      </c>
      <c r="EO144" t="s">
        <v>3</v>
      </c>
      <c r="EQ144">
        <v>0</v>
      </c>
      <c r="ER144">
        <v>41.59</v>
      </c>
      <c r="ES144">
        <v>12.86</v>
      </c>
      <c r="ET144">
        <v>2.2200000000000002</v>
      </c>
      <c r="EU144">
        <v>0.14000000000000001</v>
      </c>
      <c r="EV144">
        <v>26.51</v>
      </c>
      <c r="EW144">
        <v>2.82</v>
      </c>
      <c r="EX144">
        <v>0.01</v>
      </c>
      <c r="EY144">
        <v>0</v>
      </c>
      <c r="FQ144">
        <v>0</v>
      </c>
      <c r="FR144">
        <f t="shared" si="153"/>
        <v>0</v>
      </c>
      <c r="FS144">
        <v>0</v>
      </c>
      <c r="FX144">
        <v>95</v>
      </c>
      <c r="FY144">
        <v>65</v>
      </c>
      <c r="GA144" t="s">
        <v>3</v>
      </c>
      <c r="GD144">
        <v>1</v>
      </c>
      <c r="GF144">
        <v>-1785334863</v>
      </c>
      <c r="GG144">
        <v>2</v>
      </c>
      <c r="GH144">
        <v>1</v>
      </c>
      <c r="GI144">
        <v>2</v>
      </c>
      <c r="GJ144">
        <v>0</v>
      </c>
      <c r="GK144">
        <v>0</v>
      </c>
      <c r="GL144">
        <f t="shared" si="154"/>
        <v>0</v>
      </c>
      <c r="GM144">
        <f t="shared" si="155"/>
        <v>4991.75</v>
      </c>
      <c r="GN144">
        <f t="shared" si="156"/>
        <v>0</v>
      </c>
      <c r="GO144">
        <f t="shared" si="157"/>
        <v>4991.75</v>
      </c>
      <c r="GP144">
        <f t="shared" si="158"/>
        <v>0</v>
      </c>
      <c r="GR144">
        <v>0</v>
      </c>
      <c r="GS144">
        <v>3</v>
      </c>
      <c r="GT144">
        <v>0</v>
      </c>
      <c r="GU144" t="s">
        <v>3</v>
      </c>
      <c r="GV144">
        <f t="shared" si="159"/>
        <v>0</v>
      </c>
      <c r="GW144">
        <v>1</v>
      </c>
      <c r="GX144">
        <f t="shared" si="160"/>
        <v>0</v>
      </c>
      <c r="HA144">
        <v>0</v>
      </c>
      <c r="HB144">
        <v>0</v>
      </c>
      <c r="HC144">
        <f t="shared" si="161"/>
        <v>0</v>
      </c>
      <c r="IK144">
        <v>0</v>
      </c>
    </row>
    <row r="145" spans="1:245" x14ac:dyDescent="0.2">
      <c r="A145">
        <v>17</v>
      </c>
      <c r="B145">
        <v>1</v>
      </c>
      <c r="E145" t="s">
        <v>303</v>
      </c>
      <c r="F145" t="s">
        <v>304</v>
      </c>
      <c r="G145" t="s">
        <v>305</v>
      </c>
      <c r="H145" t="s">
        <v>306</v>
      </c>
      <c r="I145">
        <f>ROUND((424*1.02)/1000,9)</f>
        <v>0.43247999999999998</v>
      </c>
      <c r="J145">
        <v>0</v>
      </c>
      <c r="O145">
        <f t="shared" si="122"/>
        <v>5518.07</v>
      </c>
      <c r="P145">
        <f t="shared" si="123"/>
        <v>5518.07</v>
      </c>
      <c r="Q145">
        <f t="shared" si="124"/>
        <v>0</v>
      </c>
      <c r="R145">
        <f t="shared" si="125"/>
        <v>0</v>
      </c>
      <c r="S145">
        <f t="shared" si="126"/>
        <v>0</v>
      </c>
      <c r="T145">
        <f t="shared" si="127"/>
        <v>0</v>
      </c>
      <c r="U145">
        <f t="shared" si="128"/>
        <v>0</v>
      </c>
      <c r="V145">
        <f t="shared" si="129"/>
        <v>0</v>
      </c>
      <c r="W145">
        <f t="shared" si="130"/>
        <v>0.52</v>
      </c>
      <c r="X145">
        <f t="shared" si="131"/>
        <v>0</v>
      </c>
      <c r="Y145">
        <f t="shared" si="132"/>
        <v>0</v>
      </c>
      <c r="AA145">
        <v>68187018</v>
      </c>
      <c r="AB145">
        <f t="shared" si="133"/>
        <v>1639.99</v>
      </c>
      <c r="AC145">
        <f t="shared" si="134"/>
        <v>1639.99</v>
      </c>
      <c r="AD145">
        <f t="shared" si="135"/>
        <v>0</v>
      </c>
      <c r="AE145">
        <f t="shared" si="136"/>
        <v>0</v>
      </c>
      <c r="AF145">
        <f t="shared" si="137"/>
        <v>0</v>
      </c>
      <c r="AG145">
        <f t="shared" si="138"/>
        <v>0</v>
      </c>
      <c r="AH145">
        <f t="shared" si="139"/>
        <v>0</v>
      </c>
      <c r="AI145">
        <f t="shared" si="140"/>
        <v>0</v>
      </c>
      <c r="AJ145">
        <f t="shared" si="141"/>
        <v>1.2</v>
      </c>
      <c r="AK145">
        <v>1639.99</v>
      </c>
      <c r="AL145">
        <v>1639.99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1.2</v>
      </c>
      <c r="AT145">
        <v>0</v>
      </c>
      <c r="AU145">
        <v>0</v>
      </c>
      <c r="AV145">
        <v>1</v>
      </c>
      <c r="AW145">
        <v>1</v>
      </c>
      <c r="AZ145">
        <v>1</v>
      </c>
      <c r="BA145">
        <v>1</v>
      </c>
      <c r="BB145">
        <v>1</v>
      </c>
      <c r="BC145">
        <v>7.78</v>
      </c>
      <c r="BD145" t="s">
        <v>3</v>
      </c>
      <c r="BE145" t="s">
        <v>3</v>
      </c>
      <c r="BF145" t="s">
        <v>3</v>
      </c>
      <c r="BG145" t="s">
        <v>3</v>
      </c>
      <c r="BH145">
        <v>3</v>
      </c>
      <c r="BI145">
        <v>2</v>
      </c>
      <c r="BJ145" t="s">
        <v>307</v>
      </c>
      <c r="BM145">
        <v>500002</v>
      </c>
      <c r="BN145">
        <v>0</v>
      </c>
      <c r="BO145" t="s">
        <v>304</v>
      </c>
      <c r="BP145">
        <v>1</v>
      </c>
      <c r="BQ145">
        <v>12</v>
      </c>
      <c r="BR145">
        <v>0</v>
      </c>
      <c r="BS145">
        <v>1</v>
      </c>
      <c r="BT145">
        <v>1</v>
      </c>
      <c r="BU145">
        <v>1</v>
      </c>
      <c r="BV145">
        <v>1</v>
      </c>
      <c r="BW145">
        <v>1</v>
      </c>
      <c r="BX145">
        <v>1</v>
      </c>
      <c r="BY145" t="s">
        <v>3</v>
      </c>
      <c r="BZ145">
        <v>0</v>
      </c>
      <c r="CA145">
        <v>0</v>
      </c>
      <c r="CE145">
        <v>0</v>
      </c>
      <c r="CF145">
        <v>0</v>
      </c>
      <c r="CG145">
        <v>0</v>
      </c>
      <c r="CM145">
        <v>0</v>
      </c>
      <c r="CN145" t="s">
        <v>3</v>
      </c>
      <c r="CO145">
        <v>0</v>
      </c>
      <c r="CP145">
        <f t="shared" si="142"/>
        <v>5518.07</v>
      </c>
      <c r="CQ145">
        <f t="shared" si="143"/>
        <v>12759.1222</v>
      </c>
      <c r="CR145">
        <f t="shared" si="144"/>
        <v>0</v>
      </c>
      <c r="CS145">
        <f t="shared" si="145"/>
        <v>0</v>
      </c>
      <c r="CT145">
        <f t="shared" si="146"/>
        <v>0</v>
      </c>
      <c r="CU145">
        <f t="shared" si="147"/>
        <v>0</v>
      </c>
      <c r="CV145">
        <f t="shared" si="148"/>
        <v>0</v>
      </c>
      <c r="CW145">
        <f t="shared" si="149"/>
        <v>0</v>
      </c>
      <c r="CX145">
        <f t="shared" si="150"/>
        <v>1.2</v>
      </c>
      <c r="CY145">
        <f t="shared" si="151"/>
        <v>0</v>
      </c>
      <c r="CZ145">
        <f t="shared" si="152"/>
        <v>0</v>
      </c>
      <c r="DC145" t="s">
        <v>3</v>
      </c>
      <c r="DD145" t="s">
        <v>3</v>
      </c>
      <c r="DE145" t="s">
        <v>3</v>
      </c>
      <c r="DF145" t="s">
        <v>3</v>
      </c>
      <c r="DG145" t="s">
        <v>3</v>
      </c>
      <c r="DH145" t="s">
        <v>3</v>
      </c>
      <c r="DI145" t="s">
        <v>3</v>
      </c>
      <c r="DJ145" t="s">
        <v>3</v>
      </c>
      <c r="DK145" t="s">
        <v>3</v>
      </c>
      <c r="DL145" t="s">
        <v>3</v>
      </c>
      <c r="DM145" t="s">
        <v>3</v>
      </c>
      <c r="DN145">
        <v>0</v>
      </c>
      <c r="DO145">
        <v>0</v>
      </c>
      <c r="DP145">
        <v>1</v>
      </c>
      <c r="DQ145">
        <v>1</v>
      </c>
      <c r="DU145">
        <v>1013</v>
      </c>
      <c r="DV145" t="s">
        <v>306</v>
      </c>
      <c r="DW145" t="s">
        <v>308</v>
      </c>
      <c r="DX145">
        <v>1</v>
      </c>
      <c r="EE145">
        <v>63940455</v>
      </c>
      <c r="EF145">
        <v>12</v>
      </c>
      <c r="EG145" t="s">
        <v>253</v>
      </c>
      <c r="EH145">
        <v>0</v>
      </c>
      <c r="EI145" t="s">
        <v>3</v>
      </c>
      <c r="EJ145">
        <v>2</v>
      </c>
      <c r="EK145">
        <v>500002</v>
      </c>
      <c r="EL145" t="s">
        <v>254</v>
      </c>
      <c r="EM145" t="s">
        <v>255</v>
      </c>
      <c r="EO145" t="s">
        <v>3</v>
      </c>
      <c r="EQ145">
        <v>0</v>
      </c>
      <c r="ER145">
        <v>1639.99</v>
      </c>
      <c r="ES145">
        <v>1639.99</v>
      </c>
      <c r="ET145">
        <v>0</v>
      </c>
      <c r="EU145">
        <v>0</v>
      </c>
      <c r="EV145">
        <v>0</v>
      </c>
      <c r="EW145">
        <v>0</v>
      </c>
      <c r="EX145">
        <v>0</v>
      </c>
      <c r="EY145">
        <v>0</v>
      </c>
      <c r="FQ145">
        <v>0</v>
      </c>
      <c r="FR145">
        <f t="shared" si="153"/>
        <v>0</v>
      </c>
      <c r="FS145">
        <v>0</v>
      </c>
      <c r="FX145">
        <v>0</v>
      </c>
      <c r="FY145">
        <v>0</v>
      </c>
      <c r="GA145" t="s">
        <v>3</v>
      </c>
      <c r="GD145">
        <v>1</v>
      </c>
      <c r="GF145">
        <v>-1255677092</v>
      </c>
      <c r="GG145">
        <v>2</v>
      </c>
      <c r="GH145">
        <v>1</v>
      </c>
      <c r="GI145">
        <v>2</v>
      </c>
      <c r="GJ145">
        <v>0</v>
      </c>
      <c r="GK145">
        <v>0</v>
      </c>
      <c r="GL145">
        <f t="shared" si="154"/>
        <v>0</v>
      </c>
      <c r="GM145">
        <f t="shared" si="155"/>
        <v>5518.07</v>
      </c>
      <c r="GN145">
        <f t="shared" si="156"/>
        <v>0</v>
      </c>
      <c r="GO145">
        <f t="shared" si="157"/>
        <v>5518.07</v>
      </c>
      <c r="GP145">
        <f t="shared" si="158"/>
        <v>0</v>
      </c>
      <c r="GR145">
        <v>0</v>
      </c>
      <c r="GS145">
        <v>3</v>
      </c>
      <c r="GT145">
        <v>0</v>
      </c>
      <c r="GU145" t="s">
        <v>3</v>
      </c>
      <c r="GV145">
        <f t="shared" si="159"/>
        <v>0</v>
      </c>
      <c r="GW145">
        <v>1</v>
      </c>
      <c r="GX145">
        <f t="shared" si="160"/>
        <v>0</v>
      </c>
      <c r="HA145">
        <v>0</v>
      </c>
      <c r="HB145">
        <v>0</v>
      </c>
      <c r="HC145">
        <f t="shared" si="161"/>
        <v>0</v>
      </c>
      <c r="IK145">
        <v>0</v>
      </c>
    </row>
    <row r="146" spans="1:245" x14ac:dyDescent="0.2">
      <c r="A146">
        <v>17</v>
      </c>
      <c r="B146">
        <v>1</v>
      </c>
      <c r="C146">
        <f>ROW(SmtRes!A241)</f>
        <v>241</v>
      </c>
      <c r="D146">
        <f>ROW(EtalonRes!A237)</f>
        <v>237</v>
      </c>
      <c r="E146" t="s">
        <v>309</v>
      </c>
      <c r="F146" t="s">
        <v>310</v>
      </c>
      <c r="G146" t="s">
        <v>311</v>
      </c>
      <c r="H146" t="s">
        <v>235</v>
      </c>
      <c r="I146">
        <f>ROUND((87)/100,9)</f>
        <v>0.87</v>
      </c>
      <c r="J146">
        <v>0</v>
      </c>
      <c r="O146">
        <f t="shared" si="122"/>
        <v>7882.63</v>
      </c>
      <c r="P146">
        <f t="shared" si="123"/>
        <v>362.8</v>
      </c>
      <c r="Q146">
        <f t="shared" si="124"/>
        <v>41.23</v>
      </c>
      <c r="R146">
        <f t="shared" si="125"/>
        <v>10.14</v>
      </c>
      <c r="S146">
        <f t="shared" si="126"/>
        <v>7478.6</v>
      </c>
      <c r="T146">
        <f t="shared" si="127"/>
        <v>0</v>
      </c>
      <c r="U146">
        <f t="shared" si="128"/>
        <v>26.517600000000002</v>
      </c>
      <c r="V146">
        <f t="shared" si="129"/>
        <v>2.6099999999999998E-2</v>
      </c>
      <c r="W146">
        <f t="shared" si="130"/>
        <v>0</v>
      </c>
      <c r="X146">
        <f t="shared" si="131"/>
        <v>7114.3</v>
      </c>
      <c r="Y146">
        <f t="shared" si="132"/>
        <v>4867.68</v>
      </c>
      <c r="AA146">
        <v>68187018</v>
      </c>
      <c r="AB146">
        <f t="shared" si="133"/>
        <v>371.42</v>
      </c>
      <c r="AC146">
        <f t="shared" si="134"/>
        <v>63.28</v>
      </c>
      <c r="AD146">
        <f t="shared" si="135"/>
        <v>5.78</v>
      </c>
      <c r="AE146">
        <f t="shared" si="136"/>
        <v>0.41</v>
      </c>
      <c r="AF146">
        <f t="shared" si="137"/>
        <v>302.36</v>
      </c>
      <c r="AG146">
        <f t="shared" si="138"/>
        <v>0</v>
      </c>
      <c r="AH146">
        <f t="shared" si="139"/>
        <v>30.48</v>
      </c>
      <c r="AI146">
        <f t="shared" si="140"/>
        <v>0.03</v>
      </c>
      <c r="AJ146">
        <f t="shared" si="141"/>
        <v>0</v>
      </c>
      <c r="AK146">
        <v>371.42</v>
      </c>
      <c r="AL146">
        <v>63.28</v>
      </c>
      <c r="AM146">
        <v>5.78</v>
      </c>
      <c r="AN146">
        <v>0.41</v>
      </c>
      <c r="AO146">
        <v>302.36</v>
      </c>
      <c r="AP146">
        <v>0</v>
      </c>
      <c r="AQ146">
        <v>30.48</v>
      </c>
      <c r="AR146">
        <v>0.03</v>
      </c>
      <c r="AS146">
        <v>0</v>
      </c>
      <c r="AT146">
        <v>95</v>
      </c>
      <c r="AU146">
        <v>65</v>
      </c>
      <c r="AV146">
        <v>1</v>
      </c>
      <c r="AW146">
        <v>1</v>
      </c>
      <c r="AZ146">
        <v>1</v>
      </c>
      <c r="BA146">
        <v>28.43</v>
      </c>
      <c r="BB146">
        <v>8.1999999999999993</v>
      </c>
      <c r="BC146">
        <v>6.59</v>
      </c>
      <c r="BD146" t="s">
        <v>3</v>
      </c>
      <c r="BE146" t="s">
        <v>3</v>
      </c>
      <c r="BF146" t="s">
        <v>3</v>
      </c>
      <c r="BG146" t="s">
        <v>3</v>
      </c>
      <c r="BH146">
        <v>0</v>
      </c>
      <c r="BI146">
        <v>2</v>
      </c>
      <c r="BJ146" t="s">
        <v>312</v>
      </c>
      <c r="BM146">
        <v>108001</v>
      </c>
      <c r="BN146">
        <v>0</v>
      </c>
      <c r="BO146" t="s">
        <v>310</v>
      </c>
      <c r="BP146">
        <v>1</v>
      </c>
      <c r="BQ146">
        <v>3</v>
      </c>
      <c r="BR146">
        <v>0</v>
      </c>
      <c r="BS146">
        <v>28.43</v>
      </c>
      <c r="BT146">
        <v>1</v>
      </c>
      <c r="BU146">
        <v>1</v>
      </c>
      <c r="BV146">
        <v>1</v>
      </c>
      <c r="BW146">
        <v>1</v>
      </c>
      <c r="BX146">
        <v>1</v>
      </c>
      <c r="BY146" t="s">
        <v>3</v>
      </c>
      <c r="BZ146">
        <v>95</v>
      </c>
      <c r="CA146">
        <v>65</v>
      </c>
      <c r="CE146">
        <v>0</v>
      </c>
      <c r="CF146">
        <v>0</v>
      </c>
      <c r="CG146">
        <v>0</v>
      </c>
      <c r="CM146">
        <v>0</v>
      </c>
      <c r="CN146" t="s">
        <v>3</v>
      </c>
      <c r="CO146">
        <v>0</v>
      </c>
      <c r="CP146">
        <f t="shared" si="142"/>
        <v>7882.63</v>
      </c>
      <c r="CQ146">
        <f t="shared" si="143"/>
        <v>417.01519999999999</v>
      </c>
      <c r="CR146">
        <f t="shared" si="144"/>
        <v>47.396000000000001</v>
      </c>
      <c r="CS146">
        <f t="shared" si="145"/>
        <v>11.6563</v>
      </c>
      <c r="CT146">
        <f t="shared" si="146"/>
        <v>8596.0948000000008</v>
      </c>
      <c r="CU146">
        <f t="shared" si="147"/>
        <v>0</v>
      </c>
      <c r="CV146">
        <f t="shared" si="148"/>
        <v>30.48</v>
      </c>
      <c r="CW146">
        <f t="shared" si="149"/>
        <v>0.03</v>
      </c>
      <c r="CX146">
        <f t="shared" si="150"/>
        <v>0</v>
      </c>
      <c r="CY146">
        <f t="shared" si="151"/>
        <v>7114.3030000000008</v>
      </c>
      <c r="CZ146">
        <f t="shared" si="152"/>
        <v>4867.6810000000005</v>
      </c>
      <c r="DC146" t="s">
        <v>3</v>
      </c>
      <c r="DD146" t="s">
        <v>3</v>
      </c>
      <c r="DE146" t="s">
        <v>3</v>
      </c>
      <c r="DF146" t="s">
        <v>3</v>
      </c>
      <c r="DG146" t="s">
        <v>3</v>
      </c>
      <c r="DH146" t="s">
        <v>3</v>
      </c>
      <c r="DI146" t="s">
        <v>3</v>
      </c>
      <c r="DJ146" t="s">
        <v>3</v>
      </c>
      <c r="DK146" t="s">
        <v>3</v>
      </c>
      <c r="DL146" t="s">
        <v>3</v>
      </c>
      <c r="DM146" t="s">
        <v>3</v>
      </c>
      <c r="DN146">
        <v>0</v>
      </c>
      <c r="DO146">
        <v>0</v>
      </c>
      <c r="DP146">
        <v>1</v>
      </c>
      <c r="DQ146">
        <v>1</v>
      </c>
      <c r="DU146">
        <v>1010</v>
      </c>
      <c r="DV146" t="s">
        <v>235</v>
      </c>
      <c r="DW146" t="s">
        <v>235</v>
      </c>
      <c r="DX146">
        <v>100</v>
      </c>
      <c r="EE146">
        <v>63940399</v>
      </c>
      <c r="EF146">
        <v>3</v>
      </c>
      <c r="EG146" t="s">
        <v>261</v>
      </c>
      <c r="EH146">
        <v>0</v>
      </c>
      <c r="EI146" t="s">
        <v>3</v>
      </c>
      <c r="EJ146">
        <v>2</v>
      </c>
      <c r="EK146">
        <v>108001</v>
      </c>
      <c r="EL146" t="s">
        <v>262</v>
      </c>
      <c r="EM146" t="s">
        <v>263</v>
      </c>
      <c r="EO146" t="s">
        <v>3</v>
      </c>
      <c r="EQ146">
        <v>0</v>
      </c>
      <c r="ER146">
        <v>371.42</v>
      </c>
      <c r="ES146">
        <v>63.28</v>
      </c>
      <c r="ET146">
        <v>5.78</v>
      </c>
      <c r="EU146">
        <v>0.41</v>
      </c>
      <c r="EV146">
        <v>302.36</v>
      </c>
      <c r="EW146">
        <v>30.48</v>
      </c>
      <c r="EX146">
        <v>0.03</v>
      </c>
      <c r="EY146">
        <v>0</v>
      </c>
      <c r="FQ146">
        <v>0</v>
      </c>
      <c r="FR146">
        <f t="shared" si="153"/>
        <v>0</v>
      </c>
      <c r="FS146">
        <v>0</v>
      </c>
      <c r="FX146">
        <v>95</v>
      </c>
      <c r="FY146">
        <v>65</v>
      </c>
      <c r="GA146" t="s">
        <v>3</v>
      </c>
      <c r="GD146">
        <v>1</v>
      </c>
      <c r="GF146">
        <v>2131633204</v>
      </c>
      <c r="GG146">
        <v>2</v>
      </c>
      <c r="GH146">
        <v>1</v>
      </c>
      <c r="GI146">
        <v>2</v>
      </c>
      <c r="GJ146">
        <v>0</v>
      </c>
      <c r="GK146">
        <v>0</v>
      </c>
      <c r="GL146">
        <f t="shared" si="154"/>
        <v>0</v>
      </c>
      <c r="GM146">
        <f t="shared" si="155"/>
        <v>19864.61</v>
      </c>
      <c r="GN146">
        <f t="shared" si="156"/>
        <v>0</v>
      </c>
      <c r="GO146">
        <f t="shared" si="157"/>
        <v>19864.61</v>
      </c>
      <c r="GP146">
        <f t="shared" si="158"/>
        <v>0</v>
      </c>
      <c r="GR146">
        <v>0</v>
      </c>
      <c r="GS146">
        <v>3</v>
      </c>
      <c r="GT146">
        <v>0</v>
      </c>
      <c r="GU146" t="s">
        <v>3</v>
      </c>
      <c r="GV146">
        <f t="shared" si="159"/>
        <v>0</v>
      </c>
      <c r="GW146">
        <v>1</v>
      </c>
      <c r="GX146">
        <f t="shared" si="160"/>
        <v>0</v>
      </c>
      <c r="HA146">
        <v>0</v>
      </c>
      <c r="HB146">
        <v>0</v>
      </c>
      <c r="HC146">
        <f t="shared" si="161"/>
        <v>0</v>
      </c>
      <c r="IK146">
        <v>0</v>
      </c>
    </row>
    <row r="147" spans="1:245" x14ac:dyDescent="0.2">
      <c r="A147">
        <v>18</v>
      </c>
      <c r="B147">
        <v>1</v>
      </c>
      <c r="C147">
        <v>239</v>
      </c>
      <c r="E147" t="s">
        <v>313</v>
      </c>
      <c r="F147" t="s">
        <v>314</v>
      </c>
      <c r="G147" t="s">
        <v>315</v>
      </c>
      <c r="H147" t="s">
        <v>235</v>
      </c>
      <c r="I147">
        <f>I146*J147</f>
        <v>0.87</v>
      </c>
      <c r="J147">
        <v>1</v>
      </c>
      <c r="O147">
        <f t="shared" si="122"/>
        <v>17579.919999999998</v>
      </c>
      <c r="P147">
        <f t="shared" si="123"/>
        <v>17579.919999999998</v>
      </c>
      <c r="Q147">
        <f t="shared" si="124"/>
        <v>0</v>
      </c>
      <c r="R147">
        <f t="shared" si="125"/>
        <v>0</v>
      </c>
      <c r="S147">
        <f t="shared" si="126"/>
        <v>0</v>
      </c>
      <c r="T147">
        <f t="shared" si="127"/>
        <v>0</v>
      </c>
      <c r="U147">
        <f t="shared" si="128"/>
        <v>0</v>
      </c>
      <c r="V147">
        <f t="shared" si="129"/>
        <v>0</v>
      </c>
      <c r="W147">
        <f t="shared" si="130"/>
        <v>0.13</v>
      </c>
      <c r="X147">
        <f t="shared" si="131"/>
        <v>0</v>
      </c>
      <c r="Y147">
        <f t="shared" si="132"/>
        <v>0</v>
      </c>
      <c r="AA147">
        <v>68187018</v>
      </c>
      <c r="AB147">
        <f t="shared" si="133"/>
        <v>9355</v>
      </c>
      <c r="AC147">
        <f t="shared" si="134"/>
        <v>9355</v>
      </c>
      <c r="AD147">
        <f t="shared" si="135"/>
        <v>0</v>
      </c>
      <c r="AE147">
        <f t="shared" si="136"/>
        <v>0</v>
      </c>
      <c r="AF147">
        <f t="shared" si="137"/>
        <v>0</v>
      </c>
      <c r="AG147">
        <f t="shared" si="138"/>
        <v>0</v>
      </c>
      <c r="AH147">
        <f t="shared" si="139"/>
        <v>0</v>
      </c>
      <c r="AI147">
        <f t="shared" si="140"/>
        <v>0</v>
      </c>
      <c r="AJ147">
        <f t="shared" si="141"/>
        <v>0.15</v>
      </c>
      <c r="AK147">
        <v>9355</v>
      </c>
      <c r="AL147">
        <v>9355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0.15</v>
      </c>
      <c r="AT147">
        <v>0</v>
      </c>
      <c r="AU147">
        <v>0</v>
      </c>
      <c r="AV147">
        <v>1</v>
      </c>
      <c r="AW147">
        <v>1</v>
      </c>
      <c r="AZ147">
        <v>1</v>
      </c>
      <c r="BA147">
        <v>1</v>
      </c>
      <c r="BB147">
        <v>1</v>
      </c>
      <c r="BC147">
        <v>2.16</v>
      </c>
      <c r="BD147" t="s">
        <v>3</v>
      </c>
      <c r="BE147" t="s">
        <v>3</v>
      </c>
      <c r="BF147" t="s">
        <v>3</v>
      </c>
      <c r="BG147" t="s">
        <v>3</v>
      </c>
      <c r="BH147">
        <v>3</v>
      </c>
      <c r="BI147">
        <v>2</v>
      </c>
      <c r="BJ147" t="s">
        <v>316</v>
      </c>
      <c r="BM147">
        <v>500002</v>
      </c>
      <c r="BN147">
        <v>0</v>
      </c>
      <c r="BO147" t="s">
        <v>314</v>
      </c>
      <c r="BP147">
        <v>1</v>
      </c>
      <c r="BQ147">
        <v>12</v>
      </c>
      <c r="BR147">
        <v>0</v>
      </c>
      <c r="BS147">
        <v>1</v>
      </c>
      <c r="BT147">
        <v>1</v>
      </c>
      <c r="BU147">
        <v>1</v>
      </c>
      <c r="BV147">
        <v>1</v>
      </c>
      <c r="BW147">
        <v>1</v>
      </c>
      <c r="BX147">
        <v>1</v>
      </c>
      <c r="BY147" t="s">
        <v>3</v>
      </c>
      <c r="BZ147">
        <v>0</v>
      </c>
      <c r="CA147">
        <v>0</v>
      </c>
      <c r="CE147">
        <v>0</v>
      </c>
      <c r="CF147">
        <v>0</v>
      </c>
      <c r="CG147">
        <v>0</v>
      </c>
      <c r="CM147">
        <v>0</v>
      </c>
      <c r="CN147" t="s">
        <v>3</v>
      </c>
      <c r="CO147">
        <v>0</v>
      </c>
      <c r="CP147">
        <f t="shared" si="142"/>
        <v>17579.919999999998</v>
      </c>
      <c r="CQ147">
        <f t="shared" si="143"/>
        <v>20206.800000000003</v>
      </c>
      <c r="CR147">
        <f t="shared" si="144"/>
        <v>0</v>
      </c>
      <c r="CS147">
        <f t="shared" si="145"/>
        <v>0</v>
      </c>
      <c r="CT147">
        <f t="shared" si="146"/>
        <v>0</v>
      </c>
      <c r="CU147">
        <f t="shared" si="147"/>
        <v>0</v>
      </c>
      <c r="CV147">
        <f t="shared" si="148"/>
        <v>0</v>
      </c>
      <c r="CW147">
        <f t="shared" si="149"/>
        <v>0</v>
      </c>
      <c r="CX147">
        <f t="shared" si="150"/>
        <v>0.15</v>
      </c>
      <c r="CY147">
        <f t="shared" si="151"/>
        <v>0</v>
      </c>
      <c r="CZ147">
        <f t="shared" si="152"/>
        <v>0</v>
      </c>
      <c r="DC147" t="s">
        <v>3</v>
      </c>
      <c r="DD147" t="s">
        <v>3</v>
      </c>
      <c r="DE147" t="s">
        <v>3</v>
      </c>
      <c r="DF147" t="s">
        <v>3</v>
      </c>
      <c r="DG147" t="s">
        <v>3</v>
      </c>
      <c r="DH147" t="s">
        <v>3</v>
      </c>
      <c r="DI147" t="s">
        <v>3</v>
      </c>
      <c r="DJ147" t="s">
        <v>3</v>
      </c>
      <c r="DK147" t="s">
        <v>3</v>
      </c>
      <c r="DL147" t="s">
        <v>3</v>
      </c>
      <c r="DM147" t="s">
        <v>3</v>
      </c>
      <c r="DN147">
        <v>0</v>
      </c>
      <c r="DO147">
        <v>0</v>
      </c>
      <c r="DP147">
        <v>1</v>
      </c>
      <c r="DQ147">
        <v>1</v>
      </c>
      <c r="DU147">
        <v>1010</v>
      </c>
      <c r="DV147" t="s">
        <v>235</v>
      </c>
      <c r="DW147" t="s">
        <v>235</v>
      </c>
      <c r="DX147">
        <v>100</v>
      </c>
      <c r="EE147">
        <v>63940455</v>
      </c>
      <c r="EF147">
        <v>12</v>
      </c>
      <c r="EG147" t="s">
        <v>253</v>
      </c>
      <c r="EH147">
        <v>0</v>
      </c>
      <c r="EI147" t="s">
        <v>3</v>
      </c>
      <c r="EJ147">
        <v>2</v>
      </c>
      <c r="EK147">
        <v>500002</v>
      </c>
      <c r="EL147" t="s">
        <v>254</v>
      </c>
      <c r="EM147" t="s">
        <v>255</v>
      </c>
      <c r="EO147" t="s">
        <v>3</v>
      </c>
      <c r="EQ147">
        <v>0</v>
      </c>
      <c r="ER147">
        <v>9355</v>
      </c>
      <c r="ES147">
        <v>9355</v>
      </c>
      <c r="ET147">
        <v>0</v>
      </c>
      <c r="EU147">
        <v>0</v>
      </c>
      <c r="EV147">
        <v>0</v>
      </c>
      <c r="EW147">
        <v>0</v>
      </c>
      <c r="EX147">
        <v>0</v>
      </c>
      <c r="FQ147">
        <v>0</v>
      </c>
      <c r="FR147">
        <f t="shared" si="153"/>
        <v>0</v>
      </c>
      <c r="FS147">
        <v>0</v>
      </c>
      <c r="FX147">
        <v>0</v>
      </c>
      <c r="FY147">
        <v>0</v>
      </c>
      <c r="GA147" t="s">
        <v>3</v>
      </c>
      <c r="GD147">
        <v>1</v>
      </c>
      <c r="GF147">
        <v>-1922508324</v>
      </c>
      <c r="GG147">
        <v>2</v>
      </c>
      <c r="GH147">
        <v>1</v>
      </c>
      <c r="GI147">
        <v>2</v>
      </c>
      <c r="GJ147">
        <v>0</v>
      </c>
      <c r="GK147">
        <v>0</v>
      </c>
      <c r="GL147">
        <f t="shared" si="154"/>
        <v>0</v>
      </c>
      <c r="GM147">
        <f t="shared" si="155"/>
        <v>17579.919999999998</v>
      </c>
      <c r="GN147">
        <f t="shared" si="156"/>
        <v>0</v>
      </c>
      <c r="GO147">
        <f t="shared" si="157"/>
        <v>17579.919999999998</v>
      </c>
      <c r="GP147">
        <f t="shared" si="158"/>
        <v>0</v>
      </c>
      <c r="GR147">
        <v>0</v>
      </c>
      <c r="GS147">
        <v>3</v>
      </c>
      <c r="GT147">
        <v>0</v>
      </c>
      <c r="GU147" t="s">
        <v>3</v>
      </c>
      <c r="GV147">
        <f t="shared" si="159"/>
        <v>0</v>
      </c>
      <c r="GW147">
        <v>1</v>
      </c>
      <c r="GX147">
        <f t="shared" si="160"/>
        <v>0</v>
      </c>
      <c r="HA147">
        <v>0</v>
      </c>
      <c r="HB147">
        <v>0</v>
      </c>
      <c r="HC147">
        <f t="shared" si="161"/>
        <v>0</v>
      </c>
      <c r="IK147">
        <v>0</v>
      </c>
    </row>
    <row r="148" spans="1:245" x14ac:dyDescent="0.2">
      <c r="A148">
        <v>17</v>
      </c>
      <c r="B148">
        <v>1</v>
      </c>
      <c r="C148">
        <f>ROW(SmtRes!A249)</f>
        <v>249</v>
      </c>
      <c r="D148">
        <f>ROW(EtalonRes!A244)</f>
        <v>244</v>
      </c>
      <c r="E148" t="s">
        <v>317</v>
      </c>
      <c r="F148" t="s">
        <v>318</v>
      </c>
      <c r="G148" t="s">
        <v>319</v>
      </c>
      <c r="H148" t="s">
        <v>235</v>
      </c>
      <c r="I148">
        <f>ROUND((16)/100,9)</f>
        <v>0.16</v>
      </c>
      <c r="J148">
        <v>0</v>
      </c>
      <c r="O148">
        <f t="shared" si="122"/>
        <v>1206.93</v>
      </c>
      <c r="P148">
        <f t="shared" si="123"/>
        <v>36.950000000000003</v>
      </c>
      <c r="Q148">
        <f t="shared" si="124"/>
        <v>7.58</v>
      </c>
      <c r="R148">
        <f t="shared" si="125"/>
        <v>1.87</v>
      </c>
      <c r="S148">
        <f t="shared" si="126"/>
        <v>1162.4000000000001</v>
      </c>
      <c r="T148">
        <f t="shared" si="127"/>
        <v>0</v>
      </c>
      <c r="U148">
        <f t="shared" si="128"/>
        <v>4.1215999999999999</v>
      </c>
      <c r="V148">
        <f t="shared" si="129"/>
        <v>4.7999999999999996E-3</v>
      </c>
      <c r="W148">
        <f t="shared" si="130"/>
        <v>0</v>
      </c>
      <c r="X148">
        <f t="shared" si="131"/>
        <v>1106.06</v>
      </c>
      <c r="Y148">
        <f t="shared" si="132"/>
        <v>756.78</v>
      </c>
      <c r="AA148">
        <v>68187018</v>
      </c>
      <c r="AB148">
        <f t="shared" si="133"/>
        <v>297.29000000000002</v>
      </c>
      <c r="AC148">
        <f t="shared" si="134"/>
        <v>35.97</v>
      </c>
      <c r="AD148">
        <f t="shared" si="135"/>
        <v>5.78</v>
      </c>
      <c r="AE148">
        <f t="shared" si="136"/>
        <v>0.41</v>
      </c>
      <c r="AF148">
        <f t="shared" si="137"/>
        <v>255.54</v>
      </c>
      <c r="AG148">
        <f t="shared" si="138"/>
        <v>0</v>
      </c>
      <c r="AH148">
        <f t="shared" si="139"/>
        <v>25.76</v>
      </c>
      <c r="AI148">
        <f t="shared" si="140"/>
        <v>0.03</v>
      </c>
      <c r="AJ148">
        <f t="shared" si="141"/>
        <v>0</v>
      </c>
      <c r="AK148">
        <v>297.29000000000002</v>
      </c>
      <c r="AL148">
        <v>35.97</v>
      </c>
      <c r="AM148">
        <v>5.78</v>
      </c>
      <c r="AN148">
        <v>0.41</v>
      </c>
      <c r="AO148">
        <v>255.54</v>
      </c>
      <c r="AP148">
        <v>0</v>
      </c>
      <c r="AQ148">
        <v>25.76</v>
      </c>
      <c r="AR148">
        <v>0.03</v>
      </c>
      <c r="AS148">
        <v>0</v>
      </c>
      <c r="AT148">
        <v>95</v>
      </c>
      <c r="AU148">
        <v>65</v>
      </c>
      <c r="AV148">
        <v>1</v>
      </c>
      <c r="AW148">
        <v>1</v>
      </c>
      <c r="AZ148">
        <v>1</v>
      </c>
      <c r="BA148">
        <v>28.43</v>
      </c>
      <c r="BB148">
        <v>8.1999999999999993</v>
      </c>
      <c r="BC148">
        <v>6.42</v>
      </c>
      <c r="BD148" t="s">
        <v>3</v>
      </c>
      <c r="BE148" t="s">
        <v>3</v>
      </c>
      <c r="BF148" t="s">
        <v>3</v>
      </c>
      <c r="BG148" t="s">
        <v>3</v>
      </c>
      <c r="BH148">
        <v>0</v>
      </c>
      <c r="BI148">
        <v>2</v>
      </c>
      <c r="BJ148" t="s">
        <v>320</v>
      </c>
      <c r="BM148">
        <v>108001</v>
      </c>
      <c r="BN148">
        <v>0</v>
      </c>
      <c r="BO148" t="s">
        <v>318</v>
      </c>
      <c r="BP148">
        <v>1</v>
      </c>
      <c r="BQ148">
        <v>3</v>
      </c>
      <c r="BR148">
        <v>0</v>
      </c>
      <c r="BS148">
        <v>28.43</v>
      </c>
      <c r="BT148">
        <v>1</v>
      </c>
      <c r="BU148">
        <v>1</v>
      </c>
      <c r="BV148">
        <v>1</v>
      </c>
      <c r="BW148">
        <v>1</v>
      </c>
      <c r="BX148">
        <v>1</v>
      </c>
      <c r="BY148" t="s">
        <v>3</v>
      </c>
      <c r="BZ148">
        <v>95</v>
      </c>
      <c r="CA148">
        <v>65</v>
      </c>
      <c r="CE148">
        <v>0</v>
      </c>
      <c r="CF148">
        <v>0</v>
      </c>
      <c r="CG148">
        <v>0</v>
      </c>
      <c r="CM148">
        <v>0</v>
      </c>
      <c r="CN148" t="s">
        <v>3</v>
      </c>
      <c r="CO148">
        <v>0</v>
      </c>
      <c r="CP148">
        <f t="shared" si="142"/>
        <v>1206.93</v>
      </c>
      <c r="CQ148">
        <f t="shared" si="143"/>
        <v>230.92739999999998</v>
      </c>
      <c r="CR148">
        <f t="shared" si="144"/>
        <v>47.396000000000001</v>
      </c>
      <c r="CS148">
        <f t="shared" si="145"/>
        <v>11.6563</v>
      </c>
      <c r="CT148">
        <f t="shared" si="146"/>
        <v>7265.0021999999999</v>
      </c>
      <c r="CU148">
        <f t="shared" si="147"/>
        <v>0</v>
      </c>
      <c r="CV148">
        <f t="shared" si="148"/>
        <v>25.76</v>
      </c>
      <c r="CW148">
        <f t="shared" si="149"/>
        <v>0.03</v>
      </c>
      <c r="CX148">
        <f t="shared" si="150"/>
        <v>0</v>
      </c>
      <c r="CY148">
        <f t="shared" si="151"/>
        <v>1106.0564999999999</v>
      </c>
      <c r="CZ148">
        <f t="shared" si="152"/>
        <v>756.77550000000008</v>
      </c>
      <c r="DC148" t="s">
        <v>3</v>
      </c>
      <c r="DD148" t="s">
        <v>3</v>
      </c>
      <c r="DE148" t="s">
        <v>3</v>
      </c>
      <c r="DF148" t="s">
        <v>3</v>
      </c>
      <c r="DG148" t="s">
        <v>3</v>
      </c>
      <c r="DH148" t="s">
        <v>3</v>
      </c>
      <c r="DI148" t="s">
        <v>3</v>
      </c>
      <c r="DJ148" t="s">
        <v>3</v>
      </c>
      <c r="DK148" t="s">
        <v>3</v>
      </c>
      <c r="DL148" t="s">
        <v>3</v>
      </c>
      <c r="DM148" t="s">
        <v>3</v>
      </c>
      <c r="DN148">
        <v>0</v>
      </c>
      <c r="DO148">
        <v>0</v>
      </c>
      <c r="DP148">
        <v>1</v>
      </c>
      <c r="DQ148">
        <v>1</v>
      </c>
      <c r="DU148">
        <v>1010</v>
      </c>
      <c r="DV148" t="s">
        <v>235</v>
      </c>
      <c r="DW148" t="s">
        <v>235</v>
      </c>
      <c r="DX148">
        <v>100</v>
      </c>
      <c r="EE148">
        <v>63940399</v>
      </c>
      <c r="EF148">
        <v>3</v>
      </c>
      <c r="EG148" t="s">
        <v>261</v>
      </c>
      <c r="EH148">
        <v>0</v>
      </c>
      <c r="EI148" t="s">
        <v>3</v>
      </c>
      <c r="EJ148">
        <v>2</v>
      </c>
      <c r="EK148">
        <v>108001</v>
      </c>
      <c r="EL148" t="s">
        <v>262</v>
      </c>
      <c r="EM148" t="s">
        <v>263</v>
      </c>
      <c r="EO148" t="s">
        <v>3</v>
      </c>
      <c r="EQ148">
        <v>0</v>
      </c>
      <c r="ER148">
        <v>297.29000000000002</v>
      </c>
      <c r="ES148">
        <v>35.97</v>
      </c>
      <c r="ET148">
        <v>5.78</v>
      </c>
      <c r="EU148">
        <v>0.41</v>
      </c>
      <c r="EV148">
        <v>255.54</v>
      </c>
      <c r="EW148">
        <v>25.76</v>
      </c>
      <c r="EX148">
        <v>0.03</v>
      </c>
      <c r="EY148">
        <v>0</v>
      </c>
      <c r="FQ148">
        <v>0</v>
      </c>
      <c r="FR148">
        <f t="shared" si="153"/>
        <v>0</v>
      </c>
      <c r="FS148">
        <v>0</v>
      </c>
      <c r="FX148">
        <v>95</v>
      </c>
      <c r="FY148">
        <v>65</v>
      </c>
      <c r="GA148" t="s">
        <v>3</v>
      </c>
      <c r="GD148">
        <v>1</v>
      </c>
      <c r="GF148">
        <v>-1036020668</v>
      </c>
      <c r="GG148">
        <v>2</v>
      </c>
      <c r="GH148">
        <v>1</v>
      </c>
      <c r="GI148">
        <v>2</v>
      </c>
      <c r="GJ148">
        <v>0</v>
      </c>
      <c r="GK148">
        <v>0</v>
      </c>
      <c r="GL148">
        <f t="shared" si="154"/>
        <v>0</v>
      </c>
      <c r="GM148">
        <f t="shared" si="155"/>
        <v>3069.77</v>
      </c>
      <c r="GN148">
        <f t="shared" si="156"/>
        <v>0</v>
      </c>
      <c r="GO148">
        <f t="shared" si="157"/>
        <v>3069.77</v>
      </c>
      <c r="GP148">
        <f t="shared" si="158"/>
        <v>0</v>
      </c>
      <c r="GR148">
        <v>0</v>
      </c>
      <c r="GS148">
        <v>3</v>
      </c>
      <c r="GT148">
        <v>0</v>
      </c>
      <c r="GU148" t="s">
        <v>3</v>
      </c>
      <c r="GV148">
        <f t="shared" si="159"/>
        <v>0</v>
      </c>
      <c r="GW148">
        <v>1</v>
      </c>
      <c r="GX148">
        <f t="shared" si="160"/>
        <v>0</v>
      </c>
      <c r="HA148">
        <v>0</v>
      </c>
      <c r="HB148">
        <v>0</v>
      </c>
      <c r="HC148">
        <f t="shared" si="161"/>
        <v>0</v>
      </c>
      <c r="IK148">
        <v>0</v>
      </c>
    </row>
    <row r="149" spans="1:245" x14ac:dyDescent="0.2">
      <c r="A149">
        <v>18</v>
      </c>
      <c r="B149">
        <v>1</v>
      </c>
      <c r="C149">
        <v>248</v>
      </c>
      <c r="E149" t="s">
        <v>321</v>
      </c>
      <c r="F149" t="s">
        <v>322</v>
      </c>
      <c r="G149" t="s">
        <v>323</v>
      </c>
      <c r="H149" t="s">
        <v>293</v>
      </c>
      <c r="I149">
        <f>I148*J149</f>
        <v>1.6</v>
      </c>
      <c r="J149">
        <v>10</v>
      </c>
      <c r="O149">
        <f t="shared" si="122"/>
        <v>1052.1600000000001</v>
      </c>
      <c r="P149">
        <f t="shared" si="123"/>
        <v>1052.1600000000001</v>
      </c>
      <c r="Q149">
        <f t="shared" si="124"/>
        <v>0</v>
      </c>
      <c r="R149">
        <f t="shared" si="125"/>
        <v>0</v>
      </c>
      <c r="S149">
        <f t="shared" si="126"/>
        <v>0</v>
      </c>
      <c r="T149">
        <f t="shared" si="127"/>
        <v>0</v>
      </c>
      <c r="U149">
        <f t="shared" si="128"/>
        <v>0</v>
      </c>
      <c r="V149">
        <f t="shared" si="129"/>
        <v>0</v>
      </c>
      <c r="W149">
        <f t="shared" si="130"/>
        <v>0.06</v>
      </c>
      <c r="X149">
        <f t="shared" si="131"/>
        <v>0</v>
      </c>
      <c r="Y149">
        <f t="shared" si="132"/>
        <v>0</v>
      </c>
      <c r="AA149">
        <v>68187018</v>
      </c>
      <c r="AB149">
        <f t="shared" si="133"/>
        <v>80</v>
      </c>
      <c r="AC149">
        <f t="shared" si="134"/>
        <v>80</v>
      </c>
      <c r="AD149">
        <f t="shared" si="135"/>
        <v>0</v>
      </c>
      <c r="AE149">
        <f t="shared" si="136"/>
        <v>0</v>
      </c>
      <c r="AF149">
        <f t="shared" si="137"/>
        <v>0</v>
      </c>
      <c r="AG149">
        <f t="shared" si="138"/>
        <v>0</v>
      </c>
      <c r="AH149">
        <f t="shared" si="139"/>
        <v>0</v>
      </c>
      <c r="AI149">
        <f t="shared" si="140"/>
        <v>0</v>
      </c>
      <c r="AJ149">
        <f t="shared" si="141"/>
        <v>0.04</v>
      </c>
      <c r="AK149">
        <v>80</v>
      </c>
      <c r="AL149">
        <v>80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0.04</v>
      </c>
      <c r="AT149">
        <v>0</v>
      </c>
      <c r="AU149">
        <v>0</v>
      </c>
      <c r="AV149">
        <v>1</v>
      </c>
      <c r="AW149">
        <v>1</v>
      </c>
      <c r="AZ149">
        <v>1</v>
      </c>
      <c r="BA149">
        <v>1</v>
      </c>
      <c r="BB149">
        <v>1</v>
      </c>
      <c r="BC149">
        <v>8.2200000000000006</v>
      </c>
      <c r="BD149" t="s">
        <v>3</v>
      </c>
      <c r="BE149" t="s">
        <v>3</v>
      </c>
      <c r="BF149" t="s">
        <v>3</v>
      </c>
      <c r="BG149" t="s">
        <v>3</v>
      </c>
      <c r="BH149">
        <v>3</v>
      </c>
      <c r="BI149">
        <v>2</v>
      </c>
      <c r="BJ149" t="s">
        <v>324</v>
      </c>
      <c r="BM149">
        <v>500002</v>
      </c>
      <c r="BN149">
        <v>0</v>
      </c>
      <c r="BO149" t="s">
        <v>322</v>
      </c>
      <c r="BP149">
        <v>1</v>
      </c>
      <c r="BQ149">
        <v>12</v>
      </c>
      <c r="BR149">
        <v>0</v>
      </c>
      <c r="BS149">
        <v>1</v>
      </c>
      <c r="BT149">
        <v>1</v>
      </c>
      <c r="BU149">
        <v>1</v>
      </c>
      <c r="BV149">
        <v>1</v>
      </c>
      <c r="BW149">
        <v>1</v>
      </c>
      <c r="BX149">
        <v>1</v>
      </c>
      <c r="BY149" t="s">
        <v>3</v>
      </c>
      <c r="BZ149">
        <v>0</v>
      </c>
      <c r="CA149">
        <v>0</v>
      </c>
      <c r="CE149">
        <v>0</v>
      </c>
      <c r="CF149">
        <v>0</v>
      </c>
      <c r="CG149">
        <v>0</v>
      </c>
      <c r="CM149">
        <v>0</v>
      </c>
      <c r="CN149" t="s">
        <v>3</v>
      </c>
      <c r="CO149">
        <v>0</v>
      </c>
      <c r="CP149">
        <f t="shared" si="142"/>
        <v>1052.1600000000001</v>
      </c>
      <c r="CQ149">
        <f t="shared" si="143"/>
        <v>657.6</v>
      </c>
      <c r="CR149">
        <f t="shared" si="144"/>
        <v>0</v>
      </c>
      <c r="CS149">
        <f t="shared" si="145"/>
        <v>0</v>
      </c>
      <c r="CT149">
        <f t="shared" si="146"/>
        <v>0</v>
      </c>
      <c r="CU149">
        <f t="shared" si="147"/>
        <v>0</v>
      </c>
      <c r="CV149">
        <f t="shared" si="148"/>
        <v>0</v>
      </c>
      <c r="CW149">
        <f t="shared" si="149"/>
        <v>0</v>
      </c>
      <c r="CX149">
        <f t="shared" si="150"/>
        <v>0.04</v>
      </c>
      <c r="CY149">
        <f t="shared" si="151"/>
        <v>0</v>
      </c>
      <c r="CZ149">
        <f t="shared" si="152"/>
        <v>0</v>
      </c>
      <c r="DC149" t="s">
        <v>3</v>
      </c>
      <c r="DD149" t="s">
        <v>3</v>
      </c>
      <c r="DE149" t="s">
        <v>3</v>
      </c>
      <c r="DF149" t="s">
        <v>3</v>
      </c>
      <c r="DG149" t="s">
        <v>3</v>
      </c>
      <c r="DH149" t="s">
        <v>3</v>
      </c>
      <c r="DI149" t="s">
        <v>3</v>
      </c>
      <c r="DJ149" t="s">
        <v>3</v>
      </c>
      <c r="DK149" t="s">
        <v>3</v>
      </c>
      <c r="DL149" t="s">
        <v>3</v>
      </c>
      <c r="DM149" t="s">
        <v>3</v>
      </c>
      <c r="DN149">
        <v>0</v>
      </c>
      <c r="DO149">
        <v>0</v>
      </c>
      <c r="DP149">
        <v>1</v>
      </c>
      <c r="DQ149">
        <v>1</v>
      </c>
      <c r="DU149">
        <v>1010</v>
      </c>
      <c r="DV149" t="s">
        <v>293</v>
      </c>
      <c r="DW149" t="s">
        <v>293</v>
      </c>
      <c r="DX149">
        <v>10</v>
      </c>
      <c r="EE149">
        <v>63940455</v>
      </c>
      <c r="EF149">
        <v>12</v>
      </c>
      <c r="EG149" t="s">
        <v>253</v>
      </c>
      <c r="EH149">
        <v>0</v>
      </c>
      <c r="EI149" t="s">
        <v>3</v>
      </c>
      <c r="EJ149">
        <v>2</v>
      </c>
      <c r="EK149">
        <v>500002</v>
      </c>
      <c r="EL149" t="s">
        <v>254</v>
      </c>
      <c r="EM149" t="s">
        <v>255</v>
      </c>
      <c r="EO149" t="s">
        <v>3</v>
      </c>
      <c r="EQ149">
        <v>0</v>
      </c>
      <c r="ER149">
        <v>80</v>
      </c>
      <c r="ES149">
        <v>80</v>
      </c>
      <c r="ET149">
        <v>0</v>
      </c>
      <c r="EU149">
        <v>0</v>
      </c>
      <c r="EV149">
        <v>0</v>
      </c>
      <c r="EW149">
        <v>0</v>
      </c>
      <c r="EX149">
        <v>0</v>
      </c>
      <c r="FQ149">
        <v>0</v>
      </c>
      <c r="FR149">
        <f t="shared" si="153"/>
        <v>0</v>
      </c>
      <c r="FS149">
        <v>0</v>
      </c>
      <c r="FX149">
        <v>0</v>
      </c>
      <c r="FY149">
        <v>0</v>
      </c>
      <c r="GA149" t="s">
        <v>3</v>
      </c>
      <c r="GD149">
        <v>1</v>
      </c>
      <c r="GF149">
        <v>-1612967865</v>
      </c>
      <c r="GG149">
        <v>2</v>
      </c>
      <c r="GH149">
        <v>1</v>
      </c>
      <c r="GI149">
        <v>2</v>
      </c>
      <c r="GJ149">
        <v>0</v>
      </c>
      <c r="GK149">
        <v>0</v>
      </c>
      <c r="GL149">
        <f t="shared" si="154"/>
        <v>0</v>
      </c>
      <c r="GM149">
        <f t="shared" si="155"/>
        <v>1052.1600000000001</v>
      </c>
      <c r="GN149">
        <f t="shared" si="156"/>
        <v>0</v>
      </c>
      <c r="GO149">
        <f t="shared" si="157"/>
        <v>1052.1600000000001</v>
      </c>
      <c r="GP149">
        <f t="shared" si="158"/>
        <v>0</v>
      </c>
      <c r="GR149">
        <v>0</v>
      </c>
      <c r="GS149">
        <v>3</v>
      </c>
      <c r="GT149">
        <v>0</v>
      </c>
      <c r="GU149" t="s">
        <v>3</v>
      </c>
      <c r="GV149">
        <f t="shared" si="159"/>
        <v>0</v>
      </c>
      <c r="GW149">
        <v>1</v>
      </c>
      <c r="GX149">
        <f t="shared" si="160"/>
        <v>0</v>
      </c>
      <c r="HA149">
        <v>0</v>
      </c>
      <c r="HB149">
        <v>0</v>
      </c>
      <c r="HC149">
        <f t="shared" si="161"/>
        <v>0</v>
      </c>
      <c r="IK149">
        <v>0</v>
      </c>
    </row>
    <row r="150" spans="1:245" x14ac:dyDescent="0.2">
      <c r="A150">
        <v>17</v>
      </c>
      <c r="B150">
        <v>1</v>
      </c>
      <c r="C150">
        <f>ROW(SmtRes!A257)</f>
        <v>257</v>
      </c>
      <c r="D150">
        <f>ROW(EtalonRes!A251)</f>
        <v>251</v>
      </c>
      <c r="E150" t="s">
        <v>325</v>
      </c>
      <c r="F150" t="s">
        <v>326</v>
      </c>
      <c r="G150" t="s">
        <v>327</v>
      </c>
      <c r="H150" t="s">
        <v>235</v>
      </c>
      <c r="I150">
        <f>ROUND((4)/100,9)</f>
        <v>0.04</v>
      </c>
      <c r="J150">
        <v>0</v>
      </c>
      <c r="O150">
        <f t="shared" si="122"/>
        <v>307.26</v>
      </c>
      <c r="P150">
        <f t="shared" si="123"/>
        <v>9.35</v>
      </c>
      <c r="Q150">
        <f t="shared" si="124"/>
        <v>1.9</v>
      </c>
      <c r="R150">
        <f t="shared" si="125"/>
        <v>0.47</v>
      </c>
      <c r="S150">
        <f t="shared" si="126"/>
        <v>296.01</v>
      </c>
      <c r="T150">
        <f t="shared" si="127"/>
        <v>0</v>
      </c>
      <c r="U150">
        <f t="shared" si="128"/>
        <v>1.0495999999999999</v>
      </c>
      <c r="V150">
        <f t="shared" si="129"/>
        <v>1.1999999999999999E-3</v>
      </c>
      <c r="W150">
        <f t="shared" si="130"/>
        <v>0</v>
      </c>
      <c r="X150">
        <f t="shared" si="131"/>
        <v>281.66000000000003</v>
      </c>
      <c r="Y150">
        <f t="shared" si="132"/>
        <v>192.71</v>
      </c>
      <c r="AA150">
        <v>68187018</v>
      </c>
      <c r="AB150">
        <f t="shared" si="133"/>
        <v>302.14999999999998</v>
      </c>
      <c r="AC150">
        <f t="shared" si="134"/>
        <v>36.07</v>
      </c>
      <c r="AD150">
        <f t="shared" si="135"/>
        <v>5.78</v>
      </c>
      <c r="AE150">
        <f t="shared" si="136"/>
        <v>0.41</v>
      </c>
      <c r="AF150">
        <f t="shared" si="137"/>
        <v>260.3</v>
      </c>
      <c r="AG150">
        <f t="shared" si="138"/>
        <v>0</v>
      </c>
      <c r="AH150">
        <f t="shared" si="139"/>
        <v>26.24</v>
      </c>
      <c r="AI150">
        <f t="shared" si="140"/>
        <v>0.03</v>
      </c>
      <c r="AJ150">
        <f t="shared" si="141"/>
        <v>0</v>
      </c>
      <c r="AK150">
        <v>302.14999999999998</v>
      </c>
      <c r="AL150">
        <v>36.07</v>
      </c>
      <c r="AM150">
        <v>5.78</v>
      </c>
      <c r="AN150">
        <v>0.41</v>
      </c>
      <c r="AO150">
        <v>260.3</v>
      </c>
      <c r="AP150">
        <v>0</v>
      </c>
      <c r="AQ150">
        <v>26.24</v>
      </c>
      <c r="AR150">
        <v>0.03</v>
      </c>
      <c r="AS150">
        <v>0</v>
      </c>
      <c r="AT150">
        <v>95</v>
      </c>
      <c r="AU150">
        <v>65</v>
      </c>
      <c r="AV150">
        <v>1</v>
      </c>
      <c r="AW150">
        <v>1</v>
      </c>
      <c r="AZ150">
        <v>1</v>
      </c>
      <c r="BA150">
        <v>28.43</v>
      </c>
      <c r="BB150">
        <v>8.1999999999999993</v>
      </c>
      <c r="BC150">
        <v>6.48</v>
      </c>
      <c r="BD150" t="s">
        <v>3</v>
      </c>
      <c r="BE150" t="s">
        <v>3</v>
      </c>
      <c r="BF150" t="s">
        <v>3</v>
      </c>
      <c r="BG150" t="s">
        <v>3</v>
      </c>
      <c r="BH150">
        <v>0</v>
      </c>
      <c r="BI150">
        <v>2</v>
      </c>
      <c r="BJ150" t="s">
        <v>328</v>
      </c>
      <c r="BM150">
        <v>108001</v>
      </c>
      <c r="BN150">
        <v>0</v>
      </c>
      <c r="BO150" t="s">
        <v>326</v>
      </c>
      <c r="BP150">
        <v>1</v>
      </c>
      <c r="BQ150">
        <v>3</v>
      </c>
      <c r="BR150">
        <v>0</v>
      </c>
      <c r="BS150">
        <v>28.43</v>
      </c>
      <c r="BT150">
        <v>1</v>
      </c>
      <c r="BU150">
        <v>1</v>
      </c>
      <c r="BV150">
        <v>1</v>
      </c>
      <c r="BW150">
        <v>1</v>
      </c>
      <c r="BX150">
        <v>1</v>
      </c>
      <c r="BY150" t="s">
        <v>3</v>
      </c>
      <c r="BZ150">
        <v>95</v>
      </c>
      <c r="CA150">
        <v>65</v>
      </c>
      <c r="CE150">
        <v>0</v>
      </c>
      <c r="CF150">
        <v>0</v>
      </c>
      <c r="CG150">
        <v>0</v>
      </c>
      <c r="CM150">
        <v>0</v>
      </c>
      <c r="CN150" t="s">
        <v>3</v>
      </c>
      <c r="CO150">
        <v>0</v>
      </c>
      <c r="CP150">
        <f t="shared" si="142"/>
        <v>307.26</v>
      </c>
      <c r="CQ150">
        <f t="shared" si="143"/>
        <v>233.73360000000002</v>
      </c>
      <c r="CR150">
        <f t="shared" si="144"/>
        <v>47.396000000000001</v>
      </c>
      <c r="CS150">
        <f t="shared" si="145"/>
        <v>11.6563</v>
      </c>
      <c r="CT150">
        <f t="shared" si="146"/>
        <v>7400.3290000000006</v>
      </c>
      <c r="CU150">
        <f t="shared" si="147"/>
        <v>0</v>
      </c>
      <c r="CV150">
        <f t="shared" si="148"/>
        <v>26.24</v>
      </c>
      <c r="CW150">
        <f t="shared" si="149"/>
        <v>0.03</v>
      </c>
      <c r="CX150">
        <f t="shared" si="150"/>
        <v>0</v>
      </c>
      <c r="CY150">
        <f t="shared" si="151"/>
        <v>281.65600000000001</v>
      </c>
      <c r="CZ150">
        <f t="shared" si="152"/>
        <v>192.71200000000002</v>
      </c>
      <c r="DC150" t="s">
        <v>3</v>
      </c>
      <c r="DD150" t="s">
        <v>3</v>
      </c>
      <c r="DE150" t="s">
        <v>3</v>
      </c>
      <c r="DF150" t="s">
        <v>3</v>
      </c>
      <c r="DG150" t="s">
        <v>3</v>
      </c>
      <c r="DH150" t="s">
        <v>3</v>
      </c>
      <c r="DI150" t="s">
        <v>3</v>
      </c>
      <c r="DJ150" t="s">
        <v>3</v>
      </c>
      <c r="DK150" t="s">
        <v>3</v>
      </c>
      <c r="DL150" t="s">
        <v>3</v>
      </c>
      <c r="DM150" t="s">
        <v>3</v>
      </c>
      <c r="DN150">
        <v>0</v>
      </c>
      <c r="DO150">
        <v>0</v>
      </c>
      <c r="DP150">
        <v>1</v>
      </c>
      <c r="DQ150">
        <v>1</v>
      </c>
      <c r="DU150">
        <v>1010</v>
      </c>
      <c r="DV150" t="s">
        <v>235</v>
      </c>
      <c r="DW150" t="s">
        <v>235</v>
      </c>
      <c r="DX150">
        <v>100</v>
      </c>
      <c r="EE150">
        <v>63940399</v>
      </c>
      <c r="EF150">
        <v>3</v>
      </c>
      <c r="EG150" t="s">
        <v>261</v>
      </c>
      <c r="EH150">
        <v>0</v>
      </c>
      <c r="EI150" t="s">
        <v>3</v>
      </c>
      <c r="EJ150">
        <v>2</v>
      </c>
      <c r="EK150">
        <v>108001</v>
      </c>
      <c r="EL150" t="s">
        <v>262</v>
      </c>
      <c r="EM150" t="s">
        <v>263</v>
      </c>
      <c r="EO150" t="s">
        <v>3</v>
      </c>
      <c r="EQ150">
        <v>0</v>
      </c>
      <c r="ER150">
        <v>302.14999999999998</v>
      </c>
      <c r="ES150">
        <v>36.07</v>
      </c>
      <c r="ET150">
        <v>5.78</v>
      </c>
      <c r="EU150">
        <v>0.41</v>
      </c>
      <c r="EV150">
        <v>260.3</v>
      </c>
      <c r="EW150">
        <v>26.24</v>
      </c>
      <c r="EX150">
        <v>0.03</v>
      </c>
      <c r="EY150">
        <v>0</v>
      </c>
      <c r="FQ150">
        <v>0</v>
      </c>
      <c r="FR150">
        <f t="shared" si="153"/>
        <v>0</v>
      </c>
      <c r="FS150">
        <v>0</v>
      </c>
      <c r="FX150">
        <v>95</v>
      </c>
      <c r="FY150">
        <v>65</v>
      </c>
      <c r="GA150" t="s">
        <v>3</v>
      </c>
      <c r="GD150">
        <v>1</v>
      </c>
      <c r="GF150">
        <v>-1568826862</v>
      </c>
      <c r="GG150">
        <v>2</v>
      </c>
      <c r="GH150">
        <v>1</v>
      </c>
      <c r="GI150">
        <v>2</v>
      </c>
      <c r="GJ150">
        <v>0</v>
      </c>
      <c r="GK150">
        <v>0</v>
      </c>
      <c r="GL150">
        <f t="shared" si="154"/>
        <v>0</v>
      </c>
      <c r="GM150">
        <f t="shared" si="155"/>
        <v>781.63</v>
      </c>
      <c r="GN150">
        <f t="shared" si="156"/>
        <v>0</v>
      </c>
      <c r="GO150">
        <f t="shared" si="157"/>
        <v>781.63</v>
      </c>
      <c r="GP150">
        <f t="shared" si="158"/>
        <v>0</v>
      </c>
      <c r="GR150">
        <v>0</v>
      </c>
      <c r="GS150">
        <v>3</v>
      </c>
      <c r="GT150">
        <v>0</v>
      </c>
      <c r="GU150" t="s">
        <v>3</v>
      </c>
      <c r="GV150">
        <f t="shared" si="159"/>
        <v>0</v>
      </c>
      <c r="GW150">
        <v>1</v>
      </c>
      <c r="GX150">
        <f t="shared" si="160"/>
        <v>0</v>
      </c>
      <c r="HA150">
        <v>0</v>
      </c>
      <c r="HB150">
        <v>0</v>
      </c>
      <c r="HC150">
        <f t="shared" si="161"/>
        <v>0</v>
      </c>
      <c r="IK150">
        <v>0</v>
      </c>
    </row>
    <row r="151" spans="1:245" x14ac:dyDescent="0.2">
      <c r="A151">
        <v>18</v>
      </c>
      <c r="B151">
        <v>1</v>
      </c>
      <c r="C151">
        <v>256</v>
      </c>
      <c r="E151" t="s">
        <v>329</v>
      </c>
      <c r="F151" t="s">
        <v>330</v>
      </c>
      <c r="G151" t="s">
        <v>331</v>
      </c>
      <c r="H151" t="s">
        <v>293</v>
      </c>
      <c r="I151">
        <f>I150*J151</f>
        <v>0.4</v>
      </c>
      <c r="J151">
        <v>10</v>
      </c>
      <c r="O151">
        <f t="shared" si="122"/>
        <v>305.88</v>
      </c>
      <c r="P151">
        <f t="shared" si="123"/>
        <v>305.88</v>
      </c>
      <c r="Q151">
        <f t="shared" si="124"/>
        <v>0</v>
      </c>
      <c r="R151">
        <f t="shared" si="125"/>
        <v>0</v>
      </c>
      <c r="S151">
        <f t="shared" si="126"/>
        <v>0</v>
      </c>
      <c r="T151">
        <f t="shared" si="127"/>
        <v>0</v>
      </c>
      <c r="U151">
        <f t="shared" si="128"/>
        <v>0</v>
      </c>
      <c r="V151">
        <f t="shared" si="129"/>
        <v>0</v>
      </c>
      <c r="W151">
        <f t="shared" si="130"/>
        <v>0.02</v>
      </c>
      <c r="X151">
        <f t="shared" si="131"/>
        <v>0</v>
      </c>
      <c r="Y151">
        <f t="shared" si="132"/>
        <v>0</v>
      </c>
      <c r="AA151">
        <v>68187018</v>
      </c>
      <c r="AB151">
        <f t="shared" si="133"/>
        <v>88.1</v>
      </c>
      <c r="AC151">
        <f t="shared" si="134"/>
        <v>88.1</v>
      </c>
      <c r="AD151">
        <f t="shared" si="135"/>
        <v>0</v>
      </c>
      <c r="AE151">
        <f t="shared" si="136"/>
        <v>0</v>
      </c>
      <c r="AF151">
        <f t="shared" si="137"/>
        <v>0</v>
      </c>
      <c r="AG151">
        <f t="shared" si="138"/>
        <v>0</v>
      </c>
      <c r="AH151">
        <f t="shared" si="139"/>
        <v>0</v>
      </c>
      <c r="AI151">
        <f t="shared" si="140"/>
        <v>0</v>
      </c>
      <c r="AJ151">
        <f t="shared" si="141"/>
        <v>0.04</v>
      </c>
      <c r="AK151">
        <v>88.1</v>
      </c>
      <c r="AL151">
        <v>88.1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0.04</v>
      </c>
      <c r="AT151">
        <v>0</v>
      </c>
      <c r="AU151">
        <v>0</v>
      </c>
      <c r="AV151">
        <v>1</v>
      </c>
      <c r="AW151">
        <v>1</v>
      </c>
      <c r="AZ151">
        <v>1</v>
      </c>
      <c r="BA151">
        <v>1</v>
      </c>
      <c r="BB151">
        <v>1</v>
      </c>
      <c r="BC151">
        <v>8.68</v>
      </c>
      <c r="BD151" t="s">
        <v>3</v>
      </c>
      <c r="BE151" t="s">
        <v>3</v>
      </c>
      <c r="BF151" t="s">
        <v>3</v>
      </c>
      <c r="BG151" t="s">
        <v>3</v>
      </c>
      <c r="BH151">
        <v>3</v>
      </c>
      <c r="BI151">
        <v>2</v>
      </c>
      <c r="BJ151" t="s">
        <v>332</v>
      </c>
      <c r="BM151">
        <v>500002</v>
      </c>
      <c r="BN151">
        <v>0</v>
      </c>
      <c r="BO151" t="s">
        <v>330</v>
      </c>
      <c r="BP151">
        <v>1</v>
      </c>
      <c r="BQ151">
        <v>12</v>
      </c>
      <c r="BR151">
        <v>0</v>
      </c>
      <c r="BS151">
        <v>1</v>
      </c>
      <c r="BT151">
        <v>1</v>
      </c>
      <c r="BU151">
        <v>1</v>
      </c>
      <c r="BV151">
        <v>1</v>
      </c>
      <c r="BW151">
        <v>1</v>
      </c>
      <c r="BX151">
        <v>1</v>
      </c>
      <c r="BY151" t="s">
        <v>3</v>
      </c>
      <c r="BZ151">
        <v>0</v>
      </c>
      <c r="CA151">
        <v>0</v>
      </c>
      <c r="CE151">
        <v>0</v>
      </c>
      <c r="CF151">
        <v>0</v>
      </c>
      <c r="CG151">
        <v>0</v>
      </c>
      <c r="CM151">
        <v>0</v>
      </c>
      <c r="CN151" t="s">
        <v>3</v>
      </c>
      <c r="CO151">
        <v>0</v>
      </c>
      <c r="CP151">
        <f t="shared" si="142"/>
        <v>305.88</v>
      </c>
      <c r="CQ151">
        <f t="shared" si="143"/>
        <v>764.70799999999997</v>
      </c>
      <c r="CR151">
        <f t="shared" si="144"/>
        <v>0</v>
      </c>
      <c r="CS151">
        <f t="shared" si="145"/>
        <v>0</v>
      </c>
      <c r="CT151">
        <f t="shared" si="146"/>
        <v>0</v>
      </c>
      <c r="CU151">
        <f t="shared" si="147"/>
        <v>0</v>
      </c>
      <c r="CV151">
        <f t="shared" si="148"/>
        <v>0</v>
      </c>
      <c r="CW151">
        <f t="shared" si="149"/>
        <v>0</v>
      </c>
      <c r="CX151">
        <f t="shared" si="150"/>
        <v>0.04</v>
      </c>
      <c r="CY151">
        <f t="shared" si="151"/>
        <v>0</v>
      </c>
      <c r="CZ151">
        <f t="shared" si="152"/>
        <v>0</v>
      </c>
      <c r="DC151" t="s">
        <v>3</v>
      </c>
      <c r="DD151" t="s">
        <v>3</v>
      </c>
      <c r="DE151" t="s">
        <v>3</v>
      </c>
      <c r="DF151" t="s">
        <v>3</v>
      </c>
      <c r="DG151" t="s">
        <v>3</v>
      </c>
      <c r="DH151" t="s">
        <v>3</v>
      </c>
      <c r="DI151" t="s">
        <v>3</v>
      </c>
      <c r="DJ151" t="s">
        <v>3</v>
      </c>
      <c r="DK151" t="s">
        <v>3</v>
      </c>
      <c r="DL151" t="s">
        <v>3</v>
      </c>
      <c r="DM151" t="s">
        <v>3</v>
      </c>
      <c r="DN151">
        <v>0</v>
      </c>
      <c r="DO151">
        <v>0</v>
      </c>
      <c r="DP151">
        <v>1</v>
      </c>
      <c r="DQ151">
        <v>1</v>
      </c>
      <c r="DU151">
        <v>1010</v>
      </c>
      <c r="DV151" t="s">
        <v>293</v>
      </c>
      <c r="DW151" t="s">
        <v>293</v>
      </c>
      <c r="DX151">
        <v>10</v>
      </c>
      <c r="EE151">
        <v>63940455</v>
      </c>
      <c r="EF151">
        <v>12</v>
      </c>
      <c r="EG151" t="s">
        <v>253</v>
      </c>
      <c r="EH151">
        <v>0</v>
      </c>
      <c r="EI151" t="s">
        <v>3</v>
      </c>
      <c r="EJ151">
        <v>2</v>
      </c>
      <c r="EK151">
        <v>500002</v>
      </c>
      <c r="EL151" t="s">
        <v>254</v>
      </c>
      <c r="EM151" t="s">
        <v>255</v>
      </c>
      <c r="EO151" t="s">
        <v>3</v>
      </c>
      <c r="EQ151">
        <v>0</v>
      </c>
      <c r="ER151">
        <v>88.1</v>
      </c>
      <c r="ES151">
        <v>88.1</v>
      </c>
      <c r="ET151">
        <v>0</v>
      </c>
      <c r="EU151">
        <v>0</v>
      </c>
      <c r="EV151">
        <v>0</v>
      </c>
      <c r="EW151">
        <v>0</v>
      </c>
      <c r="EX151">
        <v>0</v>
      </c>
      <c r="FQ151">
        <v>0</v>
      </c>
      <c r="FR151">
        <f t="shared" si="153"/>
        <v>0</v>
      </c>
      <c r="FS151">
        <v>0</v>
      </c>
      <c r="FX151">
        <v>0</v>
      </c>
      <c r="FY151">
        <v>0</v>
      </c>
      <c r="GA151" t="s">
        <v>3</v>
      </c>
      <c r="GD151">
        <v>1</v>
      </c>
      <c r="GF151">
        <v>1414105987</v>
      </c>
      <c r="GG151">
        <v>2</v>
      </c>
      <c r="GH151">
        <v>1</v>
      </c>
      <c r="GI151">
        <v>2</v>
      </c>
      <c r="GJ151">
        <v>0</v>
      </c>
      <c r="GK151">
        <v>0</v>
      </c>
      <c r="GL151">
        <f t="shared" si="154"/>
        <v>0</v>
      </c>
      <c r="GM151">
        <f t="shared" si="155"/>
        <v>305.88</v>
      </c>
      <c r="GN151">
        <f t="shared" si="156"/>
        <v>0</v>
      </c>
      <c r="GO151">
        <f t="shared" si="157"/>
        <v>305.88</v>
      </c>
      <c r="GP151">
        <f t="shared" si="158"/>
        <v>0</v>
      </c>
      <c r="GR151">
        <v>0</v>
      </c>
      <c r="GS151">
        <v>3</v>
      </c>
      <c r="GT151">
        <v>0</v>
      </c>
      <c r="GU151" t="s">
        <v>3</v>
      </c>
      <c r="GV151">
        <f t="shared" si="159"/>
        <v>0</v>
      </c>
      <c r="GW151">
        <v>1</v>
      </c>
      <c r="GX151">
        <f t="shared" si="160"/>
        <v>0</v>
      </c>
      <c r="HA151">
        <v>0</v>
      </c>
      <c r="HB151">
        <v>0</v>
      </c>
      <c r="HC151">
        <f t="shared" si="161"/>
        <v>0</v>
      </c>
      <c r="IK151">
        <v>0</v>
      </c>
    </row>
    <row r="152" spans="1:245" x14ac:dyDescent="0.2">
      <c r="A152">
        <v>17</v>
      </c>
      <c r="B152">
        <v>1</v>
      </c>
      <c r="C152">
        <f>ROW(SmtRes!A270)</f>
        <v>270</v>
      </c>
      <c r="D152">
        <f>ROW(EtalonRes!A263)</f>
        <v>263</v>
      </c>
      <c r="E152" t="s">
        <v>333</v>
      </c>
      <c r="F152" t="s">
        <v>334</v>
      </c>
      <c r="G152" t="s">
        <v>335</v>
      </c>
      <c r="H152" t="s">
        <v>235</v>
      </c>
      <c r="I152">
        <f>ROUND((102)/100,9)</f>
        <v>1.02</v>
      </c>
      <c r="J152">
        <v>0</v>
      </c>
      <c r="O152">
        <f t="shared" si="122"/>
        <v>72374.490000000005</v>
      </c>
      <c r="P152">
        <f t="shared" si="123"/>
        <v>8980.0400000000009</v>
      </c>
      <c r="Q152">
        <f t="shared" si="124"/>
        <v>1949.03</v>
      </c>
      <c r="R152">
        <f t="shared" si="125"/>
        <v>387.71</v>
      </c>
      <c r="S152">
        <f t="shared" si="126"/>
        <v>61445.42</v>
      </c>
      <c r="T152">
        <f t="shared" si="127"/>
        <v>0</v>
      </c>
      <c r="U152">
        <f t="shared" si="128"/>
        <v>217.87199999999999</v>
      </c>
      <c r="V152">
        <f t="shared" si="129"/>
        <v>1.0098</v>
      </c>
      <c r="W152">
        <f t="shared" si="130"/>
        <v>0</v>
      </c>
      <c r="X152">
        <f t="shared" si="131"/>
        <v>58741.47</v>
      </c>
      <c r="Y152">
        <f t="shared" si="132"/>
        <v>40191.53</v>
      </c>
      <c r="AA152">
        <v>68187018</v>
      </c>
      <c r="AB152">
        <f t="shared" si="133"/>
        <v>3375.05</v>
      </c>
      <c r="AC152">
        <f t="shared" si="134"/>
        <v>1027.3</v>
      </c>
      <c r="AD152">
        <f t="shared" si="135"/>
        <v>228.84</v>
      </c>
      <c r="AE152">
        <f t="shared" si="136"/>
        <v>13.37</v>
      </c>
      <c r="AF152">
        <f t="shared" si="137"/>
        <v>2118.91</v>
      </c>
      <c r="AG152">
        <f t="shared" si="138"/>
        <v>0</v>
      </c>
      <c r="AH152">
        <f t="shared" si="139"/>
        <v>213.6</v>
      </c>
      <c r="AI152">
        <f t="shared" si="140"/>
        <v>0.99</v>
      </c>
      <c r="AJ152">
        <f t="shared" si="141"/>
        <v>0</v>
      </c>
      <c r="AK152">
        <v>3375.05</v>
      </c>
      <c r="AL152">
        <v>1027.3</v>
      </c>
      <c r="AM152">
        <v>228.84</v>
      </c>
      <c r="AN152">
        <v>13.37</v>
      </c>
      <c r="AO152">
        <v>2118.91</v>
      </c>
      <c r="AP152">
        <v>0</v>
      </c>
      <c r="AQ152">
        <v>213.6</v>
      </c>
      <c r="AR152">
        <v>0.99</v>
      </c>
      <c r="AS152">
        <v>0</v>
      </c>
      <c r="AT152">
        <v>95</v>
      </c>
      <c r="AU152">
        <v>65</v>
      </c>
      <c r="AV152">
        <v>1</v>
      </c>
      <c r="AW152">
        <v>1</v>
      </c>
      <c r="AZ152">
        <v>1</v>
      </c>
      <c r="BA152">
        <v>28.43</v>
      </c>
      <c r="BB152">
        <v>8.35</v>
      </c>
      <c r="BC152">
        <v>8.57</v>
      </c>
      <c r="BD152" t="s">
        <v>3</v>
      </c>
      <c r="BE152" t="s">
        <v>3</v>
      </c>
      <c r="BF152" t="s">
        <v>3</v>
      </c>
      <c r="BG152" t="s">
        <v>3</v>
      </c>
      <c r="BH152">
        <v>0</v>
      </c>
      <c r="BI152">
        <v>2</v>
      </c>
      <c r="BJ152" t="s">
        <v>336</v>
      </c>
      <c r="BM152">
        <v>108001</v>
      </c>
      <c r="BN152">
        <v>0</v>
      </c>
      <c r="BO152" t="s">
        <v>334</v>
      </c>
      <c r="BP152">
        <v>1</v>
      </c>
      <c r="BQ152">
        <v>3</v>
      </c>
      <c r="BR152">
        <v>0</v>
      </c>
      <c r="BS152">
        <v>28.43</v>
      </c>
      <c r="BT152">
        <v>1</v>
      </c>
      <c r="BU152">
        <v>1</v>
      </c>
      <c r="BV152">
        <v>1</v>
      </c>
      <c r="BW152">
        <v>1</v>
      </c>
      <c r="BX152">
        <v>1</v>
      </c>
      <c r="BY152" t="s">
        <v>3</v>
      </c>
      <c r="BZ152">
        <v>95</v>
      </c>
      <c r="CA152">
        <v>65</v>
      </c>
      <c r="CE152">
        <v>0</v>
      </c>
      <c r="CF152">
        <v>0</v>
      </c>
      <c r="CG152">
        <v>0</v>
      </c>
      <c r="CM152">
        <v>0</v>
      </c>
      <c r="CN152" t="s">
        <v>3</v>
      </c>
      <c r="CO152">
        <v>0</v>
      </c>
      <c r="CP152">
        <f t="shared" si="142"/>
        <v>72374.490000000005</v>
      </c>
      <c r="CQ152">
        <f t="shared" si="143"/>
        <v>8803.9609999999993</v>
      </c>
      <c r="CR152">
        <f t="shared" si="144"/>
        <v>1910.8139999999999</v>
      </c>
      <c r="CS152">
        <f t="shared" si="145"/>
        <v>380.10909999999996</v>
      </c>
      <c r="CT152">
        <f t="shared" si="146"/>
        <v>60240.611299999997</v>
      </c>
      <c r="CU152">
        <f t="shared" si="147"/>
        <v>0</v>
      </c>
      <c r="CV152">
        <f t="shared" si="148"/>
        <v>213.6</v>
      </c>
      <c r="CW152">
        <f t="shared" si="149"/>
        <v>0.99</v>
      </c>
      <c r="CX152">
        <f t="shared" si="150"/>
        <v>0</v>
      </c>
      <c r="CY152">
        <f t="shared" si="151"/>
        <v>58741.473499999993</v>
      </c>
      <c r="CZ152">
        <f t="shared" si="152"/>
        <v>40191.534499999994</v>
      </c>
      <c r="DC152" t="s">
        <v>3</v>
      </c>
      <c r="DD152" t="s">
        <v>3</v>
      </c>
      <c r="DE152" t="s">
        <v>3</v>
      </c>
      <c r="DF152" t="s">
        <v>3</v>
      </c>
      <c r="DG152" t="s">
        <v>3</v>
      </c>
      <c r="DH152" t="s">
        <v>3</v>
      </c>
      <c r="DI152" t="s">
        <v>3</v>
      </c>
      <c r="DJ152" t="s">
        <v>3</v>
      </c>
      <c r="DK152" t="s">
        <v>3</v>
      </c>
      <c r="DL152" t="s">
        <v>3</v>
      </c>
      <c r="DM152" t="s">
        <v>3</v>
      </c>
      <c r="DN152">
        <v>0</v>
      </c>
      <c r="DO152">
        <v>0</v>
      </c>
      <c r="DP152">
        <v>1</v>
      </c>
      <c r="DQ152">
        <v>1</v>
      </c>
      <c r="DU152">
        <v>1010</v>
      </c>
      <c r="DV152" t="s">
        <v>235</v>
      </c>
      <c r="DW152" t="s">
        <v>235</v>
      </c>
      <c r="DX152">
        <v>100</v>
      </c>
      <c r="EE152">
        <v>63940399</v>
      </c>
      <c r="EF152">
        <v>3</v>
      </c>
      <c r="EG152" t="s">
        <v>261</v>
      </c>
      <c r="EH152">
        <v>0</v>
      </c>
      <c r="EI152" t="s">
        <v>3</v>
      </c>
      <c r="EJ152">
        <v>2</v>
      </c>
      <c r="EK152">
        <v>108001</v>
      </c>
      <c r="EL152" t="s">
        <v>262</v>
      </c>
      <c r="EM152" t="s">
        <v>263</v>
      </c>
      <c r="EO152" t="s">
        <v>3</v>
      </c>
      <c r="EQ152">
        <v>0</v>
      </c>
      <c r="ER152">
        <v>3375.05</v>
      </c>
      <c r="ES152">
        <v>1027.3</v>
      </c>
      <c r="ET152">
        <v>228.84</v>
      </c>
      <c r="EU152">
        <v>13.37</v>
      </c>
      <c r="EV152">
        <v>2118.91</v>
      </c>
      <c r="EW152">
        <v>213.6</v>
      </c>
      <c r="EX152">
        <v>0.99</v>
      </c>
      <c r="EY152">
        <v>0</v>
      </c>
      <c r="FQ152">
        <v>0</v>
      </c>
      <c r="FR152">
        <f t="shared" si="153"/>
        <v>0</v>
      </c>
      <c r="FS152">
        <v>0</v>
      </c>
      <c r="FX152">
        <v>95</v>
      </c>
      <c r="FY152">
        <v>65</v>
      </c>
      <c r="GA152" t="s">
        <v>3</v>
      </c>
      <c r="GD152">
        <v>1</v>
      </c>
      <c r="GF152">
        <v>-802920691</v>
      </c>
      <c r="GG152">
        <v>2</v>
      </c>
      <c r="GH152">
        <v>1</v>
      </c>
      <c r="GI152">
        <v>2</v>
      </c>
      <c r="GJ152">
        <v>0</v>
      </c>
      <c r="GK152">
        <v>0</v>
      </c>
      <c r="GL152">
        <f t="shared" si="154"/>
        <v>0</v>
      </c>
      <c r="GM152">
        <f t="shared" si="155"/>
        <v>171307.49</v>
      </c>
      <c r="GN152">
        <f t="shared" si="156"/>
        <v>0</v>
      </c>
      <c r="GO152">
        <f t="shared" si="157"/>
        <v>171307.49</v>
      </c>
      <c r="GP152">
        <f t="shared" si="158"/>
        <v>0</v>
      </c>
      <c r="GR152">
        <v>0</v>
      </c>
      <c r="GS152">
        <v>3</v>
      </c>
      <c r="GT152">
        <v>0</v>
      </c>
      <c r="GU152" t="s">
        <v>3</v>
      </c>
      <c r="GV152">
        <f t="shared" si="159"/>
        <v>0</v>
      </c>
      <c r="GW152">
        <v>1</v>
      </c>
      <c r="GX152">
        <f t="shared" si="160"/>
        <v>0</v>
      </c>
      <c r="HA152">
        <v>0</v>
      </c>
      <c r="HB152">
        <v>0</v>
      </c>
      <c r="HC152">
        <f t="shared" si="161"/>
        <v>0</v>
      </c>
      <c r="IK152">
        <v>0</v>
      </c>
    </row>
    <row r="153" spans="1:245" x14ac:dyDescent="0.2">
      <c r="A153">
        <v>18</v>
      </c>
      <c r="B153">
        <v>1</v>
      </c>
      <c r="C153">
        <v>269</v>
      </c>
      <c r="E153" t="s">
        <v>337</v>
      </c>
      <c r="F153" t="s">
        <v>338</v>
      </c>
      <c r="G153" t="s">
        <v>339</v>
      </c>
      <c r="H153" t="s">
        <v>72</v>
      </c>
      <c r="I153">
        <f>I152*J153</f>
        <v>102</v>
      </c>
      <c r="J153">
        <v>100</v>
      </c>
      <c r="O153">
        <f t="shared" si="122"/>
        <v>585037.89</v>
      </c>
      <c r="P153">
        <f t="shared" si="123"/>
        <v>585037.89</v>
      </c>
      <c r="Q153">
        <f t="shared" si="124"/>
        <v>0</v>
      </c>
      <c r="R153">
        <f t="shared" si="125"/>
        <v>0</v>
      </c>
      <c r="S153">
        <f t="shared" si="126"/>
        <v>0</v>
      </c>
      <c r="T153">
        <f t="shared" si="127"/>
        <v>0</v>
      </c>
      <c r="U153">
        <f t="shared" si="128"/>
        <v>0</v>
      </c>
      <c r="V153">
        <f t="shared" si="129"/>
        <v>0</v>
      </c>
      <c r="W153">
        <f t="shared" si="130"/>
        <v>53.04</v>
      </c>
      <c r="X153">
        <f t="shared" si="131"/>
        <v>0</v>
      </c>
      <c r="Y153">
        <f t="shared" si="132"/>
        <v>0</v>
      </c>
      <c r="AA153">
        <v>68187018</v>
      </c>
      <c r="AB153">
        <f t="shared" si="133"/>
        <v>962.36</v>
      </c>
      <c r="AC153">
        <f t="shared" si="134"/>
        <v>962.36</v>
      </c>
      <c r="AD153">
        <f t="shared" si="135"/>
        <v>0</v>
      </c>
      <c r="AE153">
        <f t="shared" si="136"/>
        <v>0</v>
      </c>
      <c r="AF153">
        <f t="shared" si="137"/>
        <v>0</v>
      </c>
      <c r="AG153">
        <f t="shared" si="138"/>
        <v>0</v>
      </c>
      <c r="AH153">
        <f t="shared" si="139"/>
        <v>0</v>
      </c>
      <c r="AI153">
        <f t="shared" si="140"/>
        <v>0</v>
      </c>
      <c r="AJ153">
        <f t="shared" si="141"/>
        <v>0.52</v>
      </c>
      <c r="AK153">
        <v>962.36</v>
      </c>
      <c r="AL153">
        <v>962.36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0.52</v>
      </c>
      <c r="AT153">
        <v>0</v>
      </c>
      <c r="AU153">
        <v>0</v>
      </c>
      <c r="AV153">
        <v>1</v>
      </c>
      <c r="AW153">
        <v>1</v>
      </c>
      <c r="AZ153">
        <v>1</v>
      </c>
      <c r="BA153">
        <v>1</v>
      </c>
      <c r="BB153">
        <v>1</v>
      </c>
      <c r="BC153">
        <v>5.96</v>
      </c>
      <c r="BD153" t="s">
        <v>3</v>
      </c>
      <c r="BE153" t="s">
        <v>3</v>
      </c>
      <c r="BF153" t="s">
        <v>3</v>
      </c>
      <c r="BG153" t="s">
        <v>3</v>
      </c>
      <c r="BH153">
        <v>3</v>
      </c>
      <c r="BI153">
        <v>2</v>
      </c>
      <c r="BJ153" t="s">
        <v>340</v>
      </c>
      <c r="BM153">
        <v>500002</v>
      </c>
      <c r="BN153">
        <v>0</v>
      </c>
      <c r="BO153" t="s">
        <v>338</v>
      </c>
      <c r="BP153">
        <v>1</v>
      </c>
      <c r="BQ153">
        <v>12</v>
      </c>
      <c r="BR153">
        <v>0</v>
      </c>
      <c r="BS153">
        <v>1</v>
      </c>
      <c r="BT153">
        <v>1</v>
      </c>
      <c r="BU153">
        <v>1</v>
      </c>
      <c r="BV153">
        <v>1</v>
      </c>
      <c r="BW153">
        <v>1</v>
      </c>
      <c r="BX153">
        <v>1</v>
      </c>
      <c r="BY153" t="s">
        <v>3</v>
      </c>
      <c r="BZ153">
        <v>0</v>
      </c>
      <c r="CA153">
        <v>0</v>
      </c>
      <c r="CE153">
        <v>0</v>
      </c>
      <c r="CF153">
        <v>0</v>
      </c>
      <c r="CG153">
        <v>0</v>
      </c>
      <c r="CM153">
        <v>0</v>
      </c>
      <c r="CN153" t="s">
        <v>3</v>
      </c>
      <c r="CO153">
        <v>0</v>
      </c>
      <c r="CP153">
        <f t="shared" si="142"/>
        <v>585037.89</v>
      </c>
      <c r="CQ153">
        <f t="shared" si="143"/>
        <v>5735.6656000000003</v>
      </c>
      <c r="CR153">
        <f t="shared" si="144"/>
        <v>0</v>
      </c>
      <c r="CS153">
        <f t="shared" si="145"/>
        <v>0</v>
      </c>
      <c r="CT153">
        <f t="shared" si="146"/>
        <v>0</v>
      </c>
      <c r="CU153">
        <f t="shared" si="147"/>
        <v>0</v>
      </c>
      <c r="CV153">
        <f t="shared" si="148"/>
        <v>0</v>
      </c>
      <c r="CW153">
        <f t="shared" si="149"/>
        <v>0</v>
      </c>
      <c r="CX153">
        <f t="shared" si="150"/>
        <v>0.52</v>
      </c>
      <c r="CY153">
        <f t="shared" si="151"/>
        <v>0</v>
      </c>
      <c r="CZ153">
        <f t="shared" si="152"/>
        <v>0</v>
      </c>
      <c r="DC153" t="s">
        <v>3</v>
      </c>
      <c r="DD153" t="s">
        <v>3</v>
      </c>
      <c r="DE153" t="s">
        <v>3</v>
      </c>
      <c r="DF153" t="s">
        <v>3</v>
      </c>
      <c r="DG153" t="s">
        <v>3</v>
      </c>
      <c r="DH153" t="s">
        <v>3</v>
      </c>
      <c r="DI153" t="s">
        <v>3</v>
      </c>
      <c r="DJ153" t="s">
        <v>3</v>
      </c>
      <c r="DK153" t="s">
        <v>3</v>
      </c>
      <c r="DL153" t="s">
        <v>3</v>
      </c>
      <c r="DM153" t="s">
        <v>3</v>
      </c>
      <c r="DN153">
        <v>0</v>
      </c>
      <c r="DO153">
        <v>0</v>
      </c>
      <c r="DP153">
        <v>1</v>
      </c>
      <c r="DQ153">
        <v>1</v>
      </c>
      <c r="DU153">
        <v>1010</v>
      </c>
      <c r="DV153" t="s">
        <v>72</v>
      </c>
      <c r="DW153" t="s">
        <v>72</v>
      </c>
      <c r="DX153">
        <v>1</v>
      </c>
      <c r="EE153">
        <v>63940455</v>
      </c>
      <c r="EF153">
        <v>12</v>
      </c>
      <c r="EG153" t="s">
        <v>253</v>
      </c>
      <c r="EH153">
        <v>0</v>
      </c>
      <c r="EI153" t="s">
        <v>3</v>
      </c>
      <c r="EJ153">
        <v>2</v>
      </c>
      <c r="EK153">
        <v>500002</v>
      </c>
      <c r="EL153" t="s">
        <v>254</v>
      </c>
      <c r="EM153" t="s">
        <v>255</v>
      </c>
      <c r="EO153" t="s">
        <v>3</v>
      </c>
      <c r="EQ153">
        <v>0</v>
      </c>
      <c r="ER153">
        <v>962.36</v>
      </c>
      <c r="ES153">
        <v>962.36</v>
      </c>
      <c r="ET153">
        <v>0</v>
      </c>
      <c r="EU153">
        <v>0</v>
      </c>
      <c r="EV153">
        <v>0</v>
      </c>
      <c r="EW153">
        <v>0</v>
      </c>
      <c r="EX153">
        <v>0</v>
      </c>
      <c r="FQ153">
        <v>0</v>
      </c>
      <c r="FR153">
        <f t="shared" si="153"/>
        <v>0</v>
      </c>
      <c r="FS153">
        <v>0</v>
      </c>
      <c r="FX153">
        <v>0</v>
      </c>
      <c r="FY153">
        <v>0</v>
      </c>
      <c r="GA153" t="s">
        <v>3</v>
      </c>
      <c r="GD153">
        <v>1</v>
      </c>
      <c r="GF153">
        <v>1091340643</v>
      </c>
      <c r="GG153">
        <v>2</v>
      </c>
      <c r="GH153">
        <v>1</v>
      </c>
      <c r="GI153">
        <v>2</v>
      </c>
      <c r="GJ153">
        <v>0</v>
      </c>
      <c r="GK153">
        <v>0</v>
      </c>
      <c r="GL153">
        <f t="shared" si="154"/>
        <v>0</v>
      </c>
      <c r="GM153">
        <f t="shared" si="155"/>
        <v>585037.89</v>
      </c>
      <c r="GN153">
        <f t="shared" si="156"/>
        <v>0</v>
      </c>
      <c r="GO153">
        <f t="shared" si="157"/>
        <v>585037.89</v>
      </c>
      <c r="GP153">
        <f t="shared" si="158"/>
        <v>0</v>
      </c>
      <c r="GR153">
        <v>0</v>
      </c>
      <c r="GS153">
        <v>3</v>
      </c>
      <c r="GT153">
        <v>0</v>
      </c>
      <c r="GU153" t="s">
        <v>3</v>
      </c>
      <c r="GV153">
        <f t="shared" si="159"/>
        <v>0</v>
      </c>
      <c r="GW153">
        <v>1</v>
      </c>
      <c r="GX153">
        <f t="shared" si="160"/>
        <v>0</v>
      </c>
      <c r="HA153">
        <v>0</v>
      </c>
      <c r="HB153">
        <v>0</v>
      </c>
      <c r="HC153">
        <f t="shared" si="161"/>
        <v>0</v>
      </c>
      <c r="IK153">
        <v>0</v>
      </c>
    </row>
    <row r="154" spans="1:245" x14ac:dyDescent="0.2">
      <c r="A154">
        <v>17</v>
      </c>
      <c r="B154">
        <v>1</v>
      </c>
      <c r="C154">
        <f>ROW(SmtRes!A283)</f>
        <v>283</v>
      </c>
      <c r="D154">
        <f>ROW(EtalonRes!A276)</f>
        <v>276</v>
      </c>
      <c r="E154" t="s">
        <v>341</v>
      </c>
      <c r="F154" t="s">
        <v>342</v>
      </c>
      <c r="G154" t="s">
        <v>343</v>
      </c>
      <c r="H154" t="s">
        <v>344</v>
      </c>
      <c r="I154">
        <f>ROUND((615)/100,9)</f>
        <v>6.15</v>
      </c>
      <c r="J154">
        <v>0</v>
      </c>
      <c r="O154">
        <f t="shared" si="122"/>
        <v>34644.36</v>
      </c>
      <c r="P154">
        <f t="shared" si="123"/>
        <v>5390.09</v>
      </c>
      <c r="Q154">
        <f t="shared" si="124"/>
        <v>114.69</v>
      </c>
      <c r="R154">
        <f t="shared" si="125"/>
        <v>24.48</v>
      </c>
      <c r="S154">
        <f t="shared" si="126"/>
        <v>29139.58</v>
      </c>
      <c r="T154">
        <f t="shared" si="127"/>
        <v>0</v>
      </c>
      <c r="U154">
        <f t="shared" si="128"/>
        <v>103.32000000000001</v>
      </c>
      <c r="V154">
        <f t="shared" si="129"/>
        <v>6.1500000000000006E-2</v>
      </c>
      <c r="W154">
        <f t="shared" si="130"/>
        <v>0</v>
      </c>
      <c r="X154">
        <f t="shared" si="131"/>
        <v>27705.86</v>
      </c>
      <c r="Y154">
        <f t="shared" si="132"/>
        <v>18956.64</v>
      </c>
      <c r="AA154">
        <v>68187018</v>
      </c>
      <c r="AB154">
        <f t="shared" si="133"/>
        <v>274.73</v>
      </c>
      <c r="AC154">
        <f t="shared" si="134"/>
        <v>105.85</v>
      </c>
      <c r="AD154">
        <f t="shared" si="135"/>
        <v>2.2200000000000002</v>
      </c>
      <c r="AE154">
        <f t="shared" si="136"/>
        <v>0.14000000000000001</v>
      </c>
      <c r="AF154">
        <f t="shared" si="137"/>
        <v>166.66</v>
      </c>
      <c r="AG154">
        <f t="shared" si="138"/>
        <v>0</v>
      </c>
      <c r="AH154">
        <f t="shared" si="139"/>
        <v>16.8</v>
      </c>
      <c r="AI154">
        <f t="shared" si="140"/>
        <v>0.01</v>
      </c>
      <c r="AJ154">
        <f t="shared" si="141"/>
        <v>0</v>
      </c>
      <c r="AK154">
        <v>274.73</v>
      </c>
      <c r="AL154">
        <v>105.85</v>
      </c>
      <c r="AM154">
        <v>2.2200000000000002</v>
      </c>
      <c r="AN154">
        <v>0.14000000000000001</v>
      </c>
      <c r="AO154">
        <v>166.66</v>
      </c>
      <c r="AP154">
        <v>0</v>
      </c>
      <c r="AQ154">
        <v>16.8</v>
      </c>
      <c r="AR154">
        <v>0.01</v>
      </c>
      <c r="AS154">
        <v>0</v>
      </c>
      <c r="AT154">
        <v>95</v>
      </c>
      <c r="AU154">
        <v>65</v>
      </c>
      <c r="AV154">
        <v>1</v>
      </c>
      <c r="AW154">
        <v>1</v>
      </c>
      <c r="AZ154">
        <v>1</v>
      </c>
      <c r="BA154">
        <v>28.43</v>
      </c>
      <c r="BB154">
        <v>8.4</v>
      </c>
      <c r="BC154">
        <v>8.2799999999999994</v>
      </c>
      <c r="BD154" t="s">
        <v>3</v>
      </c>
      <c r="BE154" t="s">
        <v>3</v>
      </c>
      <c r="BF154" t="s">
        <v>3</v>
      </c>
      <c r="BG154" t="s">
        <v>3</v>
      </c>
      <c r="BH154">
        <v>0</v>
      </c>
      <c r="BI154">
        <v>2</v>
      </c>
      <c r="BJ154" t="s">
        <v>345</v>
      </c>
      <c r="BM154">
        <v>108001</v>
      </c>
      <c r="BN154">
        <v>0</v>
      </c>
      <c r="BO154" t="s">
        <v>342</v>
      </c>
      <c r="BP154">
        <v>1</v>
      </c>
      <c r="BQ154">
        <v>3</v>
      </c>
      <c r="BR154">
        <v>0</v>
      </c>
      <c r="BS154">
        <v>28.43</v>
      </c>
      <c r="BT154">
        <v>1</v>
      </c>
      <c r="BU154">
        <v>1</v>
      </c>
      <c r="BV154">
        <v>1</v>
      </c>
      <c r="BW154">
        <v>1</v>
      </c>
      <c r="BX154">
        <v>1</v>
      </c>
      <c r="BY154" t="s">
        <v>3</v>
      </c>
      <c r="BZ154">
        <v>95</v>
      </c>
      <c r="CA154">
        <v>65</v>
      </c>
      <c r="CE154">
        <v>0</v>
      </c>
      <c r="CF154">
        <v>0</v>
      </c>
      <c r="CG154">
        <v>0</v>
      </c>
      <c r="CM154">
        <v>0</v>
      </c>
      <c r="CN154" t="s">
        <v>3</v>
      </c>
      <c r="CO154">
        <v>0</v>
      </c>
      <c r="CP154">
        <f t="shared" si="142"/>
        <v>34644.36</v>
      </c>
      <c r="CQ154">
        <f t="shared" si="143"/>
        <v>876.43799999999987</v>
      </c>
      <c r="CR154">
        <f t="shared" si="144"/>
        <v>18.648000000000003</v>
      </c>
      <c r="CS154">
        <f t="shared" si="145"/>
        <v>3.9802000000000004</v>
      </c>
      <c r="CT154">
        <f t="shared" si="146"/>
        <v>4738.1437999999998</v>
      </c>
      <c r="CU154">
        <f t="shared" si="147"/>
        <v>0</v>
      </c>
      <c r="CV154">
        <f t="shared" si="148"/>
        <v>16.8</v>
      </c>
      <c r="CW154">
        <f t="shared" si="149"/>
        <v>0.01</v>
      </c>
      <c r="CX154">
        <f t="shared" si="150"/>
        <v>0</v>
      </c>
      <c r="CY154">
        <f t="shared" si="151"/>
        <v>27705.857000000004</v>
      </c>
      <c r="CZ154">
        <f t="shared" si="152"/>
        <v>18956.639000000003</v>
      </c>
      <c r="DC154" t="s">
        <v>3</v>
      </c>
      <c r="DD154" t="s">
        <v>3</v>
      </c>
      <c r="DE154" t="s">
        <v>3</v>
      </c>
      <c r="DF154" t="s">
        <v>3</v>
      </c>
      <c r="DG154" t="s">
        <v>3</v>
      </c>
      <c r="DH154" t="s">
        <v>3</v>
      </c>
      <c r="DI154" t="s">
        <v>3</v>
      </c>
      <c r="DJ154" t="s">
        <v>3</v>
      </c>
      <c r="DK154" t="s">
        <v>3</v>
      </c>
      <c r="DL154" t="s">
        <v>3</v>
      </c>
      <c r="DM154" t="s">
        <v>3</v>
      </c>
      <c r="DN154">
        <v>0</v>
      </c>
      <c r="DO154">
        <v>0</v>
      </c>
      <c r="DP154">
        <v>1</v>
      </c>
      <c r="DQ154">
        <v>1</v>
      </c>
      <c r="DU154">
        <v>1013</v>
      </c>
      <c r="DV154" t="s">
        <v>344</v>
      </c>
      <c r="DW154" t="s">
        <v>344</v>
      </c>
      <c r="DX154">
        <v>1</v>
      </c>
      <c r="EE154">
        <v>63940399</v>
      </c>
      <c r="EF154">
        <v>3</v>
      </c>
      <c r="EG154" t="s">
        <v>261</v>
      </c>
      <c r="EH154">
        <v>0</v>
      </c>
      <c r="EI154" t="s">
        <v>3</v>
      </c>
      <c r="EJ154">
        <v>2</v>
      </c>
      <c r="EK154">
        <v>108001</v>
      </c>
      <c r="EL154" t="s">
        <v>262</v>
      </c>
      <c r="EM154" t="s">
        <v>263</v>
      </c>
      <c r="EO154" t="s">
        <v>3</v>
      </c>
      <c r="EQ154">
        <v>0</v>
      </c>
      <c r="ER154">
        <v>274.73</v>
      </c>
      <c r="ES154">
        <v>105.85</v>
      </c>
      <c r="ET154">
        <v>2.2200000000000002</v>
      </c>
      <c r="EU154">
        <v>0.14000000000000001</v>
      </c>
      <c r="EV154">
        <v>166.66</v>
      </c>
      <c r="EW154">
        <v>16.8</v>
      </c>
      <c r="EX154">
        <v>0.01</v>
      </c>
      <c r="EY154">
        <v>0</v>
      </c>
      <c r="FQ154">
        <v>0</v>
      </c>
      <c r="FR154">
        <f t="shared" si="153"/>
        <v>0</v>
      </c>
      <c r="FS154">
        <v>0</v>
      </c>
      <c r="FX154">
        <v>95</v>
      </c>
      <c r="FY154">
        <v>65</v>
      </c>
      <c r="GA154" t="s">
        <v>3</v>
      </c>
      <c r="GD154">
        <v>1</v>
      </c>
      <c r="GF154">
        <v>2103574952</v>
      </c>
      <c r="GG154">
        <v>2</v>
      </c>
      <c r="GH154">
        <v>1</v>
      </c>
      <c r="GI154">
        <v>2</v>
      </c>
      <c r="GJ154">
        <v>0</v>
      </c>
      <c r="GK154">
        <v>0</v>
      </c>
      <c r="GL154">
        <f t="shared" si="154"/>
        <v>0</v>
      </c>
      <c r="GM154">
        <f t="shared" si="155"/>
        <v>81306.86</v>
      </c>
      <c r="GN154">
        <f t="shared" si="156"/>
        <v>0</v>
      </c>
      <c r="GO154">
        <f t="shared" si="157"/>
        <v>81306.86</v>
      </c>
      <c r="GP154">
        <f t="shared" si="158"/>
        <v>0</v>
      </c>
      <c r="GR154">
        <v>0</v>
      </c>
      <c r="GS154">
        <v>3</v>
      </c>
      <c r="GT154">
        <v>0</v>
      </c>
      <c r="GU154" t="s">
        <v>3</v>
      </c>
      <c r="GV154">
        <f t="shared" si="159"/>
        <v>0</v>
      </c>
      <c r="GW154">
        <v>1</v>
      </c>
      <c r="GX154">
        <f t="shared" si="160"/>
        <v>0</v>
      </c>
      <c r="HA154">
        <v>0</v>
      </c>
      <c r="HB154">
        <v>0</v>
      </c>
      <c r="HC154">
        <f t="shared" si="161"/>
        <v>0</v>
      </c>
      <c r="IK154">
        <v>0</v>
      </c>
    </row>
    <row r="155" spans="1:245" x14ac:dyDescent="0.2">
      <c r="A155">
        <v>17</v>
      </c>
      <c r="B155">
        <v>1</v>
      </c>
      <c r="C155">
        <f>ROW(SmtRes!A290)</f>
        <v>290</v>
      </c>
      <c r="D155">
        <f>ROW(EtalonRes!A282)</f>
        <v>282</v>
      </c>
      <c r="E155" t="s">
        <v>346</v>
      </c>
      <c r="F155" t="s">
        <v>347</v>
      </c>
      <c r="G155" t="s">
        <v>348</v>
      </c>
      <c r="H155" t="s">
        <v>235</v>
      </c>
      <c r="I155">
        <f>ROUND((26)/100,9)</f>
        <v>0.26</v>
      </c>
      <c r="J155">
        <v>0</v>
      </c>
      <c r="O155">
        <f t="shared" si="122"/>
        <v>7364.85</v>
      </c>
      <c r="P155">
        <f t="shared" si="123"/>
        <v>345.92</v>
      </c>
      <c r="Q155">
        <f t="shared" si="124"/>
        <v>96.88</v>
      </c>
      <c r="R155">
        <f t="shared" si="125"/>
        <v>19.96</v>
      </c>
      <c r="S155">
        <f t="shared" si="126"/>
        <v>6922.05</v>
      </c>
      <c r="T155">
        <f t="shared" si="127"/>
        <v>0</v>
      </c>
      <c r="U155">
        <f t="shared" si="128"/>
        <v>24.544000000000004</v>
      </c>
      <c r="V155">
        <f t="shared" si="129"/>
        <v>5.2000000000000005E-2</v>
      </c>
      <c r="W155">
        <f t="shared" si="130"/>
        <v>0</v>
      </c>
      <c r="X155">
        <f t="shared" si="131"/>
        <v>6594.91</v>
      </c>
      <c r="Y155">
        <f t="shared" si="132"/>
        <v>4512.3100000000004</v>
      </c>
      <c r="AA155">
        <v>68187018</v>
      </c>
      <c r="AB155">
        <f t="shared" si="133"/>
        <v>1101.54</v>
      </c>
      <c r="AC155">
        <f t="shared" si="134"/>
        <v>120.73</v>
      </c>
      <c r="AD155">
        <f t="shared" si="135"/>
        <v>44.36</v>
      </c>
      <c r="AE155">
        <f t="shared" si="136"/>
        <v>2.7</v>
      </c>
      <c r="AF155">
        <f t="shared" si="137"/>
        <v>936.45</v>
      </c>
      <c r="AG155">
        <f t="shared" si="138"/>
        <v>0</v>
      </c>
      <c r="AH155">
        <f t="shared" si="139"/>
        <v>94.4</v>
      </c>
      <c r="AI155">
        <f t="shared" si="140"/>
        <v>0.2</v>
      </c>
      <c r="AJ155">
        <f t="shared" si="141"/>
        <v>0</v>
      </c>
      <c r="AK155">
        <v>1101.54</v>
      </c>
      <c r="AL155">
        <v>120.73</v>
      </c>
      <c r="AM155">
        <v>44.36</v>
      </c>
      <c r="AN155">
        <v>2.7</v>
      </c>
      <c r="AO155">
        <v>936.45</v>
      </c>
      <c r="AP155">
        <v>0</v>
      </c>
      <c r="AQ155">
        <v>94.4</v>
      </c>
      <c r="AR155">
        <v>0.2</v>
      </c>
      <c r="AS155">
        <v>0</v>
      </c>
      <c r="AT155">
        <v>95</v>
      </c>
      <c r="AU155">
        <v>65</v>
      </c>
      <c r="AV155">
        <v>1</v>
      </c>
      <c r="AW155">
        <v>1</v>
      </c>
      <c r="AZ155">
        <v>1</v>
      </c>
      <c r="BA155">
        <v>28.43</v>
      </c>
      <c r="BB155">
        <v>8.4</v>
      </c>
      <c r="BC155">
        <v>11.02</v>
      </c>
      <c r="BD155" t="s">
        <v>3</v>
      </c>
      <c r="BE155" t="s">
        <v>3</v>
      </c>
      <c r="BF155" t="s">
        <v>3</v>
      </c>
      <c r="BG155" t="s">
        <v>3</v>
      </c>
      <c r="BH155">
        <v>0</v>
      </c>
      <c r="BI155">
        <v>2</v>
      </c>
      <c r="BJ155" t="s">
        <v>349</v>
      </c>
      <c r="BM155">
        <v>108001</v>
      </c>
      <c r="BN155">
        <v>0</v>
      </c>
      <c r="BO155" t="s">
        <v>347</v>
      </c>
      <c r="BP155">
        <v>1</v>
      </c>
      <c r="BQ155">
        <v>3</v>
      </c>
      <c r="BR155">
        <v>0</v>
      </c>
      <c r="BS155">
        <v>28.43</v>
      </c>
      <c r="BT155">
        <v>1</v>
      </c>
      <c r="BU155">
        <v>1</v>
      </c>
      <c r="BV155">
        <v>1</v>
      </c>
      <c r="BW155">
        <v>1</v>
      </c>
      <c r="BX155">
        <v>1</v>
      </c>
      <c r="BY155" t="s">
        <v>3</v>
      </c>
      <c r="BZ155">
        <v>95</v>
      </c>
      <c r="CA155">
        <v>65</v>
      </c>
      <c r="CE155">
        <v>0</v>
      </c>
      <c r="CF155">
        <v>0</v>
      </c>
      <c r="CG155">
        <v>0</v>
      </c>
      <c r="CM155">
        <v>0</v>
      </c>
      <c r="CN155" t="s">
        <v>3</v>
      </c>
      <c r="CO155">
        <v>0</v>
      </c>
      <c r="CP155">
        <f t="shared" si="142"/>
        <v>7364.85</v>
      </c>
      <c r="CQ155">
        <f t="shared" si="143"/>
        <v>1330.4446</v>
      </c>
      <c r="CR155">
        <f t="shared" si="144"/>
        <v>372.62400000000002</v>
      </c>
      <c r="CS155">
        <f t="shared" si="145"/>
        <v>76.76100000000001</v>
      </c>
      <c r="CT155">
        <f t="shared" si="146"/>
        <v>26623.273499999999</v>
      </c>
      <c r="CU155">
        <f t="shared" si="147"/>
        <v>0</v>
      </c>
      <c r="CV155">
        <f t="shared" si="148"/>
        <v>94.4</v>
      </c>
      <c r="CW155">
        <f t="shared" si="149"/>
        <v>0.2</v>
      </c>
      <c r="CX155">
        <f t="shared" si="150"/>
        <v>0</v>
      </c>
      <c r="CY155">
        <f t="shared" si="151"/>
        <v>6594.9095000000007</v>
      </c>
      <c r="CZ155">
        <f t="shared" si="152"/>
        <v>4512.3065000000006</v>
      </c>
      <c r="DC155" t="s">
        <v>3</v>
      </c>
      <c r="DD155" t="s">
        <v>3</v>
      </c>
      <c r="DE155" t="s">
        <v>3</v>
      </c>
      <c r="DF155" t="s">
        <v>3</v>
      </c>
      <c r="DG155" t="s">
        <v>3</v>
      </c>
      <c r="DH155" t="s">
        <v>3</v>
      </c>
      <c r="DI155" t="s">
        <v>3</v>
      </c>
      <c r="DJ155" t="s">
        <v>3</v>
      </c>
      <c r="DK155" t="s">
        <v>3</v>
      </c>
      <c r="DL155" t="s">
        <v>3</v>
      </c>
      <c r="DM155" t="s">
        <v>3</v>
      </c>
      <c r="DN155">
        <v>0</v>
      </c>
      <c r="DO155">
        <v>0</v>
      </c>
      <c r="DP155">
        <v>1</v>
      </c>
      <c r="DQ155">
        <v>1</v>
      </c>
      <c r="DU155">
        <v>1010</v>
      </c>
      <c r="DV155" t="s">
        <v>235</v>
      </c>
      <c r="DW155" t="s">
        <v>235</v>
      </c>
      <c r="DX155">
        <v>100</v>
      </c>
      <c r="EE155">
        <v>63940399</v>
      </c>
      <c r="EF155">
        <v>3</v>
      </c>
      <c r="EG155" t="s">
        <v>261</v>
      </c>
      <c r="EH155">
        <v>0</v>
      </c>
      <c r="EI155" t="s">
        <v>3</v>
      </c>
      <c r="EJ155">
        <v>2</v>
      </c>
      <c r="EK155">
        <v>108001</v>
      </c>
      <c r="EL155" t="s">
        <v>262</v>
      </c>
      <c r="EM155" t="s">
        <v>263</v>
      </c>
      <c r="EO155" t="s">
        <v>3</v>
      </c>
      <c r="EQ155">
        <v>0</v>
      </c>
      <c r="ER155">
        <v>1101.54</v>
      </c>
      <c r="ES155">
        <v>120.73</v>
      </c>
      <c r="ET155">
        <v>44.36</v>
      </c>
      <c r="EU155">
        <v>2.7</v>
      </c>
      <c r="EV155">
        <v>936.45</v>
      </c>
      <c r="EW155">
        <v>94.4</v>
      </c>
      <c r="EX155">
        <v>0.2</v>
      </c>
      <c r="EY155">
        <v>0</v>
      </c>
      <c r="FQ155">
        <v>0</v>
      </c>
      <c r="FR155">
        <f t="shared" si="153"/>
        <v>0</v>
      </c>
      <c r="FS155">
        <v>0</v>
      </c>
      <c r="FX155">
        <v>95</v>
      </c>
      <c r="FY155">
        <v>65</v>
      </c>
      <c r="GA155" t="s">
        <v>3</v>
      </c>
      <c r="GD155">
        <v>1</v>
      </c>
      <c r="GF155">
        <v>743134825</v>
      </c>
      <c r="GG155">
        <v>2</v>
      </c>
      <c r="GH155">
        <v>1</v>
      </c>
      <c r="GI155">
        <v>2</v>
      </c>
      <c r="GJ155">
        <v>0</v>
      </c>
      <c r="GK155">
        <v>0</v>
      </c>
      <c r="GL155">
        <f t="shared" si="154"/>
        <v>0</v>
      </c>
      <c r="GM155">
        <f t="shared" si="155"/>
        <v>18472.07</v>
      </c>
      <c r="GN155">
        <f t="shared" si="156"/>
        <v>0</v>
      </c>
      <c r="GO155">
        <f t="shared" si="157"/>
        <v>18472.07</v>
      </c>
      <c r="GP155">
        <f t="shared" si="158"/>
        <v>0</v>
      </c>
      <c r="GR155">
        <v>0</v>
      </c>
      <c r="GS155">
        <v>3</v>
      </c>
      <c r="GT155">
        <v>0</v>
      </c>
      <c r="GU155" t="s">
        <v>3</v>
      </c>
      <c r="GV155">
        <f t="shared" si="159"/>
        <v>0</v>
      </c>
      <c r="GW155">
        <v>1</v>
      </c>
      <c r="GX155">
        <f t="shared" si="160"/>
        <v>0</v>
      </c>
      <c r="HA155">
        <v>0</v>
      </c>
      <c r="HB155">
        <v>0</v>
      </c>
      <c r="HC155">
        <f t="shared" si="161"/>
        <v>0</v>
      </c>
      <c r="IK155">
        <v>0</v>
      </c>
    </row>
    <row r="156" spans="1:245" x14ac:dyDescent="0.2">
      <c r="A156">
        <v>18</v>
      </c>
      <c r="B156">
        <v>1</v>
      </c>
      <c r="C156">
        <v>289</v>
      </c>
      <c r="E156" t="s">
        <v>350</v>
      </c>
      <c r="F156" t="s">
        <v>351</v>
      </c>
      <c r="G156" t="s">
        <v>352</v>
      </c>
      <c r="H156" t="s">
        <v>72</v>
      </c>
      <c r="I156">
        <f>I155*J156</f>
        <v>26</v>
      </c>
      <c r="J156">
        <v>100</v>
      </c>
      <c r="O156">
        <f t="shared" si="122"/>
        <v>4190.1899999999996</v>
      </c>
      <c r="P156">
        <f t="shared" si="123"/>
        <v>4190.1899999999996</v>
      </c>
      <c r="Q156">
        <f t="shared" si="124"/>
        <v>0</v>
      </c>
      <c r="R156">
        <f t="shared" si="125"/>
        <v>0</v>
      </c>
      <c r="S156">
        <f t="shared" si="126"/>
        <v>0</v>
      </c>
      <c r="T156">
        <f t="shared" si="127"/>
        <v>0</v>
      </c>
      <c r="U156">
        <f t="shared" si="128"/>
        <v>0</v>
      </c>
      <c r="V156">
        <f t="shared" si="129"/>
        <v>0</v>
      </c>
      <c r="W156">
        <f t="shared" si="130"/>
        <v>0.26</v>
      </c>
      <c r="X156">
        <f t="shared" si="131"/>
        <v>0</v>
      </c>
      <c r="Y156">
        <f t="shared" si="132"/>
        <v>0</v>
      </c>
      <c r="AA156">
        <v>68187018</v>
      </c>
      <c r="AB156">
        <f t="shared" si="133"/>
        <v>45.27</v>
      </c>
      <c r="AC156">
        <f t="shared" si="134"/>
        <v>45.27</v>
      </c>
      <c r="AD156">
        <f t="shared" si="135"/>
        <v>0</v>
      </c>
      <c r="AE156">
        <f t="shared" si="136"/>
        <v>0</v>
      </c>
      <c r="AF156">
        <f t="shared" si="137"/>
        <v>0</v>
      </c>
      <c r="AG156">
        <f t="shared" si="138"/>
        <v>0</v>
      </c>
      <c r="AH156">
        <f t="shared" si="139"/>
        <v>0</v>
      </c>
      <c r="AI156">
        <f t="shared" si="140"/>
        <v>0</v>
      </c>
      <c r="AJ156">
        <f t="shared" si="141"/>
        <v>0.01</v>
      </c>
      <c r="AK156">
        <v>45.27</v>
      </c>
      <c r="AL156">
        <v>45.27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0.01</v>
      </c>
      <c r="AT156">
        <v>0</v>
      </c>
      <c r="AU156">
        <v>0</v>
      </c>
      <c r="AV156">
        <v>1</v>
      </c>
      <c r="AW156">
        <v>1</v>
      </c>
      <c r="AZ156">
        <v>1</v>
      </c>
      <c r="BA156">
        <v>1</v>
      </c>
      <c r="BB156">
        <v>1</v>
      </c>
      <c r="BC156">
        <v>3.56</v>
      </c>
      <c r="BD156" t="s">
        <v>3</v>
      </c>
      <c r="BE156" t="s">
        <v>3</v>
      </c>
      <c r="BF156" t="s">
        <v>3</v>
      </c>
      <c r="BG156" t="s">
        <v>3</v>
      </c>
      <c r="BH156">
        <v>3</v>
      </c>
      <c r="BI156">
        <v>2</v>
      </c>
      <c r="BJ156" t="s">
        <v>353</v>
      </c>
      <c r="BM156">
        <v>500002</v>
      </c>
      <c r="BN156">
        <v>0</v>
      </c>
      <c r="BO156" t="s">
        <v>351</v>
      </c>
      <c r="BP156">
        <v>1</v>
      </c>
      <c r="BQ156">
        <v>12</v>
      </c>
      <c r="BR156">
        <v>0</v>
      </c>
      <c r="BS156">
        <v>1</v>
      </c>
      <c r="BT156">
        <v>1</v>
      </c>
      <c r="BU156">
        <v>1</v>
      </c>
      <c r="BV156">
        <v>1</v>
      </c>
      <c r="BW156">
        <v>1</v>
      </c>
      <c r="BX156">
        <v>1</v>
      </c>
      <c r="BY156" t="s">
        <v>3</v>
      </c>
      <c r="BZ156">
        <v>0</v>
      </c>
      <c r="CA156">
        <v>0</v>
      </c>
      <c r="CE156">
        <v>0</v>
      </c>
      <c r="CF156">
        <v>0</v>
      </c>
      <c r="CG156">
        <v>0</v>
      </c>
      <c r="CM156">
        <v>0</v>
      </c>
      <c r="CN156" t="s">
        <v>3</v>
      </c>
      <c r="CO156">
        <v>0</v>
      </c>
      <c r="CP156">
        <f t="shared" si="142"/>
        <v>4190.1899999999996</v>
      </c>
      <c r="CQ156">
        <f t="shared" si="143"/>
        <v>161.16120000000001</v>
      </c>
      <c r="CR156">
        <f t="shared" si="144"/>
        <v>0</v>
      </c>
      <c r="CS156">
        <f t="shared" si="145"/>
        <v>0</v>
      </c>
      <c r="CT156">
        <f t="shared" si="146"/>
        <v>0</v>
      </c>
      <c r="CU156">
        <f t="shared" si="147"/>
        <v>0</v>
      </c>
      <c r="CV156">
        <f t="shared" si="148"/>
        <v>0</v>
      </c>
      <c r="CW156">
        <f t="shared" si="149"/>
        <v>0</v>
      </c>
      <c r="CX156">
        <f t="shared" si="150"/>
        <v>0.01</v>
      </c>
      <c r="CY156">
        <f t="shared" si="151"/>
        <v>0</v>
      </c>
      <c r="CZ156">
        <f t="shared" si="152"/>
        <v>0</v>
      </c>
      <c r="DC156" t="s">
        <v>3</v>
      </c>
      <c r="DD156" t="s">
        <v>3</v>
      </c>
      <c r="DE156" t="s">
        <v>3</v>
      </c>
      <c r="DF156" t="s">
        <v>3</v>
      </c>
      <c r="DG156" t="s">
        <v>3</v>
      </c>
      <c r="DH156" t="s">
        <v>3</v>
      </c>
      <c r="DI156" t="s">
        <v>3</v>
      </c>
      <c r="DJ156" t="s">
        <v>3</v>
      </c>
      <c r="DK156" t="s">
        <v>3</v>
      </c>
      <c r="DL156" t="s">
        <v>3</v>
      </c>
      <c r="DM156" t="s">
        <v>3</v>
      </c>
      <c r="DN156">
        <v>0</v>
      </c>
      <c r="DO156">
        <v>0</v>
      </c>
      <c r="DP156">
        <v>1</v>
      </c>
      <c r="DQ156">
        <v>1</v>
      </c>
      <c r="DU156">
        <v>1010</v>
      </c>
      <c r="DV156" t="s">
        <v>72</v>
      </c>
      <c r="DW156" t="s">
        <v>72</v>
      </c>
      <c r="DX156">
        <v>1</v>
      </c>
      <c r="EE156">
        <v>63940455</v>
      </c>
      <c r="EF156">
        <v>12</v>
      </c>
      <c r="EG156" t="s">
        <v>253</v>
      </c>
      <c r="EH156">
        <v>0</v>
      </c>
      <c r="EI156" t="s">
        <v>3</v>
      </c>
      <c r="EJ156">
        <v>2</v>
      </c>
      <c r="EK156">
        <v>500002</v>
      </c>
      <c r="EL156" t="s">
        <v>254</v>
      </c>
      <c r="EM156" t="s">
        <v>255</v>
      </c>
      <c r="EO156" t="s">
        <v>3</v>
      </c>
      <c r="EQ156">
        <v>0</v>
      </c>
      <c r="ER156">
        <v>45.27</v>
      </c>
      <c r="ES156">
        <v>45.27</v>
      </c>
      <c r="ET156">
        <v>0</v>
      </c>
      <c r="EU156">
        <v>0</v>
      </c>
      <c r="EV156">
        <v>0</v>
      </c>
      <c r="EW156">
        <v>0</v>
      </c>
      <c r="EX156">
        <v>0</v>
      </c>
      <c r="FQ156">
        <v>0</v>
      </c>
      <c r="FR156">
        <f t="shared" si="153"/>
        <v>0</v>
      </c>
      <c r="FS156">
        <v>0</v>
      </c>
      <c r="FX156">
        <v>0</v>
      </c>
      <c r="FY156">
        <v>0</v>
      </c>
      <c r="GA156" t="s">
        <v>354</v>
      </c>
      <c r="GD156">
        <v>1</v>
      </c>
      <c r="GF156">
        <v>62146234</v>
      </c>
      <c r="GG156">
        <v>2</v>
      </c>
      <c r="GH156">
        <v>0</v>
      </c>
      <c r="GI156">
        <v>2</v>
      </c>
      <c r="GJ156">
        <v>0</v>
      </c>
      <c r="GK156">
        <v>0</v>
      </c>
      <c r="GL156">
        <f t="shared" si="154"/>
        <v>0</v>
      </c>
      <c r="GM156">
        <f t="shared" si="155"/>
        <v>4190.1899999999996</v>
      </c>
      <c r="GN156">
        <f t="shared" si="156"/>
        <v>0</v>
      </c>
      <c r="GO156">
        <f t="shared" si="157"/>
        <v>4190.1899999999996</v>
      </c>
      <c r="GP156">
        <f t="shared" si="158"/>
        <v>0</v>
      </c>
      <c r="GR156">
        <v>0</v>
      </c>
      <c r="GS156">
        <v>4</v>
      </c>
      <c r="GT156">
        <v>0</v>
      </c>
      <c r="GU156" t="s">
        <v>3</v>
      </c>
      <c r="GV156">
        <f t="shared" si="159"/>
        <v>0</v>
      </c>
      <c r="GW156">
        <v>1</v>
      </c>
      <c r="GX156">
        <f t="shared" si="160"/>
        <v>0</v>
      </c>
      <c r="HA156">
        <v>0</v>
      </c>
      <c r="HB156">
        <v>0</v>
      </c>
      <c r="HC156">
        <f t="shared" si="161"/>
        <v>0</v>
      </c>
      <c r="IK156">
        <v>0</v>
      </c>
    </row>
    <row r="158" spans="1:245" x14ac:dyDescent="0.2">
      <c r="A158" s="2">
        <v>51</v>
      </c>
      <c r="B158" s="2">
        <f>B129</f>
        <v>1</v>
      </c>
      <c r="C158" s="2">
        <f>A129</f>
        <v>5</v>
      </c>
      <c r="D158" s="2">
        <f>ROW(A129)</f>
        <v>129</v>
      </c>
      <c r="E158" s="2"/>
      <c r="F158" s="2" t="str">
        <f>IF(F129&lt;&gt;"",F129,"")</f>
        <v>Новый подраздел</v>
      </c>
      <c r="G158" s="2" t="str">
        <f>IF(G129&lt;&gt;"",G129,"")</f>
        <v>Электромонтажные работы</v>
      </c>
      <c r="H158" s="2">
        <v>0</v>
      </c>
      <c r="I158" s="2"/>
      <c r="J158" s="2"/>
      <c r="K158" s="2"/>
      <c r="L158" s="2"/>
      <c r="M158" s="2"/>
      <c r="N158" s="2"/>
      <c r="O158" s="2">
        <f t="shared" ref="O158:T158" si="162">ROUND(AB158,2)</f>
        <v>781278.67</v>
      </c>
      <c r="P158" s="2">
        <f t="shared" si="162"/>
        <v>639384.68000000005</v>
      </c>
      <c r="Q158" s="2">
        <f t="shared" si="162"/>
        <v>4602.1899999999996</v>
      </c>
      <c r="R158" s="2">
        <f t="shared" si="162"/>
        <v>532.34</v>
      </c>
      <c r="S158" s="2">
        <f t="shared" si="162"/>
        <v>137291.79999999999</v>
      </c>
      <c r="T158" s="2">
        <f t="shared" si="162"/>
        <v>0</v>
      </c>
      <c r="U158" s="2">
        <f>AH158</f>
        <v>498.5431999999999</v>
      </c>
      <c r="V158" s="2">
        <f>AI158</f>
        <v>1.3822000000000001</v>
      </c>
      <c r="W158" s="2">
        <f>ROUND(AJ158,2)</f>
        <v>55.83</v>
      </c>
      <c r="X158" s="2">
        <f>ROUND(AK158,2)</f>
        <v>128357.71</v>
      </c>
      <c r="Y158" s="2">
        <f>ROUND(AL158,2)</f>
        <v>87313.44</v>
      </c>
      <c r="Z158" s="2"/>
      <c r="AA158" s="2"/>
      <c r="AB158" s="2">
        <f>ROUND(SUMIF(AA133:AA156,"=68187018",O133:O156),2)</f>
        <v>781278.67</v>
      </c>
      <c r="AC158" s="2">
        <f>ROUND(SUMIF(AA133:AA156,"=68187018",P133:P156),2)</f>
        <v>639384.68000000005</v>
      </c>
      <c r="AD158" s="2">
        <f>ROUND(SUMIF(AA133:AA156,"=68187018",Q133:Q156),2)</f>
        <v>4602.1899999999996</v>
      </c>
      <c r="AE158" s="2">
        <f>ROUND(SUMIF(AA133:AA156,"=68187018",R133:R156),2)</f>
        <v>532.34</v>
      </c>
      <c r="AF158" s="2">
        <f>ROUND(SUMIF(AA133:AA156,"=68187018",S133:S156),2)</f>
        <v>137291.79999999999</v>
      </c>
      <c r="AG158" s="2">
        <f>ROUND(SUMIF(AA133:AA156,"=68187018",T133:T156),2)</f>
        <v>0</v>
      </c>
      <c r="AH158" s="2">
        <f>SUMIF(AA133:AA156,"=68187018",U133:U156)</f>
        <v>498.5431999999999</v>
      </c>
      <c r="AI158" s="2">
        <f>SUMIF(AA133:AA156,"=68187018",V133:V156)</f>
        <v>1.3822000000000001</v>
      </c>
      <c r="AJ158" s="2">
        <f>ROUND(SUMIF(AA133:AA156,"=68187018",W133:W156),2)</f>
        <v>55.83</v>
      </c>
      <c r="AK158" s="2">
        <f>ROUND(SUMIF(AA133:AA156,"=68187018",X133:X156),2)</f>
        <v>128357.71</v>
      </c>
      <c r="AL158" s="2">
        <f>ROUND(SUMIF(AA133:AA156,"=68187018",Y133:Y156),2)</f>
        <v>87313.44</v>
      </c>
      <c r="AM158" s="2"/>
      <c r="AN158" s="2"/>
      <c r="AO158" s="2">
        <f t="shared" ref="AO158:BC158" si="163">ROUND(BX158,2)</f>
        <v>0</v>
      </c>
      <c r="AP158" s="2">
        <f t="shared" si="163"/>
        <v>0</v>
      </c>
      <c r="AQ158" s="2">
        <f t="shared" si="163"/>
        <v>0</v>
      </c>
      <c r="AR158" s="2">
        <f t="shared" si="163"/>
        <v>996949.82</v>
      </c>
      <c r="AS158" s="2">
        <f t="shared" si="163"/>
        <v>37444.74</v>
      </c>
      <c r="AT158" s="2">
        <f t="shared" si="163"/>
        <v>959505.08</v>
      </c>
      <c r="AU158" s="2">
        <f t="shared" si="163"/>
        <v>0</v>
      </c>
      <c r="AV158" s="2">
        <f t="shared" si="163"/>
        <v>639384.68000000005</v>
      </c>
      <c r="AW158" s="2">
        <f t="shared" si="163"/>
        <v>639384.68000000005</v>
      </c>
      <c r="AX158" s="2">
        <f t="shared" si="163"/>
        <v>0</v>
      </c>
      <c r="AY158" s="2">
        <f t="shared" si="163"/>
        <v>639384.68000000005</v>
      </c>
      <c r="AZ158" s="2">
        <f t="shared" si="163"/>
        <v>0</v>
      </c>
      <c r="BA158" s="2">
        <f t="shared" si="163"/>
        <v>0</v>
      </c>
      <c r="BB158" s="2">
        <f t="shared" si="163"/>
        <v>0</v>
      </c>
      <c r="BC158" s="2">
        <f t="shared" si="163"/>
        <v>0</v>
      </c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>
        <f>ROUND(SUMIF(AA133:AA156,"=68187018",FQ133:FQ156),2)</f>
        <v>0</v>
      </c>
      <c r="BY158" s="2">
        <f>ROUND(SUMIF(AA133:AA156,"=68187018",FR133:FR156),2)</f>
        <v>0</v>
      </c>
      <c r="BZ158" s="2">
        <f>ROUND(SUMIF(AA133:AA156,"=68187018",GL133:GL156),2)</f>
        <v>0</v>
      </c>
      <c r="CA158" s="2">
        <f>ROUND(SUMIF(AA133:AA156,"=68187018",GM133:GM156),2)</f>
        <v>996949.82</v>
      </c>
      <c r="CB158" s="2">
        <f>ROUND(SUMIF(AA133:AA156,"=68187018",GN133:GN156),2)</f>
        <v>37444.74</v>
      </c>
      <c r="CC158" s="2">
        <f>ROUND(SUMIF(AA133:AA156,"=68187018",GO133:GO156),2)</f>
        <v>959505.08</v>
      </c>
      <c r="CD158" s="2">
        <f>ROUND(SUMIF(AA133:AA156,"=68187018",GP133:GP156),2)</f>
        <v>0</v>
      </c>
      <c r="CE158" s="2">
        <f>AC158-BX158</f>
        <v>639384.68000000005</v>
      </c>
      <c r="CF158" s="2">
        <f>AC158-BY158</f>
        <v>639384.68000000005</v>
      </c>
      <c r="CG158" s="2">
        <f>BX158-BZ158</f>
        <v>0</v>
      </c>
      <c r="CH158" s="2">
        <f>AC158-BX158-BY158+BZ158</f>
        <v>639384.68000000005</v>
      </c>
      <c r="CI158" s="2">
        <f>BY158-BZ158</f>
        <v>0</v>
      </c>
      <c r="CJ158" s="2">
        <f>ROUND(SUMIF(AA133:AA156,"=68187018",GX133:GX156),2)</f>
        <v>0</v>
      </c>
      <c r="CK158" s="2">
        <f>ROUND(SUMIF(AA133:AA156,"=68187018",GY133:GY156),2)</f>
        <v>0</v>
      </c>
      <c r="CL158" s="2">
        <f>ROUND(SUMIF(AA133:AA156,"=68187018",GZ133:GZ156),2)</f>
        <v>0</v>
      </c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>
        <v>0</v>
      </c>
    </row>
    <row r="160" spans="1:245" x14ac:dyDescent="0.2">
      <c r="A160" s="4">
        <v>50</v>
      </c>
      <c r="B160" s="4">
        <v>0</v>
      </c>
      <c r="C160" s="4">
        <v>0</v>
      </c>
      <c r="D160" s="4">
        <v>1</v>
      </c>
      <c r="E160" s="4">
        <v>201</v>
      </c>
      <c r="F160" s="4">
        <f>ROUND(Source!O158,O160)</f>
        <v>781278.67</v>
      </c>
      <c r="G160" s="4" t="s">
        <v>148</v>
      </c>
      <c r="H160" s="4" t="s">
        <v>149</v>
      </c>
      <c r="I160" s="4"/>
      <c r="J160" s="4"/>
      <c r="K160" s="4">
        <v>201</v>
      </c>
      <c r="L160" s="4">
        <v>1</v>
      </c>
      <c r="M160" s="4">
        <v>3</v>
      </c>
      <c r="N160" s="4" t="s">
        <v>3</v>
      </c>
      <c r="O160" s="4">
        <v>2</v>
      </c>
      <c r="P160" s="4"/>
      <c r="Q160" s="4"/>
      <c r="R160" s="4"/>
      <c r="S160" s="4"/>
      <c r="T160" s="4"/>
      <c r="U160" s="4"/>
      <c r="V160" s="4"/>
      <c r="W160" s="4"/>
    </row>
    <row r="161" spans="1:23" x14ac:dyDescent="0.2">
      <c r="A161" s="4">
        <v>50</v>
      </c>
      <c r="B161" s="4">
        <v>0</v>
      </c>
      <c r="C161" s="4">
        <v>0</v>
      </c>
      <c r="D161" s="4">
        <v>1</v>
      </c>
      <c r="E161" s="4">
        <v>202</v>
      </c>
      <c r="F161" s="4">
        <f>ROUND(Source!P158,O161)</f>
        <v>639384.68000000005</v>
      </c>
      <c r="G161" s="4" t="s">
        <v>150</v>
      </c>
      <c r="H161" s="4" t="s">
        <v>151</v>
      </c>
      <c r="I161" s="4"/>
      <c r="J161" s="4"/>
      <c r="K161" s="4">
        <v>202</v>
      </c>
      <c r="L161" s="4">
        <v>2</v>
      </c>
      <c r="M161" s="4">
        <v>3</v>
      </c>
      <c r="N161" s="4" t="s">
        <v>3</v>
      </c>
      <c r="O161" s="4">
        <v>2</v>
      </c>
      <c r="P161" s="4"/>
      <c r="Q161" s="4"/>
      <c r="R161" s="4"/>
      <c r="S161" s="4"/>
      <c r="T161" s="4"/>
      <c r="U161" s="4"/>
      <c r="V161" s="4"/>
      <c r="W161" s="4"/>
    </row>
    <row r="162" spans="1:23" x14ac:dyDescent="0.2">
      <c r="A162" s="4">
        <v>50</v>
      </c>
      <c r="B162" s="4">
        <v>0</v>
      </c>
      <c r="C162" s="4">
        <v>0</v>
      </c>
      <c r="D162" s="4">
        <v>1</v>
      </c>
      <c r="E162" s="4">
        <v>222</v>
      </c>
      <c r="F162" s="4">
        <f>ROUND(Source!AO158,O162)</f>
        <v>0</v>
      </c>
      <c r="G162" s="4" t="s">
        <v>152</v>
      </c>
      <c r="H162" s="4" t="s">
        <v>153</v>
      </c>
      <c r="I162" s="4"/>
      <c r="J162" s="4"/>
      <c r="K162" s="4">
        <v>222</v>
      </c>
      <c r="L162" s="4">
        <v>3</v>
      </c>
      <c r="M162" s="4">
        <v>3</v>
      </c>
      <c r="N162" s="4" t="s">
        <v>3</v>
      </c>
      <c r="O162" s="4">
        <v>2</v>
      </c>
      <c r="P162" s="4"/>
      <c r="Q162" s="4"/>
      <c r="R162" s="4"/>
      <c r="S162" s="4"/>
      <c r="T162" s="4"/>
      <c r="U162" s="4"/>
      <c r="V162" s="4"/>
      <c r="W162" s="4"/>
    </row>
    <row r="163" spans="1:23" x14ac:dyDescent="0.2">
      <c r="A163" s="4">
        <v>50</v>
      </c>
      <c r="B163" s="4">
        <v>0</v>
      </c>
      <c r="C163" s="4">
        <v>0</v>
      </c>
      <c r="D163" s="4">
        <v>1</v>
      </c>
      <c r="E163" s="4">
        <v>225</v>
      </c>
      <c r="F163" s="4">
        <f>ROUND(Source!AV158,O163)</f>
        <v>639384.68000000005</v>
      </c>
      <c r="G163" s="4" t="s">
        <v>154</v>
      </c>
      <c r="H163" s="4" t="s">
        <v>155</v>
      </c>
      <c r="I163" s="4"/>
      <c r="J163" s="4"/>
      <c r="K163" s="4">
        <v>225</v>
      </c>
      <c r="L163" s="4">
        <v>4</v>
      </c>
      <c r="M163" s="4">
        <v>3</v>
      </c>
      <c r="N163" s="4" t="s">
        <v>3</v>
      </c>
      <c r="O163" s="4">
        <v>2</v>
      </c>
      <c r="P163" s="4"/>
      <c r="Q163" s="4"/>
      <c r="R163" s="4"/>
      <c r="S163" s="4"/>
      <c r="T163" s="4"/>
      <c r="U163" s="4"/>
      <c r="V163" s="4"/>
      <c r="W163" s="4"/>
    </row>
    <row r="164" spans="1:23" x14ac:dyDescent="0.2">
      <c r="A164" s="4">
        <v>50</v>
      </c>
      <c r="B164" s="4">
        <v>0</v>
      </c>
      <c r="C164" s="4">
        <v>0</v>
      </c>
      <c r="D164" s="4">
        <v>1</v>
      </c>
      <c r="E164" s="4">
        <v>226</v>
      </c>
      <c r="F164" s="4">
        <f>ROUND(Source!AW158,O164)</f>
        <v>639384.68000000005</v>
      </c>
      <c r="G164" s="4" t="s">
        <v>156</v>
      </c>
      <c r="H164" s="4" t="s">
        <v>157</v>
      </c>
      <c r="I164" s="4"/>
      <c r="J164" s="4"/>
      <c r="K164" s="4">
        <v>226</v>
      </c>
      <c r="L164" s="4">
        <v>5</v>
      </c>
      <c r="M164" s="4">
        <v>3</v>
      </c>
      <c r="N164" s="4" t="s">
        <v>3</v>
      </c>
      <c r="O164" s="4">
        <v>2</v>
      </c>
      <c r="P164" s="4"/>
      <c r="Q164" s="4"/>
      <c r="R164" s="4"/>
      <c r="S164" s="4"/>
      <c r="T164" s="4"/>
      <c r="U164" s="4"/>
      <c r="V164" s="4"/>
      <c r="W164" s="4"/>
    </row>
    <row r="165" spans="1:23" x14ac:dyDescent="0.2">
      <c r="A165" s="4">
        <v>50</v>
      </c>
      <c r="B165" s="4">
        <v>0</v>
      </c>
      <c r="C165" s="4">
        <v>0</v>
      </c>
      <c r="D165" s="4">
        <v>1</v>
      </c>
      <c r="E165" s="4">
        <v>227</v>
      </c>
      <c r="F165" s="4">
        <f>ROUND(Source!AX158,O165)</f>
        <v>0</v>
      </c>
      <c r="G165" s="4" t="s">
        <v>158</v>
      </c>
      <c r="H165" s="4" t="s">
        <v>159</v>
      </c>
      <c r="I165" s="4"/>
      <c r="J165" s="4"/>
      <c r="K165" s="4">
        <v>227</v>
      </c>
      <c r="L165" s="4">
        <v>6</v>
      </c>
      <c r="M165" s="4">
        <v>3</v>
      </c>
      <c r="N165" s="4" t="s">
        <v>3</v>
      </c>
      <c r="O165" s="4">
        <v>2</v>
      </c>
      <c r="P165" s="4"/>
      <c r="Q165" s="4"/>
      <c r="R165" s="4"/>
      <c r="S165" s="4"/>
      <c r="T165" s="4"/>
      <c r="U165" s="4"/>
      <c r="V165" s="4"/>
      <c r="W165" s="4"/>
    </row>
    <row r="166" spans="1:23" x14ac:dyDescent="0.2">
      <c r="A166" s="4">
        <v>50</v>
      </c>
      <c r="B166" s="4">
        <v>0</v>
      </c>
      <c r="C166" s="4">
        <v>0</v>
      </c>
      <c r="D166" s="4">
        <v>1</v>
      </c>
      <c r="E166" s="4">
        <v>228</v>
      </c>
      <c r="F166" s="4">
        <f>ROUND(Source!AY158,O166)</f>
        <v>639384.68000000005</v>
      </c>
      <c r="G166" s="4" t="s">
        <v>160</v>
      </c>
      <c r="H166" s="4" t="s">
        <v>161</v>
      </c>
      <c r="I166" s="4"/>
      <c r="J166" s="4"/>
      <c r="K166" s="4">
        <v>228</v>
      </c>
      <c r="L166" s="4">
        <v>7</v>
      </c>
      <c r="M166" s="4">
        <v>3</v>
      </c>
      <c r="N166" s="4" t="s">
        <v>3</v>
      </c>
      <c r="O166" s="4">
        <v>2</v>
      </c>
      <c r="P166" s="4"/>
      <c r="Q166" s="4"/>
      <c r="R166" s="4"/>
      <c r="S166" s="4"/>
      <c r="T166" s="4"/>
      <c r="U166" s="4"/>
      <c r="V166" s="4"/>
      <c r="W166" s="4"/>
    </row>
    <row r="167" spans="1:23" x14ac:dyDescent="0.2">
      <c r="A167" s="4">
        <v>50</v>
      </c>
      <c r="B167" s="4">
        <v>0</v>
      </c>
      <c r="C167" s="4">
        <v>0</v>
      </c>
      <c r="D167" s="4">
        <v>1</v>
      </c>
      <c r="E167" s="4">
        <v>216</v>
      </c>
      <c r="F167" s="4">
        <f>ROUND(Source!AP158,O167)</f>
        <v>0</v>
      </c>
      <c r="G167" s="4" t="s">
        <v>162</v>
      </c>
      <c r="H167" s="4" t="s">
        <v>163</v>
      </c>
      <c r="I167" s="4"/>
      <c r="J167" s="4"/>
      <c r="K167" s="4">
        <v>216</v>
      </c>
      <c r="L167" s="4">
        <v>8</v>
      </c>
      <c r="M167" s="4">
        <v>3</v>
      </c>
      <c r="N167" s="4" t="s">
        <v>3</v>
      </c>
      <c r="O167" s="4">
        <v>2</v>
      </c>
      <c r="P167" s="4"/>
      <c r="Q167" s="4"/>
      <c r="R167" s="4"/>
      <c r="S167" s="4"/>
      <c r="T167" s="4"/>
      <c r="U167" s="4"/>
      <c r="V167" s="4"/>
      <c r="W167" s="4"/>
    </row>
    <row r="168" spans="1:23" x14ac:dyDescent="0.2">
      <c r="A168" s="4">
        <v>50</v>
      </c>
      <c r="B168" s="4">
        <v>0</v>
      </c>
      <c r="C168" s="4">
        <v>0</v>
      </c>
      <c r="D168" s="4">
        <v>1</v>
      </c>
      <c r="E168" s="4">
        <v>223</v>
      </c>
      <c r="F168" s="4">
        <f>ROUND(Source!AQ158,O168)</f>
        <v>0</v>
      </c>
      <c r="G168" s="4" t="s">
        <v>164</v>
      </c>
      <c r="H168" s="4" t="s">
        <v>165</v>
      </c>
      <c r="I168" s="4"/>
      <c r="J168" s="4"/>
      <c r="K168" s="4">
        <v>223</v>
      </c>
      <c r="L168" s="4">
        <v>9</v>
      </c>
      <c r="M168" s="4">
        <v>3</v>
      </c>
      <c r="N168" s="4" t="s">
        <v>3</v>
      </c>
      <c r="O168" s="4">
        <v>2</v>
      </c>
      <c r="P168" s="4"/>
      <c r="Q168" s="4"/>
      <c r="R168" s="4"/>
      <c r="S168" s="4"/>
      <c r="T168" s="4"/>
      <c r="U168" s="4"/>
      <c r="V168" s="4"/>
      <c r="W168" s="4"/>
    </row>
    <row r="169" spans="1:23" x14ac:dyDescent="0.2">
      <c r="A169" s="4">
        <v>50</v>
      </c>
      <c r="B169" s="4">
        <v>0</v>
      </c>
      <c r="C169" s="4">
        <v>0</v>
      </c>
      <c r="D169" s="4">
        <v>1</v>
      </c>
      <c r="E169" s="4">
        <v>229</v>
      </c>
      <c r="F169" s="4">
        <f>ROUND(Source!AZ158,O169)</f>
        <v>0</v>
      </c>
      <c r="G169" s="4" t="s">
        <v>166</v>
      </c>
      <c r="H169" s="4" t="s">
        <v>167</v>
      </c>
      <c r="I169" s="4"/>
      <c r="J169" s="4"/>
      <c r="K169" s="4">
        <v>229</v>
      </c>
      <c r="L169" s="4">
        <v>10</v>
      </c>
      <c r="M169" s="4">
        <v>3</v>
      </c>
      <c r="N169" s="4" t="s">
        <v>3</v>
      </c>
      <c r="O169" s="4">
        <v>2</v>
      </c>
      <c r="P169" s="4"/>
      <c r="Q169" s="4"/>
      <c r="R169" s="4"/>
      <c r="S169" s="4"/>
      <c r="T169" s="4"/>
      <c r="U169" s="4"/>
      <c r="V169" s="4"/>
      <c r="W169" s="4"/>
    </row>
    <row r="170" spans="1:23" x14ac:dyDescent="0.2">
      <c r="A170" s="4">
        <v>50</v>
      </c>
      <c r="B170" s="4">
        <v>0</v>
      </c>
      <c r="C170" s="4">
        <v>0</v>
      </c>
      <c r="D170" s="4">
        <v>1</v>
      </c>
      <c r="E170" s="4">
        <v>203</v>
      </c>
      <c r="F170" s="4">
        <f>ROUND(Source!Q158,O170)</f>
        <v>4602.1899999999996</v>
      </c>
      <c r="G170" s="4" t="s">
        <v>168</v>
      </c>
      <c r="H170" s="4" t="s">
        <v>169</v>
      </c>
      <c r="I170" s="4"/>
      <c r="J170" s="4"/>
      <c r="K170" s="4">
        <v>203</v>
      </c>
      <c r="L170" s="4">
        <v>11</v>
      </c>
      <c r="M170" s="4">
        <v>3</v>
      </c>
      <c r="N170" s="4" t="s">
        <v>3</v>
      </c>
      <c r="O170" s="4">
        <v>2</v>
      </c>
      <c r="P170" s="4"/>
      <c r="Q170" s="4"/>
      <c r="R170" s="4"/>
      <c r="S170" s="4"/>
      <c r="T170" s="4"/>
      <c r="U170" s="4"/>
      <c r="V170" s="4"/>
      <c r="W170" s="4"/>
    </row>
    <row r="171" spans="1:23" x14ac:dyDescent="0.2">
      <c r="A171" s="4">
        <v>50</v>
      </c>
      <c r="B171" s="4">
        <v>0</v>
      </c>
      <c r="C171" s="4">
        <v>0</v>
      </c>
      <c r="D171" s="4">
        <v>1</v>
      </c>
      <c r="E171" s="4">
        <v>231</v>
      </c>
      <c r="F171" s="4">
        <f>ROUND(Source!BB158,O171)</f>
        <v>0</v>
      </c>
      <c r="G171" s="4" t="s">
        <v>170</v>
      </c>
      <c r="H171" s="4" t="s">
        <v>171</v>
      </c>
      <c r="I171" s="4"/>
      <c r="J171" s="4"/>
      <c r="K171" s="4">
        <v>231</v>
      </c>
      <c r="L171" s="4">
        <v>12</v>
      </c>
      <c r="M171" s="4">
        <v>3</v>
      </c>
      <c r="N171" s="4" t="s">
        <v>3</v>
      </c>
      <c r="O171" s="4">
        <v>2</v>
      </c>
      <c r="P171" s="4"/>
      <c r="Q171" s="4"/>
      <c r="R171" s="4"/>
      <c r="S171" s="4"/>
      <c r="T171" s="4"/>
      <c r="U171" s="4"/>
      <c r="V171" s="4"/>
      <c r="W171" s="4"/>
    </row>
    <row r="172" spans="1:23" x14ac:dyDescent="0.2">
      <c r="A172" s="4">
        <v>50</v>
      </c>
      <c r="B172" s="4">
        <v>0</v>
      </c>
      <c r="C172" s="4">
        <v>0</v>
      </c>
      <c r="D172" s="4">
        <v>1</v>
      </c>
      <c r="E172" s="4">
        <v>204</v>
      </c>
      <c r="F172" s="4">
        <f>ROUND(Source!R158,O172)</f>
        <v>532.34</v>
      </c>
      <c r="G172" s="4" t="s">
        <v>172</v>
      </c>
      <c r="H172" s="4" t="s">
        <v>173</v>
      </c>
      <c r="I172" s="4"/>
      <c r="J172" s="4"/>
      <c r="K172" s="4">
        <v>204</v>
      </c>
      <c r="L172" s="4">
        <v>13</v>
      </c>
      <c r="M172" s="4">
        <v>3</v>
      </c>
      <c r="N172" s="4" t="s">
        <v>3</v>
      </c>
      <c r="O172" s="4">
        <v>2</v>
      </c>
      <c r="P172" s="4"/>
      <c r="Q172" s="4"/>
      <c r="R172" s="4"/>
      <c r="S172" s="4"/>
      <c r="T172" s="4"/>
      <c r="U172" s="4"/>
      <c r="V172" s="4"/>
      <c r="W172" s="4"/>
    </row>
    <row r="173" spans="1:23" x14ac:dyDescent="0.2">
      <c r="A173" s="4">
        <v>50</v>
      </c>
      <c r="B173" s="4">
        <v>0</v>
      </c>
      <c r="C173" s="4">
        <v>0</v>
      </c>
      <c r="D173" s="4">
        <v>1</v>
      </c>
      <c r="E173" s="4">
        <v>205</v>
      </c>
      <c r="F173" s="4">
        <f>ROUND(Source!S158,O173)</f>
        <v>137291.79999999999</v>
      </c>
      <c r="G173" s="4" t="s">
        <v>174</v>
      </c>
      <c r="H173" s="4" t="s">
        <v>175</v>
      </c>
      <c r="I173" s="4"/>
      <c r="J173" s="4"/>
      <c r="K173" s="4">
        <v>205</v>
      </c>
      <c r="L173" s="4">
        <v>14</v>
      </c>
      <c r="M173" s="4">
        <v>3</v>
      </c>
      <c r="N173" s="4" t="s">
        <v>3</v>
      </c>
      <c r="O173" s="4">
        <v>2</v>
      </c>
      <c r="P173" s="4"/>
      <c r="Q173" s="4"/>
      <c r="R173" s="4"/>
      <c r="S173" s="4"/>
      <c r="T173" s="4"/>
      <c r="U173" s="4"/>
      <c r="V173" s="4"/>
      <c r="W173" s="4"/>
    </row>
    <row r="174" spans="1:23" x14ac:dyDescent="0.2">
      <c r="A174" s="4">
        <v>50</v>
      </c>
      <c r="B174" s="4">
        <v>0</v>
      </c>
      <c r="C174" s="4">
        <v>0</v>
      </c>
      <c r="D174" s="4">
        <v>1</v>
      </c>
      <c r="E174" s="4">
        <v>232</v>
      </c>
      <c r="F174" s="4">
        <f>ROUND(Source!BC158,O174)</f>
        <v>0</v>
      </c>
      <c r="G174" s="4" t="s">
        <v>176</v>
      </c>
      <c r="H174" s="4" t="s">
        <v>177</v>
      </c>
      <c r="I174" s="4"/>
      <c r="J174" s="4"/>
      <c r="K174" s="4">
        <v>232</v>
      </c>
      <c r="L174" s="4">
        <v>15</v>
      </c>
      <c r="M174" s="4">
        <v>3</v>
      </c>
      <c r="N174" s="4" t="s">
        <v>3</v>
      </c>
      <c r="O174" s="4">
        <v>2</v>
      </c>
      <c r="P174" s="4"/>
      <c r="Q174" s="4"/>
      <c r="R174" s="4"/>
      <c r="S174" s="4"/>
      <c r="T174" s="4"/>
      <c r="U174" s="4"/>
      <c r="V174" s="4"/>
      <c r="W174" s="4"/>
    </row>
    <row r="175" spans="1:23" x14ac:dyDescent="0.2">
      <c r="A175" s="4">
        <v>50</v>
      </c>
      <c r="B175" s="4">
        <v>0</v>
      </c>
      <c r="C175" s="4">
        <v>0</v>
      </c>
      <c r="D175" s="4">
        <v>1</v>
      </c>
      <c r="E175" s="4">
        <v>214</v>
      </c>
      <c r="F175" s="4">
        <f>ROUND(Source!AS158,O175)</f>
        <v>37444.74</v>
      </c>
      <c r="G175" s="4" t="s">
        <v>178</v>
      </c>
      <c r="H175" s="4" t="s">
        <v>179</v>
      </c>
      <c r="I175" s="4"/>
      <c r="J175" s="4"/>
      <c r="K175" s="4">
        <v>214</v>
      </c>
      <c r="L175" s="4">
        <v>16</v>
      </c>
      <c r="M175" s="4">
        <v>3</v>
      </c>
      <c r="N175" s="4" t="s">
        <v>3</v>
      </c>
      <c r="O175" s="4">
        <v>2</v>
      </c>
      <c r="P175" s="4"/>
      <c r="Q175" s="4"/>
      <c r="R175" s="4"/>
      <c r="S175" s="4"/>
      <c r="T175" s="4"/>
      <c r="U175" s="4"/>
      <c r="V175" s="4"/>
      <c r="W175" s="4"/>
    </row>
    <row r="176" spans="1:23" x14ac:dyDescent="0.2">
      <c r="A176" s="4">
        <v>50</v>
      </c>
      <c r="B176" s="4">
        <v>0</v>
      </c>
      <c r="C176" s="4">
        <v>0</v>
      </c>
      <c r="D176" s="4">
        <v>1</v>
      </c>
      <c r="E176" s="4">
        <v>215</v>
      </c>
      <c r="F176" s="4">
        <f>ROUND(Source!AT158,O176)</f>
        <v>959505.08</v>
      </c>
      <c r="G176" s="4" t="s">
        <v>180</v>
      </c>
      <c r="H176" s="4" t="s">
        <v>181</v>
      </c>
      <c r="I176" s="4"/>
      <c r="J176" s="4"/>
      <c r="K176" s="4">
        <v>215</v>
      </c>
      <c r="L176" s="4">
        <v>17</v>
      </c>
      <c r="M176" s="4">
        <v>3</v>
      </c>
      <c r="N176" s="4" t="s">
        <v>3</v>
      </c>
      <c r="O176" s="4">
        <v>2</v>
      </c>
      <c r="P176" s="4"/>
      <c r="Q176" s="4"/>
      <c r="R176" s="4"/>
      <c r="S176" s="4"/>
      <c r="T176" s="4"/>
      <c r="U176" s="4"/>
      <c r="V176" s="4"/>
      <c r="W176" s="4"/>
    </row>
    <row r="177" spans="1:245" x14ac:dyDescent="0.2">
      <c r="A177" s="4">
        <v>50</v>
      </c>
      <c r="B177" s="4">
        <v>0</v>
      </c>
      <c r="C177" s="4">
        <v>0</v>
      </c>
      <c r="D177" s="4">
        <v>1</v>
      </c>
      <c r="E177" s="4">
        <v>217</v>
      </c>
      <c r="F177" s="4">
        <f>ROUND(Source!AU158,O177)</f>
        <v>0</v>
      </c>
      <c r="G177" s="4" t="s">
        <v>182</v>
      </c>
      <c r="H177" s="4" t="s">
        <v>183</v>
      </c>
      <c r="I177" s="4"/>
      <c r="J177" s="4"/>
      <c r="K177" s="4">
        <v>217</v>
      </c>
      <c r="L177" s="4">
        <v>18</v>
      </c>
      <c r="M177" s="4">
        <v>3</v>
      </c>
      <c r="N177" s="4" t="s">
        <v>3</v>
      </c>
      <c r="O177" s="4">
        <v>2</v>
      </c>
      <c r="P177" s="4"/>
      <c r="Q177" s="4"/>
      <c r="R177" s="4"/>
      <c r="S177" s="4"/>
      <c r="T177" s="4"/>
      <c r="U177" s="4"/>
      <c r="V177" s="4"/>
      <c r="W177" s="4"/>
    </row>
    <row r="178" spans="1:245" x14ac:dyDescent="0.2">
      <c r="A178" s="4">
        <v>50</v>
      </c>
      <c r="B178" s="4">
        <v>0</v>
      </c>
      <c r="C178" s="4">
        <v>0</v>
      </c>
      <c r="D178" s="4">
        <v>1</v>
      </c>
      <c r="E178" s="4">
        <v>230</v>
      </c>
      <c r="F178" s="4">
        <f>ROUND(Source!BA158,O178)</f>
        <v>0</v>
      </c>
      <c r="G178" s="4" t="s">
        <v>184</v>
      </c>
      <c r="H178" s="4" t="s">
        <v>185</v>
      </c>
      <c r="I178" s="4"/>
      <c r="J178" s="4"/>
      <c r="K178" s="4">
        <v>230</v>
      </c>
      <c r="L178" s="4">
        <v>19</v>
      </c>
      <c r="M178" s="4">
        <v>3</v>
      </c>
      <c r="N178" s="4" t="s">
        <v>3</v>
      </c>
      <c r="O178" s="4">
        <v>2</v>
      </c>
      <c r="P178" s="4"/>
      <c r="Q178" s="4"/>
      <c r="R178" s="4"/>
      <c r="S178" s="4"/>
      <c r="T178" s="4"/>
      <c r="U178" s="4"/>
      <c r="V178" s="4"/>
      <c r="W178" s="4"/>
    </row>
    <row r="179" spans="1:245" x14ac:dyDescent="0.2">
      <c r="A179" s="4">
        <v>50</v>
      </c>
      <c r="B179" s="4">
        <v>0</v>
      </c>
      <c r="C179" s="4">
        <v>0</v>
      </c>
      <c r="D179" s="4">
        <v>1</v>
      </c>
      <c r="E179" s="4">
        <v>206</v>
      </c>
      <c r="F179" s="4">
        <f>ROUND(Source!T158,O179)</f>
        <v>0</v>
      </c>
      <c r="G179" s="4" t="s">
        <v>186</v>
      </c>
      <c r="H179" s="4" t="s">
        <v>187</v>
      </c>
      <c r="I179" s="4"/>
      <c r="J179" s="4"/>
      <c r="K179" s="4">
        <v>206</v>
      </c>
      <c r="L179" s="4">
        <v>20</v>
      </c>
      <c r="M179" s="4">
        <v>3</v>
      </c>
      <c r="N179" s="4" t="s">
        <v>3</v>
      </c>
      <c r="O179" s="4">
        <v>2</v>
      </c>
      <c r="P179" s="4"/>
      <c r="Q179" s="4"/>
      <c r="R179" s="4"/>
      <c r="S179" s="4"/>
      <c r="T179" s="4"/>
      <c r="U179" s="4"/>
      <c r="V179" s="4"/>
      <c r="W179" s="4"/>
    </row>
    <row r="180" spans="1:245" x14ac:dyDescent="0.2">
      <c r="A180" s="4">
        <v>50</v>
      </c>
      <c r="B180" s="4">
        <v>0</v>
      </c>
      <c r="C180" s="4">
        <v>0</v>
      </c>
      <c r="D180" s="4">
        <v>1</v>
      </c>
      <c r="E180" s="4">
        <v>207</v>
      </c>
      <c r="F180" s="4">
        <f>Source!U158</f>
        <v>498.5431999999999</v>
      </c>
      <c r="G180" s="4" t="s">
        <v>188</v>
      </c>
      <c r="H180" s="4" t="s">
        <v>189</v>
      </c>
      <c r="I180" s="4"/>
      <c r="J180" s="4"/>
      <c r="K180" s="4">
        <v>207</v>
      </c>
      <c r="L180" s="4">
        <v>21</v>
      </c>
      <c r="M180" s="4">
        <v>3</v>
      </c>
      <c r="N180" s="4" t="s">
        <v>3</v>
      </c>
      <c r="O180" s="4">
        <v>-1</v>
      </c>
      <c r="P180" s="4"/>
      <c r="Q180" s="4"/>
      <c r="R180" s="4"/>
      <c r="S180" s="4"/>
      <c r="T180" s="4"/>
      <c r="U180" s="4"/>
      <c r="V180" s="4"/>
      <c r="W180" s="4"/>
    </row>
    <row r="181" spans="1:245" x14ac:dyDescent="0.2">
      <c r="A181" s="4">
        <v>50</v>
      </c>
      <c r="B181" s="4">
        <v>0</v>
      </c>
      <c r="C181" s="4">
        <v>0</v>
      </c>
      <c r="D181" s="4">
        <v>1</v>
      </c>
      <c r="E181" s="4">
        <v>208</v>
      </c>
      <c r="F181" s="4">
        <f>Source!V158</f>
        <v>1.3822000000000001</v>
      </c>
      <c r="G181" s="4" t="s">
        <v>190</v>
      </c>
      <c r="H181" s="4" t="s">
        <v>191</v>
      </c>
      <c r="I181" s="4"/>
      <c r="J181" s="4"/>
      <c r="K181" s="4">
        <v>208</v>
      </c>
      <c r="L181" s="4">
        <v>22</v>
      </c>
      <c r="M181" s="4">
        <v>3</v>
      </c>
      <c r="N181" s="4" t="s">
        <v>3</v>
      </c>
      <c r="O181" s="4">
        <v>-1</v>
      </c>
      <c r="P181" s="4"/>
      <c r="Q181" s="4"/>
      <c r="R181" s="4"/>
      <c r="S181" s="4"/>
      <c r="T181" s="4"/>
      <c r="U181" s="4"/>
      <c r="V181" s="4"/>
      <c r="W181" s="4"/>
    </row>
    <row r="182" spans="1:245" x14ac:dyDescent="0.2">
      <c r="A182" s="4">
        <v>50</v>
      </c>
      <c r="B182" s="4">
        <v>0</v>
      </c>
      <c r="C182" s="4">
        <v>0</v>
      </c>
      <c r="D182" s="4">
        <v>1</v>
      </c>
      <c r="E182" s="4">
        <v>209</v>
      </c>
      <c r="F182" s="4">
        <f>ROUND(Source!W158,O182)</f>
        <v>55.83</v>
      </c>
      <c r="G182" s="4" t="s">
        <v>192</v>
      </c>
      <c r="H182" s="4" t="s">
        <v>193</v>
      </c>
      <c r="I182" s="4"/>
      <c r="J182" s="4"/>
      <c r="K182" s="4">
        <v>209</v>
      </c>
      <c r="L182" s="4">
        <v>23</v>
      </c>
      <c r="M182" s="4">
        <v>3</v>
      </c>
      <c r="N182" s="4" t="s">
        <v>3</v>
      </c>
      <c r="O182" s="4">
        <v>2</v>
      </c>
      <c r="P182" s="4"/>
      <c r="Q182" s="4"/>
      <c r="R182" s="4"/>
      <c r="S182" s="4"/>
      <c r="T182" s="4"/>
      <c r="U182" s="4"/>
      <c r="V182" s="4"/>
      <c r="W182" s="4"/>
    </row>
    <row r="183" spans="1:245" x14ac:dyDescent="0.2">
      <c r="A183" s="4">
        <v>50</v>
      </c>
      <c r="B183" s="4">
        <v>0</v>
      </c>
      <c r="C183" s="4">
        <v>0</v>
      </c>
      <c r="D183" s="4">
        <v>1</v>
      </c>
      <c r="E183" s="4">
        <v>210</v>
      </c>
      <c r="F183" s="4">
        <f>ROUND(Source!X158,O183)</f>
        <v>128357.71</v>
      </c>
      <c r="G183" s="4" t="s">
        <v>194</v>
      </c>
      <c r="H183" s="4" t="s">
        <v>195</v>
      </c>
      <c r="I183" s="4"/>
      <c r="J183" s="4"/>
      <c r="K183" s="4">
        <v>210</v>
      </c>
      <c r="L183" s="4">
        <v>24</v>
      </c>
      <c r="M183" s="4">
        <v>3</v>
      </c>
      <c r="N183" s="4" t="s">
        <v>3</v>
      </c>
      <c r="O183" s="4">
        <v>2</v>
      </c>
      <c r="P183" s="4"/>
      <c r="Q183" s="4"/>
      <c r="R183" s="4"/>
      <c r="S183" s="4"/>
      <c r="T183" s="4"/>
      <c r="U183" s="4"/>
      <c r="V183" s="4"/>
      <c r="W183" s="4"/>
    </row>
    <row r="184" spans="1:245" x14ac:dyDescent="0.2">
      <c r="A184" s="4">
        <v>50</v>
      </c>
      <c r="B184" s="4">
        <v>0</v>
      </c>
      <c r="C184" s="4">
        <v>0</v>
      </c>
      <c r="D184" s="4">
        <v>1</v>
      </c>
      <c r="E184" s="4">
        <v>211</v>
      </c>
      <c r="F184" s="4">
        <f>ROUND(Source!Y158,O184)</f>
        <v>87313.44</v>
      </c>
      <c r="G184" s="4" t="s">
        <v>196</v>
      </c>
      <c r="H184" s="4" t="s">
        <v>197</v>
      </c>
      <c r="I184" s="4"/>
      <c r="J184" s="4"/>
      <c r="K184" s="4">
        <v>211</v>
      </c>
      <c r="L184" s="4">
        <v>25</v>
      </c>
      <c r="M184" s="4">
        <v>3</v>
      </c>
      <c r="N184" s="4" t="s">
        <v>3</v>
      </c>
      <c r="O184" s="4">
        <v>2</v>
      </c>
      <c r="P184" s="4"/>
      <c r="Q184" s="4"/>
      <c r="R184" s="4"/>
      <c r="S184" s="4"/>
      <c r="T184" s="4"/>
      <c r="U184" s="4"/>
      <c r="V184" s="4"/>
      <c r="W184" s="4"/>
    </row>
    <row r="185" spans="1:245" x14ac:dyDescent="0.2">
      <c r="A185" s="4">
        <v>50</v>
      </c>
      <c r="B185" s="4">
        <v>0</v>
      </c>
      <c r="C185" s="4">
        <v>0</v>
      </c>
      <c r="D185" s="4">
        <v>1</v>
      </c>
      <c r="E185" s="4">
        <v>224</v>
      </c>
      <c r="F185" s="4">
        <f>ROUND(Source!AR158,O185)</f>
        <v>996949.82</v>
      </c>
      <c r="G185" s="4" t="s">
        <v>198</v>
      </c>
      <c r="H185" s="4" t="s">
        <v>199</v>
      </c>
      <c r="I185" s="4"/>
      <c r="J185" s="4"/>
      <c r="K185" s="4">
        <v>224</v>
      </c>
      <c r="L185" s="4">
        <v>26</v>
      </c>
      <c r="M185" s="4">
        <v>3</v>
      </c>
      <c r="N185" s="4" t="s">
        <v>3</v>
      </c>
      <c r="O185" s="4">
        <v>2</v>
      </c>
      <c r="P185" s="4"/>
      <c r="Q185" s="4"/>
      <c r="R185" s="4"/>
      <c r="S185" s="4"/>
      <c r="T185" s="4"/>
      <c r="U185" s="4"/>
      <c r="V185" s="4"/>
      <c r="W185" s="4"/>
    </row>
    <row r="187" spans="1:245" x14ac:dyDescent="0.2">
      <c r="A187" s="1">
        <v>5</v>
      </c>
      <c r="B187" s="1">
        <v>1</v>
      </c>
      <c r="C187" s="1"/>
      <c r="D187" s="1">
        <f>ROW(A220)</f>
        <v>220</v>
      </c>
      <c r="E187" s="1"/>
      <c r="F187" s="1" t="s">
        <v>13</v>
      </c>
      <c r="G187" s="1" t="s">
        <v>355</v>
      </c>
      <c r="H187" s="1" t="s">
        <v>3</v>
      </c>
      <c r="I187" s="1">
        <v>0</v>
      </c>
      <c r="J187" s="1"/>
      <c r="K187" s="1">
        <v>0</v>
      </c>
      <c r="L187" s="1"/>
      <c r="M187" s="1"/>
      <c r="N187" s="1"/>
      <c r="O187" s="1"/>
      <c r="P187" s="1"/>
      <c r="Q187" s="1"/>
      <c r="R187" s="1"/>
      <c r="S187" s="1"/>
      <c r="T187" s="1"/>
      <c r="U187" s="1" t="s">
        <v>3</v>
      </c>
      <c r="V187" s="1">
        <v>0</v>
      </c>
      <c r="W187" s="1"/>
      <c r="X187" s="1"/>
      <c r="Y187" s="1"/>
      <c r="Z187" s="1"/>
      <c r="AA187" s="1"/>
      <c r="AB187" s="1" t="s">
        <v>3</v>
      </c>
      <c r="AC187" s="1" t="s">
        <v>3</v>
      </c>
      <c r="AD187" s="1" t="s">
        <v>3</v>
      </c>
      <c r="AE187" s="1" t="s">
        <v>3</v>
      </c>
      <c r="AF187" s="1" t="s">
        <v>3</v>
      </c>
      <c r="AG187" s="1" t="s">
        <v>3</v>
      </c>
      <c r="AH187" s="1"/>
      <c r="AI187" s="1"/>
      <c r="AJ187" s="1"/>
      <c r="AK187" s="1"/>
      <c r="AL187" s="1"/>
      <c r="AM187" s="1"/>
      <c r="AN187" s="1"/>
      <c r="AO187" s="1"/>
      <c r="AP187" s="1" t="s">
        <v>3</v>
      </c>
      <c r="AQ187" s="1" t="s">
        <v>3</v>
      </c>
      <c r="AR187" s="1" t="s">
        <v>3</v>
      </c>
      <c r="AS187" s="1"/>
      <c r="AT187" s="1"/>
      <c r="AU187" s="1"/>
      <c r="AV187" s="1"/>
      <c r="AW187" s="1"/>
      <c r="AX187" s="1"/>
      <c r="AY187" s="1"/>
      <c r="AZ187" s="1" t="s">
        <v>3</v>
      </c>
      <c r="BA187" s="1"/>
      <c r="BB187" s="1" t="s">
        <v>3</v>
      </c>
      <c r="BC187" s="1" t="s">
        <v>3</v>
      </c>
      <c r="BD187" s="1" t="s">
        <v>3</v>
      </c>
      <c r="BE187" s="1" t="s">
        <v>3</v>
      </c>
      <c r="BF187" s="1" t="s">
        <v>3</v>
      </c>
      <c r="BG187" s="1" t="s">
        <v>3</v>
      </c>
      <c r="BH187" s="1" t="s">
        <v>3</v>
      </c>
      <c r="BI187" s="1" t="s">
        <v>3</v>
      </c>
      <c r="BJ187" s="1" t="s">
        <v>3</v>
      </c>
      <c r="BK187" s="1" t="s">
        <v>3</v>
      </c>
      <c r="BL187" s="1" t="s">
        <v>3</v>
      </c>
      <c r="BM187" s="1" t="s">
        <v>3</v>
      </c>
      <c r="BN187" s="1" t="s">
        <v>3</v>
      </c>
      <c r="BO187" s="1" t="s">
        <v>3</v>
      </c>
      <c r="BP187" s="1" t="s">
        <v>3</v>
      </c>
      <c r="BQ187" s="1"/>
      <c r="BR187" s="1"/>
      <c r="BS187" s="1"/>
      <c r="BT187" s="1"/>
      <c r="BU187" s="1"/>
      <c r="BV187" s="1"/>
      <c r="BW187" s="1"/>
      <c r="BX187" s="1">
        <v>0</v>
      </c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>
        <v>0</v>
      </c>
    </row>
    <row r="189" spans="1:245" x14ac:dyDescent="0.2">
      <c r="A189" s="2">
        <v>52</v>
      </c>
      <c r="B189" s="2">
        <f t="shared" ref="B189:G189" si="164">B220</f>
        <v>1</v>
      </c>
      <c r="C189" s="2">
        <f t="shared" si="164"/>
        <v>5</v>
      </c>
      <c r="D189" s="2">
        <f t="shared" si="164"/>
        <v>187</v>
      </c>
      <c r="E189" s="2">
        <f t="shared" si="164"/>
        <v>0</v>
      </c>
      <c r="F189" s="2" t="str">
        <f t="shared" si="164"/>
        <v>Новый подраздел</v>
      </c>
      <c r="G189" s="2" t="str">
        <f t="shared" si="164"/>
        <v>Сантехнические работы</v>
      </c>
      <c r="H189" s="2"/>
      <c r="I189" s="2"/>
      <c r="J189" s="2"/>
      <c r="K189" s="2"/>
      <c r="L189" s="2"/>
      <c r="M189" s="2"/>
      <c r="N189" s="2"/>
      <c r="O189" s="2">
        <f t="shared" ref="O189:AT189" si="165">O220</f>
        <v>101475.1</v>
      </c>
      <c r="P189" s="2">
        <f t="shared" si="165"/>
        <v>83704.100000000006</v>
      </c>
      <c r="Q189" s="2">
        <f t="shared" si="165"/>
        <v>665.06</v>
      </c>
      <c r="R189" s="2">
        <f t="shared" si="165"/>
        <v>82.46</v>
      </c>
      <c r="S189" s="2">
        <f t="shared" si="165"/>
        <v>17105.939999999999</v>
      </c>
      <c r="T189" s="2">
        <f t="shared" si="165"/>
        <v>0</v>
      </c>
      <c r="U189" s="2">
        <f t="shared" si="165"/>
        <v>63.289844999999985</v>
      </c>
      <c r="V189" s="2">
        <f t="shared" si="165"/>
        <v>0.21362500000000001</v>
      </c>
      <c r="W189" s="2">
        <f t="shared" si="165"/>
        <v>0.56000000000000005</v>
      </c>
      <c r="X189" s="2">
        <f t="shared" si="165"/>
        <v>19683.75</v>
      </c>
      <c r="Y189" s="2">
        <f t="shared" si="165"/>
        <v>12132.3</v>
      </c>
      <c r="Z189" s="2">
        <f t="shared" si="165"/>
        <v>0</v>
      </c>
      <c r="AA189" s="2">
        <f t="shared" si="165"/>
        <v>0</v>
      </c>
      <c r="AB189" s="2">
        <f t="shared" si="165"/>
        <v>101475.1</v>
      </c>
      <c r="AC189" s="2">
        <f t="shared" si="165"/>
        <v>83704.100000000006</v>
      </c>
      <c r="AD189" s="2">
        <f t="shared" si="165"/>
        <v>665.06</v>
      </c>
      <c r="AE189" s="2">
        <f t="shared" si="165"/>
        <v>82.46</v>
      </c>
      <c r="AF189" s="2">
        <f t="shared" si="165"/>
        <v>17105.939999999999</v>
      </c>
      <c r="AG189" s="2">
        <f t="shared" si="165"/>
        <v>0</v>
      </c>
      <c r="AH189" s="2">
        <f t="shared" si="165"/>
        <v>63.289844999999985</v>
      </c>
      <c r="AI189" s="2">
        <f t="shared" si="165"/>
        <v>0.21362500000000001</v>
      </c>
      <c r="AJ189" s="2">
        <f t="shared" si="165"/>
        <v>0.56000000000000005</v>
      </c>
      <c r="AK189" s="2">
        <f t="shared" si="165"/>
        <v>19683.75</v>
      </c>
      <c r="AL189" s="2">
        <f t="shared" si="165"/>
        <v>12132.3</v>
      </c>
      <c r="AM189" s="2">
        <f t="shared" si="165"/>
        <v>0</v>
      </c>
      <c r="AN189" s="2">
        <f t="shared" si="165"/>
        <v>0</v>
      </c>
      <c r="AO189" s="2">
        <f t="shared" si="165"/>
        <v>0</v>
      </c>
      <c r="AP189" s="2">
        <f t="shared" si="165"/>
        <v>0</v>
      </c>
      <c r="AQ189" s="2">
        <f t="shared" si="165"/>
        <v>0</v>
      </c>
      <c r="AR189" s="2">
        <f t="shared" si="165"/>
        <v>133291.15</v>
      </c>
      <c r="AS189" s="2">
        <f t="shared" si="165"/>
        <v>69005.649999999994</v>
      </c>
      <c r="AT189" s="2">
        <f t="shared" si="165"/>
        <v>0</v>
      </c>
      <c r="AU189" s="2">
        <f t="shared" ref="AU189:BZ189" si="166">AU220</f>
        <v>64285.5</v>
      </c>
      <c r="AV189" s="2">
        <f t="shared" si="166"/>
        <v>83704.100000000006</v>
      </c>
      <c r="AW189" s="2">
        <f t="shared" si="166"/>
        <v>83704.100000000006</v>
      </c>
      <c r="AX189" s="2">
        <f t="shared" si="166"/>
        <v>0</v>
      </c>
      <c r="AY189" s="2">
        <f t="shared" si="166"/>
        <v>83704.100000000006</v>
      </c>
      <c r="AZ189" s="2">
        <f t="shared" si="166"/>
        <v>0</v>
      </c>
      <c r="BA189" s="2">
        <f t="shared" si="166"/>
        <v>0</v>
      </c>
      <c r="BB189" s="2">
        <f t="shared" si="166"/>
        <v>0</v>
      </c>
      <c r="BC189" s="2">
        <f t="shared" si="166"/>
        <v>0</v>
      </c>
      <c r="BD189" s="2">
        <f t="shared" si="166"/>
        <v>0</v>
      </c>
      <c r="BE189" s="2">
        <f t="shared" si="166"/>
        <v>0</v>
      </c>
      <c r="BF189" s="2">
        <f t="shared" si="166"/>
        <v>0</v>
      </c>
      <c r="BG189" s="2">
        <f t="shared" si="166"/>
        <v>0</v>
      </c>
      <c r="BH189" s="2">
        <f t="shared" si="166"/>
        <v>0</v>
      </c>
      <c r="BI189" s="2">
        <f t="shared" si="166"/>
        <v>0</v>
      </c>
      <c r="BJ189" s="2">
        <f t="shared" si="166"/>
        <v>0</v>
      </c>
      <c r="BK189" s="2">
        <f t="shared" si="166"/>
        <v>0</v>
      </c>
      <c r="BL189" s="2">
        <f t="shared" si="166"/>
        <v>0</v>
      </c>
      <c r="BM189" s="2">
        <f t="shared" si="166"/>
        <v>0</v>
      </c>
      <c r="BN189" s="2">
        <f t="shared" si="166"/>
        <v>0</v>
      </c>
      <c r="BO189" s="2">
        <f t="shared" si="166"/>
        <v>0</v>
      </c>
      <c r="BP189" s="2">
        <f t="shared" si="166"/>
        <v>0</v>
      </c>
      <c r="BQ189" s="2">
        <f t="shared" si="166"/>
        <v>0</v>
      </c>
      <c r="BR189" s="2">
        <f t="shared" si="166"/>
        <v>0</v>
      </c>
      <c r="BS189" s="2">
        <f t="shared" si="166"/>
        <v>0</v>
      </c>
      <c r="BT189" s="2">
        <f t="shared" si="166"/>
        <v>0</v>
      </c>
      <c r="BU189" s="2">
        <f t="shared" si="166"/>
        <v>0</v>
      </c>
      <c r="BV189" s="2">
        <f t="shared" si="166"/>
        <v>0</v>
      </c>
      <c r="BW189" s="2">
        <f t="shared" si="166"/>
        <v>0</v>
      </c>
      <c r="BX189" s="2">
        <f t="shared" si="166"/>
        <v>0</v>
      </c>
      <c r="BY189" s="2">
        <f t="shared" si="166"/>
        <v>0</v>
      </c>
      <c r="BZ189" s="2">
        <f t="shared" si="166"/>
        <v>0</v>
      </c>
      <c r="CA189" s="2">
        <f t="shared" ref="CA189:DF189" si="167">CA220</f>
        <v>133291.15</v>
      </c>
      <c r="CB189" s="2">
        <f t="shared" si="167"/>
        <v>69005.649999999994</v>
      </c>
      <c r="CC189" s="2">
        <f t="shared" si="167"/>
        <v>0</v>
      </c>
      <c r="CD189" s="2">
        <f t="shared" si="167"/>
        <v>64285.5</v>
      </c>
      <c r="CE189" s="2">
        <f t="shared" si="167"/>
        <v>83704.100000000006</v>
      </c>
      <c r="CF189" s="2">
        <f t="shared" si="167"/>
        <v>83704.100000000006</v>
      </c>
      <c r="CG189" s="2">
        <f t="shared" si="167"/>
        <v>0</v>
      </c>
      <c r="CH189" s="2">
        <f t="shared" si="167"/>
        <v>83704.100000000006</v>
      </c>
      <c r="CI189" s="2">
        <f t="shared" si="167"/>
        <v>0</v>
      </c>
      <c r="CJ189" s="2">
        <f t="shared" si="167"/>
        <v>0</v>
      </c>
      <c r="CK189" s="2">
        <f t="shared" si="167"/>
        <v>0</v>
      </c>
      <c r="CL189" s="2">
        <f t="shared" si="167"/>
        <v>0</v>
      </c>
      <c r="CM189" s="2">
        <f t="shared" si="167"/>
        <v>0</v>
      </c>
      <c r="CN189" s="2">
        <f t="shared" si="167"/>
        <v>0</v>
      </c>
      <c r="CO189" s="2">
        <f t="shared" si="167"/>
        <v>0</v>
      </c>
      <c r="CP189" s="2">
        <f t="shared" si="167"/>
        <v>0</v>
      </c>
      <c r="CQ189" s="2">
        <f t="shared" si="167"/>
        <v>0</v>
      </c>
      <c r="CR189" s="2">
        <f t="shared" si="167"/>
        <v>0</v>
      </c>
      <c r="CS189" s="2">
        <f t="shared" si="167"/>
        <v>0</v>
      </c>
      <c r="CT189" s="2">
        <f t="shared" si="167"/>
        <v>0</v>
      </c>
      <c r="CU189" s="2">
        <f t="shared" si="167"/>
        <v>0</v>
      </c>
      <c r="CV189" s="2">
        <f t="shared" si="167"/>
        <v>0</v>
      </c>
      <c r="CW189" s="2">
        <f t="shared" si="167"/>
        <v>0</v>
      </c>
      <c r="CX189" s="2">
        <f t="shared" si="167"/>
        <v>0</v>
      </c>
      <c r="CY189" s="2">
        <f t="shared" si="167"/>
        <v>0</v>
      </c>
      <c r="CZ189" s="2">
        <f t="shared" si="167"/>
        <v>0</v>
      </c>
      <c r="DA189" s="2">
        <f t="shared" si="167"/>
        <v>0</v>
      </c>
      <c r="DB189" s="2">
        <f t="shared" si="167"/>
        <v>0</v>
      </c>
      <c r="DC189" s="2">
        <f t="shared" si="167"/>
        <v>0</v>
      </c>
      <c r="DD189" s="2">
        <f t="shared" si="167"/>
        <v>0</v>
      </c>
      <c r="DE189" s="2">
        <f t="shared" si="167"/>
        <v>0</v>
      </c>
      <c r="DF189" s="2">
        <f t="shared" si="167"/>
        <v>0</v>
      </c>
      <c r="DG189" s="3">
        <f t="shared" ref="DG189:EL189" si="168">DG220</f>
        <v>0</v>
      </c>
      <c r="DH189" s="3">
        <f t="shared" si="168"/>
        <v>0</v>
      </c>
      <c r="DI189" s="3">
        <f t="shared" si="168"/>
        <v>0</v>
      </c>
      <c r="DJ189" s="3">
        <f t="shared" si="168"/>
        <v>0</v>
      </c>
      <c r="DK189" s="3">
        <f t="shared" si="168"/>
        <v>0</v>
      </c>
      <c r="DL189" s="3">
        <f t="shared" si="168"/>
        <v>0</v>
      </c>
      <c r="DM189" s="3">
        <f t="shared" si="168"/>
        <v>0</v>
      </c>
      <c r="DN189" s="3">
        <f t="shared" si="168"/>
        <v>0</v>
      </c>
      <c r="DO189" s="3">
        <f t="shared" si="168"/>
        <v>0</v>
      </c>
      <c r="DP189" s="3">
        <f t="shared" si="168"/>
        <v>0</v>
      </c>
      <c r="DQ189" s="3">
        <f t="shared" si="168"/>
        <v>0</v>
      </c>
      <c r="DR189" s="3">
        <f t="shared" si="168"/>
        <v>0</v>
      </c>
      <c r="DS189" s="3">
        <f t="shared" si="168"/>
        <v>0</v>
      </c>
      <c r="DT189" s="3">
        <f t="shared" si="168"/>
        <v>0</v>
      </c>
      <c r="DU189" s="3">
        <f t="shared" si="168"/>
        <v>0</v>
      </c>
      <c r="DV189" s="3">
        <f t="shared" si="168"/>
        <v>0</v>
      </c>
      <c r="DW189" s="3">
        <f t="shared" si="168"/>
        <v>0</v>
      </c>
      <c r="DX189" s="3">
        <f t="shared" si="168"/>
        <v>0</v>
      </c>
      <c r="DY189" s="3">
        <f t="shared" si="168"/>
        <v>0</v>
      </c>
      <c r="DZ189" s="3">
        <f t="shared" si="168"/>
        <v>0</v>
      </c>
      <c r="EA189" s="3">
        <f t="shared" si="168"/>
        <v>0</v>
      </c>
      <c r="EB189" s="3">
        <f t="shared" si="168"/>
        <v>0</v>
      </c>
      <c r="EC189" s="3">
        <f t="shared" si="168"/>
        <v>0</v>
      </c>
      <c r="ED189" s="3">
        <f t="shared" si="168"/>
        <v>0</v>
      </c>
      <c r="EE189" s="3">
        <f t="shared" si="168"/>
        <v>0</v>
      </c>
      <c r="EF189" s="3">
        <f t="shared" si="168"/>
        <v>0</v>
      </c>
      <c r="EG189" s="3">
        <f t="shared" si="168"/>
        <v>0</v>
      </c>
      <c r="EH189" s="3">
        <f t="shared" si="168"/>
        <v>0</v>
      </c>
      <c r="EI189" s="3">
        <f t="shared" si="168"/>
        <v>0</v>
      </c>
      <c r="EJ189" s="3">
        <f t="shared" si="168"/>
        <v>0</v>
      </c>
      <c r="EK189" s="3">
        <f t="shared" si="168"/>
        <v>0</v>
      </c>
      <c r="EL189" s="3">
        <f t="shared" si="168"/>
        <v>0</v>
      </c>
      <c r="EM189" s="3">
        <f t="shared" ref="EM189:FR189" si="169">EM220</f>
        <v>0</v>
      </c>
      <c r="EN189" s="3">
        <f t="shared" si="169"/>
        <v>0</v>
      </c>
      <c r="EO189" s="3">
        <f t="shared" si="169"/>
        <v>0</v>
      </c>
      <c r="EP189" s="3">
        <f t="shared" si="169"/>
        <v>0</v>
      </c>
      <c r="EQ189" s="3">
        <f t="shared" si="169"/>
        <v>0</v>
      </c>
      <c r="ER189" s="3">
        <f t="shared" si="169"/>
        <v>0</v>
      </c>
      <c r="ES189" s="3">
        <f t="shared" si="169"/>
        <v>0</v>
      </c>
      <c r="ET189" s="3">
        <f t="shared" si="169"/>
        <v>0</v>
      </c>
      <c r="EU189" s="3">
        <f t="shared" si="169"/>
        <v>0</v>
      </c>
      <c r="EV189" s="3">
        <f t="shared" si="169"/>
        <v>0</v>
      </c>
      <c r="EW189" s="3">
        <f t="shared" si="169"/>
        <v>0</v>
      </c>
      <c r="EX189" s="3">
        <f t="shared" si="169"/>
        <v>0</v>
      </c>
      <c r="EY189" s="3">
        <f t="shared" si="169"/>
        <v>0</v>
      </c>
      <c r="EZ189" s="3">
        <f t="shared" si="169"/>
        <v>0</v>
      </c>
      <c r="FA189" s="3">
        <f t="shared" si="169"/>
        <v>0</v>
      </c>
      <c r="FB189" s="3">
        <f t="shared" si="169"/>
        <v>0</v>
      </c>
      <c r="FC189" s="3">
        <f t="shared" si="169"/>
        <v>0</v>
      </c>
      <c r="FD189" s="3">
        <f t="shared" si="169"/>
        <v>0</v>
      </c>
      <c r="FE189" s="3">
        <f t="shared" si="169"/>
        <v>0</v>
      </c>
      <c r="FF189" s="3">
        <f t="shared" si="169"/>
        <v>0</v>
      </c>
      <c r="FG189" s="3">
        <f t="shared" si="169"/>
        <v>0</v>
      </c>
      <c r="FH189" s="3">
        <f t="shared" si="169"/>
        <v>0</v>
      </c>
      <c r="FI189" s="3">
        <f t="shared" si="169"/>
        <v>0</v>
      </c>
      <c r="FJ189" s="3">
        <f t="shared" si="169"/>
        <v>0</v>
      </c>
      <c r="FK189" s="3">
        <f t="shared" si="169"/>
        <v>0</v>
      </c>
      <c r="FL189" s="3">
        <f t="shared" si="169"/>
        <v>0</v>
      </c>
      <c r="FM189" s="3">
        <f t="shared" si="169"/>
        <v>0</v>
      </c>
      <c r="FN189" s="3">
        <f t="shared" si="169"/>
        <v>0</v>
      </c>
      <c r="FO189" s="3">
        <f t="shared" si="169"/>
        <v>0</v>
      </c>
      <c r="FP189" s="3">
        <f t="shared" si="169"/>
        <v>0</v>
      </c>
      <c r="FQ189" s="3">
        <f t="shared" si="169"/>
        <v>0</v>
      </c>
      <c r="FR189" s="3">
        <f t="shared" si="169"/>
        <v>0</v>
      </c>
      <c r="FS189" s="3">
        <f t="shared" ref="FS189:GX189" si="170">FS220</f>
        <v>0</v>
      </c>
      <c r="FT189" s="3">
        <f t="shared" si="170"/>
        <v>0</v>
      </c>
      <c r="FU189" s="3">
        <f t="shared" si="170"/>
        <v>0</v>
      </c>
      <c r="FV189" s="3">
        <f t="shared" si="170"/>
        <v>0</v>
      </c>
      <c r="FW189" s="3">
        <f t="shared" si="170"/>
        <v>0</v>
      </c>
      <c r="FX189" s="3">
        <f t="shared" si="170"/>
        <v>0</v>
      </c>
      <c r="FY189" s="3">
        <f t="shared" si="170"/>
        <v>0</v>
      </c>
      <c r="FZ189" s="3">
        <f t="shared" si="170"/>
        <v>0</v>
      </c>
      <c r="GA189" s="3">
        <f t="shared" si="170"/>
        <v>0</v>
      </c>
      <c r="GB189" s="3">
        <f t="shared" si="170"/>
        <v>0</v>
      </c>
      <c r="GC189" s="3">
        <f t="shared" si="170"/>
        <v>0</v>
      </c>
      <c r="GD189" s="3">
        <f t="shared" si="170"/>
        <v>0</v>
      </c>
      <c r="GE189" s="3">
        <f t="shared" si="170"/>
        <v>0</v>
      </c>
      <c r="GF189" s="3">
        <f t="shared" si="170"/>
        <v>0</v>
      </c>
      <c r="GG189" s="3">
        <f t="shared" si="170"/>
        <v>0</v>
      </c>
      <c r="GH189" s="3">
        <f t="shared" si="170"/>
        <v>0</v>
      </c>
      <c r="GI189" s="3">
        <f t="shared" si="170"/>
        <v>0</v>
      </c>
      <c r="GJ189" s="3">
        <f t="shared" si="170"/>
        <v>0</v>
      </c>
      <c r="GK189" s="3">
        <f t="shared" si="170"/>
        <v>0</v>
      </c>
      <c r="GL189" s="3">
        <f t="shared" si="170"/>
        <v>0</v>
      </c>
      <c r="GM189" s="3">
        <f t="shared" si="170"/>
        <v>0</v>
      </c>
      <c r="GN189" s="3">
        <f t="shared" si="170"/>
        <v>0</v>
      </c>
      <c r="GO189" s="3">
        <f t="shared" si="170"/>
        <v>0</v>
      </c>
      <c r="GP189" s="3">
        <f t="shared" si="170"/>
        <v>0</v>
      </c>
      <c r="GQ189" s="3">
        <f t="shared" si="170"/>
        <v>0</v>
      </c>
      <c r="GR189" s="3">
        <f t="shared" si="170"/>
        <v>0</v>
      </c>
      <c r="GS189" s="3">
        <f t="shared" si="170"/>
        <v>0</v>
      </c>
      <c r="GT189" s="3">
        <f t="shared" si="170"/>
        <v>0</v>
      </c>
      <c r="GU189" s="3">
        <f t="shared" si="170"/>
        <v>0</v>
      </c>
      <c r="GV189" s="3">
        <f t="shared" si="170"/>
        <v>0</v>
      </c>
      <c r="GW189" s="3">
        <f t="shared" si="170"/>
        <v>0</v>
      </c>
      <c r="GX189" s="3">
        <f t="shared" si="170"/>
        <v>0</v>
      </c>
    </row>
    <row r="191" spans="1:245" x14ac:dyDescent="0.2">
      <c r="A191">
        <v>17</v>
      </c>
      <c r="B191">
        <v>1</v>
      </c>
      <c r="C191">
        <f>ROW(SmtRes!A293)</f>
        <v>293</v>
      </c>
      <c r="D191">
        <f>ROW(EtalonRes!A285)</f>
        <v>285</v>
      </c>
      <c r="E191" t="s">
        <v>356</v>
      </c>
      <c r="F191" t="s">
        <v>243</v>
      </c>
      <c r="G191" t="s">
        <v>357</v>
      </c>
      <c r="H191" t="s">
        <v>245</v>
      </c>
      <c r="I191">
        <f>ROUND((1)/100,9)</f>
        <v>0.01</v>
      </c>
      <c r="J191">
        <v>0</v>
      </c>
      <c r="O191">
        <f t="shared" ref="O191:O218" si="171">ROUND(CP191,2)</f>
        <v>190.25</v>
      </c>
      <c r="P191">
        <f t="shared" ref="P191:P218" si="172">ROUND(CQ191*I191,2)</f>
        <v>0</v>
      </c>
      <c r="Q191">
        <f t="shared" ref="Q191:Q218" si="173">ROUND(CR191*I191,2)</f>
        <v>16.13</v>
      </c>
      <c r="R191">
        <f t="shared" ref="R191:R218" si="174">ROUND(CS191*I191,2)</f>
        <v>0</v>
      </c>
      <c r="S191">
        <f t="shared" ref="S191:S218" si="175">ROUND(CT191*I191,2)</f>
        <v>174.12</v>
      </c>
      <c r="T191">
        <f t="shared" ref="T191:T218" si="176">ROUND(CU191*I191,2)</f>
        <v>0</v>
      </c>
      <c r="U191">
        <f t="shared" ref="U191:U218" si="177">CV191*I191</f>
        <v>0.71799999999999997</v>
      </c>
      <c r="V191">
        <f t="shared" ref="V191:V218" si="178">CW191*I191</f>
        <v>0</v>
      </c>
      <c r="W191">
        <f t="shared" ref="W191:W218" si="179">ROUND(CX191*I191,2)</f>
        <v>0</v>
      </c>
      <c r="X191">
        <f t="shared" ref="X191:X218" si="180">ROUND(CY191,2)</f>
        <v>135.81</v>
      </c>
      <c r="Y191">
        <f t="shared" ref="Y191:Y218" si="181">ROUND(CZ191,2)</f>
        <v>87.06</v>
      </c>
      <c r="AA191">
        <v>68187018</v>
      </c>
      <c r="AB191">
        <f t="shared" ref="AB191:AB218" si="182">ROUND((AC191+AD191+AF191),6)</f>
        <v>820.1</v>
      </c>
      <c r="AC191">
        <f t="shared" ref="AC191:AC218" si="183">ROUND((ES191),6)</f>
        <v>0</v>
      </c>
      <c r="AD191">
        <f>ROUND((((ET191)-(EU191))+AE191),6)</f>
        <v>207.65</v>
      </c>
      <c r="AE191">
        <f>ROUND((EU191),6)</f>
        <v>0</v>
      </c>
      <c r="AF191">
        <f>ROUND((EV191),6)</f>
        <v>612.45000000000005</v>
      </c>
      <c r="AG191">
        <f t="shared" ref="AG191:AG218" si="184">ROUND((AP191),6)</f>
        <v>0</v>
      </c>
      <c r="AH191">
        <f>(EW191)</f>
        <v>71.8</v>
      </c>
      <c r="AI191">
        <f>(EX191)</f>
        <v>0</v>
      </c>
      <c r="AJ191">
        <f t="shared" ref="AJ191:AJ218" si="185">(AS191)</f>
        <v>0</v>
      </c>
      <c r="AK191">
        <v>820.1</v>
      </c>
      <c r="AL191">
        <v>0</v>
      </c>
      <c r="AM191">
        <v>207.65</v>
      </c>
      <c r="AN191">
        <v>0</v>
      </c>
      <c r="AO191">
        <v>612.45000000000005</v>
      </c>
      <c r="AP191">
        <v>0</v>
      </c>
      <c r="AQ191">
        <v>71.8</v>
      </c>
      <c r="AR191">
        <v>0</v>
      </c>
      <c r="AS191">
        <v>0</v>
      </c>
      <c r="AT191">
        <v>78</v>
      </c>
      <c r="AU191">
        <v>50</v>
      </c>
      <c r="AV191">
        <v>1</v>
      </c>
      <c r="AW191">
        <v>1</v>
      </c>
      <c r="AZ191">
        <v>1</v>
      </c>
      <c r="BA191">
        <v>28.43</v>
      </c>
      <c r="BB191">
        <v>7.77</v>
      </c>
      <c r="BC191">
        <v>1</v>
      </c>
      <c r="BD191" t="s">
        <v>3</v>
      </c>
      <c r="BE191" t="s">
        <v>3</v>
      </c>
      <c r="BF191" t="s">
        <v>3</v>
      </c>
      <c r="BG191" t="s">
        <v>3</v>
      </c>
      <c r="BH191">
        <v>0</v>
      </c>
      <c r="BI191">
        <v>1</v>
      </c>
      <c r="BJ191" t="s">
        <v>246</v>
      </c>
      <c r="BM191">
        <v>69001</v>
      </c>
      <c r="BN191">
        <v>0</v>
      </c>
      <c r="BO191" t="s">
        <v>243</v>
      </c>
      <c r="BP191">
        <v>1</v>
      </c>
      <c r="BQ191">
        <v>6</v>
      </c>
      <c r="BR191">
        <v>0</v>
      </c>
      <c r="BS191">
        <v>28.43</v>
      </c>
      <c r="BT191">
        <v>1</v>
      </c>
      <c r="BU191">
        <v>1</v>
      </c>
      <c r="BV191">
        <v>1</v>
      </c>
      <c r="BW191">
        <v>1</v>
      </c>
      <c r="BX191">
        <v>1</v>
      </c>
      <c r="BY191" t="s">
        <v>3</v>
      </c>
      <c r="BZ191">
        <v>78</v>
      </c>
      <c r="CA191">
        <v>50</v>
      </c>
      <c r="CE191">
        <v>0</v>
      </c>
      <c r="CF191">
        <v>0</v>
      </c>
      <c r="CG191">
        <v>0</v>
      </c>
      <c r="CM191">
        <v>0</v>
      </c>
      <c r="CN191" t="s">
        <v>3</v>
      </c>
      <c r="CO191">
        <v>0</v>
      </c>
      <c r="CP191">
        <f t="shared" ref="CP191:CP218" si="186">(P191+Q191+S191)</f>
        <v>190.25</v>
      </c>
      <c r="CQ191">
        <f t="shared" ref="CQ191:CQ218" si="187">AC191*BC191</f>
        <v>0</v>
      </c>
      <c r="CR191">
        <f t="shared" ref="CR191:CR218" si="188">AD191*BB191</f>
        <v>1613.4404999999999</v>
      </c>
      <c r="CS191">
        <f t="shared" ref="CS191:CS218" si="189">AE191*BS191</f>
        <v>0</v>
      </c>
      <c r="CT191">
        <f t="shared" ref="CT191:CT218" si="190">AF191*BA191</f>
        <v>17411.9535</v>
      </c>
      <c r="CU191">
        <f t="shared" ref="CU191:CU218" si="191">AG191</f>
        <v>0</v>
      </c>
      <c r="CV191">
        <f t="shared" ref="CV191:CV218" si="192">AH191</f>
        <v>71.8</v>
      </c>
      <c r="CW191">
        <f t="shared" ref="CW191:CW218" si="193">AI191</f>
        <v>0</v>
      </c>
      <c r="CX191">
        <f t="shared" ref="CX191:CX218" si="194">AJ191</f>
        <v>0</v>
      </c>
      <c r="CY191">
        <f t="shared" ref="CY191:CY218" si="195">(((S191+R191)*AT191)/100)</f>
        <v>135.81360000000001</v>
      </c>
      <c r="CZ191">
        <f t="shared" ref="CZ191:CZ218" si="196">(((S191+R191)*AU191)/100)</f>
        <v>87.06</v>
      </c>
      <c r="DC191" t="s">
        <v>3</v>
      </c>
      <c r="DD191" t="s">
        <v>3</v>
      </c>
      <c r="DE191" t="s">
        <v>3</v>
      </c>
      <c r="DF191" t="s">
        <v>3</v>
      </c>
      <c r="DG191" t="s">
        <v>3</v>
      </c>
      <c r="DH191" t="s">
        <v>3</v>
      </c>
      <c r="DI191" t="s">
        <v>3</v>
      </c>
      <c r="DJ191" t="s">
        <v>3</v>
      </c>
      <c r="DK191" t="s">
        <v>3</v>
      </c>
      <c r="DL191" t="s">
        <v>3</v>
      </c>
      <c r="DM191" t="s">
        <v>3</v>
      </c>
      <c r="DN191">
        <v>0</v>
      </c>
      <c r="DO191">
        <v>0</v>
      </c>
      <c r="DP191">
        <v>1</v>
      </c>
      <c r="DQ191">
        <v>1</v>
      </c>
      <c r="DU191">
        <v>1013</v>
      </c>
      <c r="DV191" t="s">
        <v>245</v>
      </c>
      <c r="DW191" t="s">
        <v>245</v>
      </c>
      <c r="DX191">
        <v>1</v>
      </c>
      <c r="EE191">
        <v>63940385</v>
      </c>
      <c r="EF191">
        <v>6</v>
      </c>
      <c r="EG191" t="s">
        <v>127</v>
      </c>
      <c r="EH191">
        <v>0</v>
      </c>
      <c r="EI191" t="s">
        <v>3</v>
      </c>
      <c r="EJ191">
        <v>1</v>
      </c>
      <c r="EK191">
        <v>69001</v>
      </c>
      <c r="EL191" t="s">
        <v>247</v>
      </c>
      <c r="EM191" t="s">
        <v>248</v>
      </c>
      <c r="EO191" t="s">
        <v>3</v>
      </c>
      <c r="EQ191">
        <v>0</v>
      </c>
      <c r="ER191">
        <v>820.1</v>
      </c>
      <c r="ES191">
        <v>0</v>
      </c>
      <c r="ET191">
        <v>207.65</v>
      </c>
      <c r="EU191">
        <v>0</v>
      </c>
      <c r="EV191">
        <v>612.45000000000005</v>
      </c>
      <c r="EW191">
        <v>71.8</v>
      </c>
      <c r="EX191">
        <v>0</v>
      </c>
      <c r="EY191">
        <v>0</v>
      </c>
      <c r="FQ191">
        <v>0</v>
      </c>
      <c r="FR191">
        <f t="shared" ref="FR191:FR218" si="197">ROUND(IF(AND(BH191=3,BI191=3),P191,0),2)</f>
        <v>0</v>
      </c>
      <c r="FS191">
        <v>0</v>
      </c>
      <c r="FX191">
        <v>78</v>
      </c>
      <c r="FY191">
        <v>50</v>
      </c>
      <c r="GA191" t="s">
        <v>3</v>
      </c>
      <c r="GD191">
        <v>1</v>
      </c>
      <c r="GF191">
        <v>935262346</v>
      </c>
      <c r="GG191">
        <v>2</v>
      </c>
      <c r="GH191">
        <v>1</v>
      </c>
      <c r="GI191">
        <v>2</v>
      </c>
      <c r="GJ191">
        <v>0</v>
      </c>
      <c r="GK191">
        <v>0</v>
      </c>
      <c r="GL191">
        <f t="shared" ref="GL191:GL218" si="198">ROUND(IF(AND(BH191=3,BI191=3,FS191&lt;&gt;0),P191,0),2)</f>
        <v>0</v>
      </c>
      <c r="GM191">
        <f t="shared" ref="GM191:GM218" si="199">ROUND(O191+X191+Y191,2)+GX191</f>
        <v>413.12</v>
      </c>
      <c r="GN191">
        <f t="shared" ref="GN191:GN218" si="200">IF(OR(BI191=0,BI191=1),ROUND(O191+X191+Y191,2),0)</f>
        <v>413.12</v>
      </c>
      <c r="GO191">
        <f t="shared" ref="GO191:GO218" si="201">IF(BI191=2,ROUND(O191+X191+Y191,2),0)</f>
        <v>0</v>
      </c>
      <c r="GP191">
        <f t="shared" ref="GP191:GP218" si="202">IF(BI191=4,ROUND(O191+X191+Y191,2)+GX191,0)</f>
        <v>0</v>
      </c>
      <c r="GR191">
        <v>0</v>
      </c>
      <c r="GS191">
        <v>3</v>
      </c>
      <c r="GT191">
        <v>0</v>
      </c>
      <c r="GU191" t="s">
        <v>3</v>
      </c>
      <c r="GV191">
        <f t="shared" ref="GV191:GV218" si="203">ROUND((GT191),6)</f>
        <v>0</v>
      </c>
      <c r="GW191">
        <v>1</v>
      </c>
      <c r="GX191">
        <f t="shared" ref="GX191:GX218" si="204">ROUND(HC191*I191,2)</f>
        <v>0</v>
      </c>
      <c r="HA191">
        <v>0</v>
      </c>
      <c r="HB191">
        <v>0</v>
      </c>
      <c r="HC191">
        <f t="shared" ref="HC191:HC218" si="205">GV191*GW191</f>
        <v>0</v>
      </c>
      <c r="IK191">
        <v>0</v>
      </c>
    </row>
    <row r="192" spans="1:245" x14ac:dyDescent="0.2">
      <c r="A192">
        <v>18</v>
      </c>
      <c r="B192">
        <v>1</v>
      </c>
      <c r="C192">
        <v>293</v>
      </c>
      <c r="E192" t="s">
        <v>358</v>
      </c>
      <c r="F192" t="s">
        <v>250</v>
      </c>
      <c r="G192" t="s">
        <v>251</v>
      </c>
      <c r="H192" t="s">
        <v>133</v>
      </c>
      <c r="I192">
        <f>I191*J192</f>
        <v>4.0000000000000001E-3</v>
      </c>
      <c r="J192">
        <v>0.4</v>
      </c>
      <c r="O192">
        <f t="shared" si="171"/>
        <v>0</v>
      </c>
      <c r="P192">
        <f t="shared" si="172"/>
        <v>0</v>
      </c>
      <c r="Q192">
        <f t="shared" si="173"/>
        <v>0</v>
      </c>
      <c r="R192">
        <f t="shared" si="174"/>
        <v>0</v>
      </c>
      <c r="S192">
        <f t="shared" si="175"/>
        <v>0</v>
      </c>
      <c r="T192">
        <f t="shared" si="176"/>
        <v>0</v>
      </c>
      <c r="U192">
        <f t="shared" si="177"/>
        <v>0</v>
      </c>
      <c r="V192">
        <f t="shared" si="178"/>
        <v>0</v>
      </c>
      <c r="W192">
        <f t="shared" si="179"/>
        <v>0</v>
      </c>
      <c r="X192">
        <f t="shared" si="180"/>
        <v>0</v>
      </c>
      <c r="Y192">
        <f t="shared" si="181"/>
        <v>0</v>
      </c>
      <c r="AA192">
        <v>68187018</v>
      </c>
      <c r="AB192">
        <f t="shared" si="182"/>
        <v>0</v>
      </c>
      <c r="AC192">
        <f t="shared" si="183"/>
        <v>0</v>
      </c>
      <c r="AD192">
        <f>ROUND((((ET192)-(EU192))+AE192),6)</f>
        <v>0</v>
      </c>
      <c r="AE192">
        <f>ROUND((EU192),6)</f>
        <v>0</v>
      </c>
      <c r="AF192">
        <f>ROUND((EV192),6)</f>
        <v>0</v>
      </c>
      <c r="AG192">
        <f t="shared" si="184"/>
        <v>0</v>
      </c>
      <c r="AH192">
        <f>(EW192)</f>
        <v>0</v>
      </c>
      <c r="AI192">
        <f>(EX192)</f>
        <v>0</v>
      </c>
      <c r="AJ192">
        <f t="shared" si="185"/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1</v>
      </c>
      <c r="AW192">
        <v>1</v>
      </c>
      <c r="AZ192">
        <v>1</v>
      </c>
      <c r="BA192">
        <v>1</v>
      </c>
      <c r="BB192">
        <v>1</v>
      </c>
      <c r="BC192">
        <v>1</v>
      </c>
      <c r="BD192" t="s">
        <v>3</v>
      </c>
      <c r="BE192" t="s">
        <v>3</v>
      </c>
      <c r="BF192" t="s">
        <v>3</v>
      </c>
      <c r="BG192" t="s">
        <v>3</v>
      </c>
      <c r="BH192">
        <v>3</v>
      </c>
      <c r="BI192">
        <v>2</v>
      </c>
      <c r="BJ192" t="s">
        <v>252</v>
      </c>
      <c r="BM192">
        <v>500002</v>
      </c>
      <c r="BN192">
        <v>0</v>
      </c>
      <c r="BO192" t="s">
        <v>3</v>
      </c>
      <c r="BP192">
        <v>0</v>
      </c>
      <c r="BQ192">
        <v>12</v>
      </c>
      <c r="BR192">
        <v>0</v>
      </c>
      <c r="BS192">
        <v>1</v>
      </c>
      <c r="BT192">
        <v>1</v>
      </c>
      <c r="BU192">
        <v>1</v>
      </c>
      <c r="BV192">
        <v>1</v>
      </c>
      <c r="BW192">
        <v>1</v>
      </c>
      <c r="BX192">
        <v>1</v>
      </c>
      <c r="BY192" t="s">
        <v>3</v>
      </c>
      <c r="BZ192">
        <v>0</v>
      </c>
      <c r="CA192">
        <v>0</v>
      </c>
      <c r="CE192">
        <v>0</v>
      </c>
      <c r="CF192">
        <v>0</v>
      </c>
      <c r="CG192">
        <v>0</v>
      </c>
      <c r="CM192">
        <v>0</v>
      </c>
      <c r="CN192" t="s">
        <v>3</v>
      </c>
      <c r="CO192">
        <v>0</v>
      </c>
      <c r="CP192">
        <f t="shared" si="186"/>
        <v>0</v>
      </c>
      <c r="CQ192">
        <f t="shared" si="187"/>
        <v>0</v>
      </c>
      <c r="CR192">
        <f t="shared" si="188"/>
        <v>0</v>
      </c>
      <c r="CS192">
        <f t="shared" si="189"/>
        <v>0</v>
      </c>
      <c r="CT192">
        <f t="shared" si="190"/>
        <v>0</v>
      </c>
      <c r="CU192">
        <f t="shared" si="191"/>
        <v>0</v>
      </c>
      <c r="CV192">
        <f t="shared" si="192"/>
        <v>0</v>
      </c>
      <c r="CW192">
        <f t="shared" si="193"/>
        <v>0</v>
      </c>
      <c r="CX192">
        <f t="shared" si="194"/>
        <v>0</v>
      </c>
      <c r="CY192">
        <f t="shared" si="195"/>
        <v>0</v>
      </c>
      <c r="CZ192">
        <f t="shared" si="196"/>
        <v>0</v>
      </c>
      <c r="DC192" t="s">
        <v>3</v>
      </c>
      <c r="DD192" t="s">
        <v>3</v>
      </c>
      <c r="DE192" t="s">
        <v>3</v>
      </c>
      <c r="DF192" t="s">
        <v>3</v>
      </c>
      <c r="DG192" t="s">
        <v>3</v>
      </c>
      <c r="DH192" t="s">
        <v>3</v>
      </c>
      <c r="DI192" t="s">
        <v>3</v>
      </c>
      <c r="DJ192" t="s">
        <v>3</v>
      </c>
      <c r="DK192" t="s">
        <v>3</v>
      </c>
      <c r="DL192" t="s">
        <v>3</v>
      </c>
      <c r="DM192" t="s">
        <v>3</v>
      </c>
      <c r="DN192">
        <v>0</v>
      </c>
      <c r="DO192">
        <v>0</v>
      </c>
      <c r="DP192">
        <v>1</v>
      </c>
      <c r="DQ192">
        <v>1</v>
      </c>
      <c r="DU192">
        <v>1009</v>
      </c>
      <c r="DV192" t="s">
        <v>133</v>
      </c>
      <c r="DW192" t="s">
        <v>133</v>
      </c>
      <c r="DX192">
        <v>1000</v>
      </c>
      <c r="EE192">
        <v>63940455</v>
      </c>
      <c r="EF192">
        <v>12</v>
      </c>
      <c r="EG192" t="s">
        <v>253</v>
      </c>
      <c r="EH192">
        <v>0</v>
      </c>
      <c r="EI192" t="s">
        <v>3</v>
      </c>
      <c r="EJ192">
        <v>2</v>
      </c>
      <c r="EK192">
        <v>500002</v>
      </c>
      <c r="EL192" t="s">
        <v>254</v>
      </c>
      <c r="EM192" t="s">
        <v>255</v>
      </c>
      <c r="EO192" t="s">
        <v>3</v>
      </c>
      <c r="EQ192">
        <v>0</v>
      </c>
      <c r="ER192">
        <v>0</v>
      </c>
      <c r="ES192">
        <v>0</v>
      </c>
      <c r="ET192">
        <v>0</v>
      </c>
      <c r="EU192">
        <v>0</v>
      </c>
      <c r="EV192">
        <v>0</v>
      </c>
      <c r="EW192">
        <v>0</v>
      </c>
      <c r="EX192">
        <v>0</v>
      </c>
      <c r="FQ192">
        <v>0</v>
      </c>
      <c r="FR192">
        <f t="shared" si="197"/>
        <v>0</v>
      </c>
      <c r="FS192">
        <v>0</v>
      </c>
      <c r="FX192">
        <v>0</v>
      </c>
      <c r="FY192">
        <v>0</v>
      </c>
      <c r="GA192" t="s">
        <v>3</v>
      </c>
      <c r="GD192">
        <v>1</v>
      </c>
      <c r="GF192">
        <v>1876412176</v>
      </c>
      <c r="GG192">
        <v>2</v>
      </c>
      <c r="GH192">
        <v>1</v>
      </c>
      <c r="GI192">
        <v>-2</v>
      </c>
      <c r="GJ192">
        <v>0</v>
      </c>
      <c r="GK192">
        <v>0</v>
      </c>
      <c r="GL192">
        <f t="shared" si="198"/>
        <v>0</v>
      </c>
      <c r="GM192">
        <f t="shared" si="199"/>
        <v>0</v>
      </c>
      <c r="GN192">
        <f t="shared" si="200"/>
        <v>0</v>
      </c>
      <c r="GO192">
        <f t="shared" si="201"/>
        <v>0</v>
      </c>
      <c r="GP192">
        <f t="shared" si="202"/>
        <v>0</v>
      </c>
      <c r="GR192">
        <v>0</v>
      </c>
      <c r="GS192">
        <v>3</v>
      </c>
      <c r="GT192">
        <v>0</v>
      </c>
      <c r="GU192" t="s">
        <v>3</v>
      </c>
      <c r="GV192">
        <f t="shared" si="203"/>
        <v>0</v>
      </c>
      <c r="GW192">
        <v>1</v>
      </c>
      <c r="GX192">
        <f t="shared" si="204"/>
        <v>0</v>
      </c>
      <c r="HA192">
        <v>0</v>
      </c>
      <c r="HB192">
        <v>0</v>
      </c>
      <c r="HC192">
        <f t="shared" si="205"/>
        <v>0</v>
      </c>
      <c r="IK192">
        <v>0</v>
      </c>
    </row>
    <row r="193" spans="1:245" x14ac:dyDescent="0.2">
      <c r="A193">
        <v>17</v>
      </c>
      <c r="B193">
        <v>1</v>
      </c>
      <c r="C193">
        <f>ROW(SmtRes!A309)</f>
        <v>309</v>
      </c>
      <c r="D193">
        <f>ROW(EtalonRes!A302)</f>
        <v>302</v>
      </c>
      <c r="E193" t="s">
        <v>359</v>
      </c>
      <c r="F193" t="s">
        <v>360</v>
      </c>
      <c r="G193" t="s">
        <v>361</v>
      </c>
      <c r="H193" t="s">
        <v>362</v>
      </c>
      <c r="I193">
        <f>ROUND((32)/100,9)</f>
        <v>0.32</v>
      </c>
      <c r="J193">
        <v>0</v>
      </c>
      <c r="O193">
        <f t="shared" si="171"/>
        <v>9370.1200000000008</v>
      </c>
      <c r="P193">
        <f t="shared" si="172"/>
        <v>5430.4</v>
      </c>
      <c r="Q193">
        <f t="shared" si="173"/>
        <v>208.78</v>
      </c>
      <c r="R193">
        <f t="shared" si="174"/>
        <v>23.09</v>
      </c>
      <c r="S193">
        <f t="shared" si="175"/>
        <v>3730.94</v>
      </c>
      <c r="T193">
        <f t="shared" si="176"/>
        <v>0</v>
      </c>
      <c r="U193">
        <f t="shared" si="177"/>
        <v>13.64176</v>
      </c>
      <c r="V193">
        <f t="shared" si="178"/>
        <v>0.06</v>
      </c>
      <c r="W193">
        <f t="shared" si="179"/>
        <v>0</v>
      </c>
      <c r="X193">
        <f t="shared" si="180"/>
        <v>4317.13</v>
      </c>
      <c r="Y193">
        <f t="shared" si="181"/>
        <v>2665.36</v>
      </c>
      <c r="AA193">
        <v>68187018</v>
      </c>
      <c r="AB193">
        <f t="shared" si="182"/>
        <v>3335.4639999999999</v>
      </c>
      <c r="AC193">
        <f t="shared" si="183"/>
        <v>2856.9</v>
      </c>
      <c r="AD193">
        <f>ROUND(((((ET193*1.25))-((EU193*1.25)))+AE193),6)</f>
        <v>68.462500000000006</v>
      </c>
      <c r="AE193">
        <f>ROUND(((EU193*1.25)),6)</f>
        <v>2.5375000000000001</v>
      </c>
      <c r="AF193">
        <f>ROUND(((EV193*1.15)),6)</f>
        <v>410.10149999999999</v>
      </c>
      <c r="AG193">
        <f t="shared" si="184"/>
        <v>0</v>
      </c>
      <c r="AH193">
        <f>((EW193*1.15))</f>
        <v>42.630499999999998</v>
      </c>
      <c r="AI193">
        <f>((EX193*1.25))</f>
        <v>0.1875</v>
      </c>
      <c r="AJ193">
        <f t="shared" si="185"/>
        <v>0</v>
      </c>
      <c r="AK193">
        <v>3268.28</v>
      </c>
      <c r="AL193">
        <v>2856.9</v>
      </c>
      <c r="AM193">
        <v>54.77</v>
      </c>
      <c r="AN193">
        <v>2.0299999999999998</v>
      </c>
      <c r="AO193">
        <v>356.61</v>
      </c>
      <c r="AP193">
        <v>0</v>
      </c>
      <c r="AQ193">
        <v>37.07</v>
      </c>
      <c r="AR193">
        <v>0.15</v>
      </c>
      <c r="AS193">
        <v>0</v>
      </c>
      <c r="AT193">
        <v>115</v>
      </c>
      <c r="AU193">
        <v>71</v>
      </c>
      <c r="AV193">
        <v>1</v>
      </c>
      <c r="AW193">
        <v>1</v>
      </c>
      <c r="AZ193">
        <v>1</v>
      </c>
      <c r="BA193">
        <v>28.43</v>
      </c>
      <c r="BB193">
        <v>9.5299999999999994</v>
      </c>
      <c r="BC193">
        <v>5.94</v>
      </c>
      <c r="BD193" t="s">
        <v>3</v>
      </c>
      <c r="BE193" t="s">
        <v>3</v>
      </c>
      <c r="BF193" t="s">
        <v>3</v>
      </c>
      <c r="BG193" t="s">
        <v>3</v>
      </c>
      <c r="BH193">
        <v>0</v>
      </c>
      <c r="BI193">
        <v>1</v>
      </c>
      <c r="BJ193" t="s">
        <v>363</v>
      </c>
      <c r="BM193">
        <v>16001</v>
      </c>
      <c r="BN193">
        <v>0</v>
      </c>
      <c r="BO193" t="s">
        <v>360</v>
      </c>
      <c r="BP193">
        <v>1</v>
      </c>
      <c r="BQ193">
        <v>2</v>
      </c>
      <c r="BR193">
        <v>0</v>
      </c>
      <c r="BS193">
        <v>28.43</v>
      </c>
      <c r="BT193">
        <v>1</v>
      </c>
      <c r="BU193">
        <v>1</v>
      </c>
      <c r="BV193">
        <v>1</v>
      </c>
      <c r="BW193">
        <v>1</v>
      </c>
      <c r="BX193">
        <v>1</v>
      </c>
      <c r="BY193" t="s">
        <v>3</v>
      </c>
      <c r="BZ193">
        <v>128</v>
      </c>
      <c r="CA193">
        <v>83</v>
      </c>
      <c r="CE193">
        <v>0</v>
      </c>
      <c r="CF193">
        <v>0</v>
      </c>
      <c r="CG193">
        <v>0</v>
      </c>
      <c r="CM193">
        <v>0</v>
      </c>
      <c r="CN193" t="s">
        <v>1223</v>
      </c>
      <c r="CO193">
        <v>0</v>
      </c>
      <c r="CP193">
        <f t="shared" si="186"/>
        <v>9370.119999999999</v>
      </c>
      <c r="CQ193">
        <f t="shared" si="187"/>
        <v>16969.986000000001</v>
      </c>
      <c r="CR193">
        <f t="shared" si="188"/>
        <v>652.44762500000002</v>
      </c>
      <c r="CS193">
        <f t="shared" si="189"/>
        <v>72.141125000000002</v>
      </c>
      <c r="CT193">
        <f t="shared" si="190"/>
        <v>11659.185645</v>
      </c>
      <c r="CU193">
        <f t="shared" si="191"/>
        <v>0</v>
      </c>
      <c r="CV193">
        <f t="shared" si="192"/>
        <v>42.630499999999998</v>
      </c>
      <c r="CW193">
        <f t="shared" si="193"/>
        <v>0.1875</v>
      </c>
      <c r="CX193">
        <f t="shared" si="194"/>
        <v>0</v>
      </c>
      <c r="CY193">
        <f t="shared" si="195"/>
        <v>4317.1345000000001</v>
      </c>
      <c r="CZ193">
        <f t="shared" si="196"/>
        <v>2665.3613</v>
      </c>
      <c r="DC193" t="s">
        <v>3</v>
      </c>
      <c r="DD193" t="s">
        <v>3</v>
      </c>
      <c r="DE193" t="s">
        <v>20</v>
      </c>
      <c r="DF193" t="s">
        <v>20</v>
      </c>
      <c r="DG193" t="s">
        <v>21</v>
      </c>
      <c r="DH193" t="s">
        <v>3</v>
      </c>
      <c r="DI193" t="s">
        <v>21</v>
      </c>
      <c r="DJ193" t="s">
        <v>20</v>
      </c>
      <c r="DK193" t="s">
        <v>3</v>
      </c>
      <c r="DL193" t="s">
        <v>3</v>
      </c>
      <c r="DM193" t="s">
        <v>3</v>
      </c>
      <c r="DN193">
        <v>0</v>
      </c>
      <c r="DO193">
        <v>0</v>
      </c>
      <c r="DP193">
        <v>1</v>
      </c>
      <c r="DQ193">
        <v>1</v>
      </c>
      <c r="DU193">
        <v>1013</v>
      </c>
      <c r="DV193" t="s">
        <v>362</v>
      </c>
      <c r="DW193" t="s">
        <v>362</v>
      </c>
      <c r="DX193">
        <v>1</v>
      </c>
      <c r="EE193">
        <v>63940302</v>
      </c>
      <c r="EF193">
        <v>2</v>
      </c>
      <c r="EG193" t="s">
        <v>22</v>
      </c>
      <c r="EH193">
        <v>0</v>
      </c>
      <c r="EI193" t="s">
        <v>3</v>
      </c>
      <c r="EJ193">
        <v>1</v>
      </c>
      <c r="EK193">
        <v>16001</v>
      </c>
      <c r="EL193" t="s">
        <v>364</v>
      </c>
      <c r="EM193" t="s">
        <v>365</v>
      </c>
      <c r="EO193" t="s">
        <v>25</v>
      </c>
      <c r="EQ193">
        <v>0</v>
      </c>
      <c r="ER193">
        <v>3268.28</v>
      </c>
      <c r="ES193">
        <v>2856.9</v>
      </c>
      <c r="ET193">
        <v>54.77</v>
      </c>
      <c r="EU193">
        <v>2.0299999999999998</v>
      </c>
      <c r="EV193">
        <v>356.61</v>
      </c>
      <c r="EW193">
        <v>37.07</v>
      </c>
      <c r="EX193">
        <v>0.15</v>
      </c>
      <c r="EY193">
        <v>0</v>
      </c>
      <c r="FQ193">
        <v>0</v>
      </c>
      <c r="FR193">
        <f t="shared" si="197"/>
        <v>0</v>
      </c>
      <c r="FS193">
        <v>0</v>
      </c>
      <c r="FT193" t="s">
        <v>26</v>
      </c>
      <c r="FU193" t="s">
        <v>27</v>
      </c>
      <c r="FX193">
        <v>115.2</v>
      </c>
      <c r="FY193">
        <v>70.55</v>
      </c>
      <c r="GA193" t="s">
        <v>3</v>
      </c>
      <c r="GD193">
        <v>1</v>
      </c>
      <c r="GF193">
        <v>1198560008</v>
      </c>
      <c r="GG193">
        <v>2</v>
      </c>
      <c r="GH193">
        <v>1</v>
      </c>
      <c r="GI193">
        <v>2</v>
      </c>
      <c r="GJ193">
        <v>0</v>
      </c>
      <c r="GK193">
        <v>0</v>
      </c>
      <c r="GL193">
        <f t="shared" si="198"/>
        <v>0</v>
      </c>
      <c r="GM193">
        <f t="shared" si="199"/>
        <v>16352.61</v>
      </c>
      <c r="GN193">
        <f t="shared" si="200"/>
        <v>16352.61</v>
      </c>
      <c r="GO193">
        <f t="shared" si="201"/>
        <v>0</v>
      </c>
      <c r="GP193">
        <f t="shared" si="202"/>
        <v>0</v>
      </c>
      <c r="GR193">
        <v>0</v>
      </c>
      <c r="GS193">
        <v>3</v>
      </c>
      <c r="GT193">
        <v>0</v>
      </c>
      <c r="GU193" t="s">
        <v>3</v>
      </c>
      <c r="GV193">
        <f t="shared" si="203"/>
        <v>0</v>
      </c>
      <c r="GW193">
        <v>1</v>
      </c>
      <c r="GX193">
        <f t="shared" si="204"/>
        <v>0</v>
      </c>
      <c r="HA193">
        <v>0</v>
      </c>
      <c r="HB193">
        <v>0</v>
      </c>
      <c r="HC193">
        <f t="shared" si="205"/>
        <v>0</v>
      </c>
      <c r="IK193">
        <v>0</v>
      </c>
    </row>
    <row r="194" spans="1:245" x14ac:dyDescent="0.2">
      <c r="A194">
        <v>18</v>
      </c>
      <c r="B194">
        <v>1</v>
      </c>
      <c r="C194">
        <v>306</v>
      </c>
      <c r="E194" t="s">
        <v>366</v>
      </c>
      <c r="F194" t="s">
        <v>367</v>
      </c>
      <c r="G194" t="s">
        <v>368</v>
      </c>
      <c r="H194" t="s">
        <v>72</v>
      </c>
      <c r="I194">
        <f>I193*J194</f>
        <v>6</v>
      </c>
      <c r="J194">
        <v>18.75</v>
      </c>
      <c r="O194">
        <f t="shared" si="171"/>
        <v>1369.44</v>
      </c>
      <c r="P194">
        <f t="shared" si="172"/>
        <v>1369.44</v>
      </c>
      <c r="Q194">
        <f t="shared" si="173"/>
        <v>0</v>
      </c>
      <c r="R194">
        <f t="shared" si="174"/>
        <v>0</v>
      </c>
      <c r="S194">
        <f t="shared" si="175"/>
        <v>0</v>
      </c>
      <c r="T194">
        <f t="shared" si="176"/>
        <v>0</v>
      </c>
      <c r="U194">
        <f t="shared" si="177"/>
        <v>0</v>
      </c>
      <c r="V194">
        <f t="shared" si="178"/>
        <v>0</v>
      </c>
      <c r="W194">
        <f t="shared" si="179"/>
        <v>0.06</v>
      </c>
      <c r="X194">
        <f t="shared" si="180"/>
        <v>0</v>
      </c>
      <c r="Y194">
        <f t="shared" si="181"/>
        <v>0</v>
      </c>
      <c r="AA194">
        <v>68187018</v>
      </c>
      <c r="AB194">
        <f t="shared" si="182"/>
        <v>28.53</v>
      </c>
      <c r="AC194">
        <f t="shared" si="183"/>
        <v>28.53</v>
      </c>
      <c r="AD194">
        <f>ROUND((((ET194)-(EU194))+AE194),6)</f>
        <v>0</v>
      </c>
      <c r="AE194">
        <f>ROUND((EU194),6)</f>
        <v>0</v>
      </c>
      <c r="AF194">
        <f>ROUND((EV194),6)</f>
        <v>0</v>
      </c>
      <c r="AG194">
        <f t="shared" si="184"/>
        <v>0</v>
      </c>
      <c r="AH194">
        <f>(EW194)</f>
        <v>0</v>
      </c>
      <c r="AI194">
        <f>(EX194)</f>
        <v>0</v>
      </c>
      <c r="AJ194">
        <f t="shared" si="185"/>
        <v>0.01</v>
      </c>
      <c r="AK194">
        <v>28.53</v>
      </c>
      <c r="AL194">
        <v>28.53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0.01</v>
      </c>
      <c r="AT194">
        <v>0</v>
      </c>
      <c r="AU194">
        <v>0</v>
      </c>
      <c r="AV194">
        <v>1</v>
      </c>
      <c r="AW194">
        <v>1</v>
      </c>
      <c r="AZ194">
        <v>1</v>
      </c>
      <c r="BA194">
        <v>1</v>
      </c>
      <c r="BB194">
        <v>1</v>
      </c>
      <c r="BC194">
        <v>8</v>
      </c>
      <c r="BD194" t="s">
        <v>3</v>
      </c>
      <c r="BE194" t="s">
        <v>3</v>
      </c>
      <c r="BF194" t="s">
        <v>3</v>
      </c>
      <c r="BG194" t="s">
        <v>3</v>
      </c>
      <c r="BH194">
        <v>3</v>
      </c>
      <c r="BI194">
        <v>1</v>
      </c>
      <c r="BJ194" t="s">
        <v>369</v>
      </c>
      <c r="BM194">
        <v>500001</v>
      </c>
      <c r="BN194">
        <v>0</v>
      </c>
      <c r="BO194" t="s">
        <v>367</v>
      </c>
      <c r="BP194">
        <v>1</v>
      </c>
      <c r="BQ194">
        <v>8</v>
      </c>
      <c r="BR194">
        <v>0</v>
      </c>
      <c r="BS194">
        <v>1</v>
      </c>
      <c r="BT194">
        <v>1</v>
      </c>
      <c r="BU194">
        <v>1</v>
      </c>
      <c r="BV194">
        <v>1</v>
      </c>
      <c r="BW194">
        <v>1</v>
      </c>
      <c r="BX194">
        <v>1</v>
      </c>
      <c r="BY194" t="s">
        <v>3</v>
      </c>
      <c r="BZ194">
        <v>0</v>
      </c>
      <c r="CA194">
        <v>0</v>
      </c>
      <c r="CE194">
        <v>0</v>
      </c>
      <c r="CF194">
        <v>0</v>
      </c>
      <c r="CG194">
        <v>0</v>
      </c>
      <c r="CM194">
        <v>0</v>
      </c>
      <c r="CN194" t="s">
        <v>3</v>
      </c>
      <c r="CO194">
        <v>0</v>
      </c>
      <c r="CP194">
        <f t="shared" si="186"/>
        <v>1369.44</v>
      </c>
      <c r="CQ194">
        <f t="shared" si="187"/>
        <v>228.24</v>
      </c>
      <c r="CR194">
        <f t="shared" si="188"/>
        <v>0</v>
      </c>
      <c r="CS194">
        <f t="shared" si="189"/>
        <v>0</v>
      </c>
      <c r="CT194">
        <f t="shared" si="190"/>
        <v>0</v>
      </c>
      <c r="CU194">
        <f t="shared" si="191"/>
        <v>0</v>
      </c>
      <c r="CV194">
        <f t="shared" si="192"/>
        <v>0</v>
      </c>
      <c r="CW194">
        <f t="shared" si="193"/>
        <v>0</v>
      </c>
      <c r="CX194">
        <f t="shared" si="194"/>
        <v>0.01</v>
      </c>
      <c r="CY194">
        <f t="shared" si="195"/>
        <v>0</v>
      </c>
      <c r="CZ194">
        <f t="shared" si="196"/>
        <v>0</v>
      </c>
      <c r="DC194" t="s">
        <v>3</v>
      </c>
      <c r="DD194" t="s">
        <v>3</v>
      </c>
      <c r="DE194" t="s">
        <v>3</v>
      </c>
      <c r="DF194" t="s">
        <v>3</v>
      </c>
      <c r="DG194" t="s">
        <v>3</v>
      </c>
      <c r="DH194" t="s">
        <v>3</v>
      </c>
      <c r="DI194" t="s">
        <v>3</v>
      </c>
      <c r="DJ194" t="s">
        <v>3</v>
      </c>
      <c r="DK194" t="s">
        <v>3</v>
      </c>
      <c r="DL194" t="s">
        <v>3</v>
      </c>
      <c r="DM194" t="s">
        <v>3</v>
      </c>
      <c r="DN194">
        <v>0</v>
      </c>
      <c r="DO194">
        <v>0</v>
      </c>
      <c r="DP194">
        <v>1</v>
      </c>
      <c r="DQ194">
        <v>1</v>
      </c>
      <c r="DU194">
        <v>1010</v>
      </c>
      <c r="DV194" t="s">
        <v>72</v>
      </c>
      <c r="DW194" t="s">
        <v>72</v>
      </c>
      <c r="DX194">
        <v>1</v>
      </c>
      <c r="EE194">
        <v>63940454</v>
      </c>
      <c r="EF194">
        <v>8</v>
      </c>
      <c r="EG194" t="s">
        <v>33</v>
      </c>
      <c r="EH194">
        <v>0</v>
      </c>
      <c r="EI194" t="s">
        <v>3</v>
      </c>
      <c r="EJ194">
        <v>1</v>
      </c>
      <c r="EK194">
        <v>500001</v>
      </c>
      <c r="EL194" t="s">
        <v>34</v>
      </c>
      <c r="EM194" t="s">
        <v>35</v>
      </c>
      <c r="EO194" t="s">
        <v>3</v>
      </c>
      <c r="EQ194">
        <v>0</v>
      </c>
      <c r="ER194">
        <v>28.53</v>
      </c>
      <c r="ES194">
        <v>28.53</v>
      </c>
      <c r="ET194">
        <v>0</v>
      </c>
      <c r="EU194">
        <v>0</v>
      </c>
      <c r="EV194">
        <v>0</v>
      </c>
      <c r="EW194">
        <v>0</v>
      </c>
      <c r="EX194">
        <v>0</v>
      </c>
      <c r="FQ194">
        <v>0</v>
      </c>
      <c r="FR194">
        <f t="shared" si="197"/>
        <v>0</v>
      </c>
      <c r="FS194">
        <v>0</v>
      </c>
      <c r="FX194">
        <v>0</v>
      </c>
      <c r="FY194">
        <v>0</v>
      </c>
      <c r="GA194" t="s">
        <v>3</v>
      </c>
      <c r="GD194">
        <v>1</v>
      </c>
      <c r="GF194">
        <v>-639359295</v>
      </c>
      <c r="GG194">
        <v>2</v>
      </c>
      <c r="GH194">
        <v>1</v>
      </c>
      <c r="GI194">
        <v>2</v>
      </c>
      <c r="GJ194">
        <v>0</v>
      </c>
      <c r="GK194">
        <v>0</v>
      </c>
      <c r="GL194">
        <f t="shared" si="198"/>
        <v>0</v>
      </c>
      <c r="GM194">
        <f t="shared" si="199"/>
        <v>1369.44</v>
      </c>
      <c r="GN194">
        <f t="shared" si="200"/>
        <v>1369.44</v>
      </c>
      <c r="GO194">
        <f t="shared" si="201"/>
        <v>0</v>
      </c>
      <c r="GP194">
        <f t="shared" si="202"/>
        <v>0</v>
      </c>
      <c r="GR194">
        <v>0</v>
      </c>
      <c r="GS194">
        <v>3</v>
      </c>
      <c r="GT194">
        <v>0</v>
      </c>
      <c r="GU194" t="s">
        <v>3</v>
      </c>
      <c r="GV194">
        <f t="shared" si="203"/>
        <v>0</v>
      </c>
      <c r="GW194">
        <v>1</v>
      </c>
      <c r="GX194">
        <f t="shared" si="204"/>
        <v>0</v>
      </c>
      <c r="HA194">
        <v>0</v>
      </c>
      <c r="HB194">
        <v>0</v>
      </c>
      <c r="HC194">
        <f t="shared" si="205"/>
        <v>0</v>
      </c>
      <c r="IK194">
        <v>0</v>
      </c>
    </row>
    <row r="195" spans="1:245" x14ac:dyDescent="0.2">
      <c r="A195">
        <v>17</v>
      </c>
      <c r="B195">
        <v>1</v>
      </c>
      <c r="C195">
        <f>ROW(SmtRes!A318)</f>
        <v>318</v>
      </c>
      <c r="D195">
        <f>ROW(EtalonRes!A313)</f>
        <v>313</v>
      </c>
      <c r="E195" t="s">
        <v>370</v>
      </c>
      <c r="F195" t="s">
        <v>371</v>
      </c>
      <c r="G195" t="s">
        <v>372</v>
      </c>
      <c r="H195" t="s">
        <v>362</v>
      </c>
      <c r="I195">
        <f>ROUND((6)/100,9)</f>
        <v>0.06</v>
      </c>
      <c r="J195">
        <v>0</v>
      </c>
      <c r="O195">
        <f t="shared" si="171"/>
        <v>2923.38</v>
      </c>
      <c r="P195">
        <f t="shared" si="172"/>
        <v>1720.04</v>
      </c>
      <c r="Q195">
        <f t="shared" si="173"/>
        <v>4.62</v>
      </c>
      <c r="R195">
        <f t="shared" si="174"/>
        <v>1.45</v>
      </c>
      <c r="S195">
        <f t="shared" si="175"/>
        <v>1198.72</v>
      </c>
      <c r="T195">
        <f t="shared" si="176"/>
        <v>0</v>
      </c>
      <c r="U195">
        <f t="shared" si="177"/>
        <v>4.2503999999999991</v>
      </c>
      <c r="V195">
        <f t="shared" si="178"/>
        <v>3.7499999999999999E-3</v>
      </c>
      <c r="W195">
        <f t="shared" si="179"/>
        <v>0</v>
      </c>
      <c r="X195">
        <f t="shared" si="180"/>
        <v>1380.2</v>
      </c>
      <c r="Y195">
        <f t="shared" si="181"/>
        <v>852.12</v>
      </c>
      <c r="AA195">
        <v>68187018</v>
      </c>
      <c r="AB195">
        <f t="shared" si="182"/>
        <v>7877.7955000000002</v>
      </c>
      <c r="AC195">
        <f t="shared" si="183"/>
        <v>7166.84</v>
      </c>
      <c r="AD195">
        <f t="shared" ref="AD195:AD200" si="206">ROUND(((((ET195*1.25))-((EU195*1.25)))+AE195),6)</f>
        <v>8.2249999999999996</v>
      </c>
      <c r="AE195">
        <f t="shared" ref="AE195:AE200" si="207">ROUND(((EU195*1.25)),6)</f>
        <v>0.85</v>
      </c>
      <c r="AF195">
        <f t="shared" ref="AF195:AF200" si="208">ROUND(((EV195*1.15)),6)</f>
        <v>702.73050000000001</v>
      </c>
      <c r="AG195">
        <f t="shared" si="184"/>
        <v>0</v>
      </c>
      <c r="AH195">
        <f t="shared" ref="AH195:AH200" si="209">((EW195*1.15))</f>
        <v>70.839999999999989</v>
      </c>
      <c r="AI195">
        <f t="shared" ref="AI195:AI200" si="210">((EX195*1.25))</f>
        <v>6.25E-2</v>
      </c>
      <c r="AJ195">
        <f t="shared" si="185"/>
        <v>0</v>
      </c>
      <c r="AK195">
        <v>7784.49</v>
      </c>
      <c r="AL195">
        <v>7166.84</v>
      </c>
      <c r="AM195">
        <v>6.58</v>
      </c>
      <c r="AN195">
        <v>0.68</v>
      </c>
      <c r="AO195">
        <v>611.07000000000005</v>
      </c>
      <c r="AP195">
        <v>0</v>
      </c>
      <c r="AQ195">
        <v>61.6</v>
      </c>
      <c r="AR195">
        <v>0.05</v>
      </c>
      <c r="AS195">
        <v>0</v>
      </c>
      <c r="AT195">
        <v>115</v>
      </c>
      <c r="AU195">
        <v>71</v>
      </c>
      <c r="AV195">
        <v>1</v>
      </c>
      <c r="AW195">
        <v>1</v>
      </c>
      <c r="AZ195">
        <v>1</v>
      </c>
      <c r="BA195">
        <v>28.43</v>
      </c>
      <c r="BB195">
        <v>9.36</v>
      </c>
      <c r="BC195">
        <v>4</v>
      </c>
      <c r="BD195" t="s">
        <v>3</v>
      </c>
      <c r="BE195" t="s">
        <v>3</v>
      </c>
      <c r="BF195" t="s">
        <v>3</v>
      </c>
      <c r="BG195" t="s">
        <v>3</v>
      </c>
      <c r="BH195">
        <v>0</v>
      </c>
      <c r="BI195">
        <v>1</v>
      </c>
      <c r="BJ195" t="s">
        <v>373</v>
      </c>
      <c r="BM195">
        <v>16001</v>
      </c>
      <c r="BN195">
        <v>0</v>
      </c>
      <c r="BO195" t="s">
        <v>371</v>
      </c>
      <c r="BP195">
        <v>1</v>
      </c>
      <c r="BQ195">
        <v>2</v>
      </c>
      <c r="BR195">
        <v>0</v>
      </c>
      <c r="BS195">
        <v>28.43</v>
      </c>
      <c r="BT195">
        <v>1</v>
      </c>
      <c r="BU195">
        <v>1</v>
      </c>
      <c r="BV195">
        <v>1</v>
      </c>
      <c r="BW195">
        <v>1</v>
      </c>
      <c r="BX195">
        <v>1</v>
      </c>
      <c r="BY195" t="s">
        <v>3</v>
      </c>
      <c r="BZ195">
        <v>128</v>
      </c>
      <c r="CA195">
        <v>83</v>
      </c>
      <c r="CE195">
        <v>0</v>
      </c>
      <c r="CF195">
        <v>0</v>
      </c>
      <c r="CG195">
        <v>0</v>
      </c>
      <c r="CM195">
        <v>0</v>
      </c>
      <c r="CN195" t="s">
        <v>1223</v>
      </c>
      <c r="CO195">
        <v>0</v>
      </c>
      <c r="CP195">
        <f t="shared" si="186"/>
        <v>2923.38</v>
      </c>
      <c r="CQ195">
        <f t="shared" si="187"/>
        <v>28667.360000000001</v>
      </c>
      <c r="CR195">
        <f t="shared" si="188"/>
        <v>76.98599999999999</v>
      </c>
      <c r="CS195">
        <f t="shared" si="189"/>
        <v>24.165499999999998</v>
      </c>
      <c r="CT195">
        <f t="shared" si="190"/>
        <v>19978.628115</v>
      </c>
      <c r="CU195">
        <f t="shared" si="191"/>
        <v>0</v>
      </c>
      <c r="CV195">
        <f t="shared" si="192"/>
        <v>70.839999999999989</v>
      </c>
      <c r="CW195">
        <f t="shared" si="193"/>
        <v>6.25E-2</v>
      </c>
      <c r="CX195">
        <f t="shared" si="194"/>
        <v>0</v>
      </c>
      <c r="CY195">
        <f t="shared" si="195"/>
        <v>1380.1955000000003</v>
      </c>
      <c r="CZ195">
        <f t="shared" si="196"/>
        <v>852.12070000000006</v>
      </c>
      <c r="DC195" t="s">
        <v>3</v>
      </c>
      <c r="DD195" t="s">
        <v>3</v>
      </c>
      <c r="DE195" t="s">
        <v>20</v>
      </c>
      <c r="DF195" t="s">
        <v>20</v>
      </c>
      <c r="DG195" t="s">
        <v>21</v>
      </c>
      <c r="DH195" t="s">
        <v>3</v>
      </c>
      <c r="DI195" t="s">
        <v>21</v>
      </c>
      <c r="DJ195" t="s">
        <v>20</v>
      </c>
      <c r="DK195" t="s">
        <v>3</v>
      </c>
      <c r="DL195" t="s">
        <v>3</v>
      </c>
      <c r="DM195" t="s">
        <v>3</v>
      </c>
      <c r="DN195">
        <v>0</v>
      </c>
      <c r="DO195">
        <v>0</v>
      </c>
      <c r="DP195">
        <v>1</v>
      </c>
      <c r="DQ195">
        <v>1</v>
      </c>
      <c r="DU195">
        <v>1013</v>
      </c>
      <c r="DV195" t="s">
        <v>362</v>
      </c>
      <c r="DW195" t="s">
        <v>362</v>
      </c>
      <c r="DX195">
        <v>1</v>
      </c>
      <c r="EE195">
        <v>63940302</v>
      </c>
      <c r="EF195">
        <v>2</v>
      </c>
      <c r="EG195" t="s">
        <v>22</v>
      </c>
      <c r="EH195">
        <v>0</v>
      </c>
      <c r="EI195" t="s">
        <v>3</v>
      </c>
      <c r="EJ195">
        <v>1</v>
      </c>
      <c r="EK195">
        <v>16001</v>
      </c>
      <c r="EL195" t="s">
        <v>364</v>
      </c>
      <c r="EM195" t="s">
        <v>365</v>
      </c>
      <c r="EO195" t="s">
        <v>25</v>
      </c>
      <c r="EQ195">
        <v>0</v>
      </c>
      <c r="ER195">
        <v>7784.49</v>
      </c>
      <c r="ES195">
        <v>7166.84</v>
      </c>
      <c r="ET195">
        <v>6.58</v>
      </c>
      <c r="EU195">
        <v>0.68</v>
      </c>
      <c r="EV195">
        <v>611.07000000000005</v>
      </c>
      <c r="EW195">
        <v>61.6</v>
      </c>
      <c r="EX195">
        <v>0.05</v>
      </c>
      <c r="EY195">
        <v>0</v>
      </c>
      <c r="FQ195">
        <v>0</v>
      </c>
      <c r="FR195">
        <f t="shared" si="197"/>
        <v>0</v>
      </c>
      <c r="FS195">
        <v>0</v>
      </c>
      <c r="FT195" t="s">
        <v>26</v>
      </c>
      <c r="FU195" t="s">
        <v>27</v>
      </c>
      <c r="FX195">
        <v>115.2</v>
      </c>
      <c r="FY195">
        <v>70.55</v>
      </c>
      <c r="GA195" t="s">
        <v>3</v>
      </c>
      <c r="GD195">
        <v>1</v>
      </c>
      <c r="GF195">
        <v>1644963953</v>
      </c>
      <c r="GG195">
        <v>2</v>
      </c>
      <c r="GH195">
        <v>1</v>
      </c>
      <c r="GI195">
        <v>2</v>
      </c>
      <c r="GJ195">
        <v>0</v>
      </c>
      <c r="GK195">
        <v>0</v>
      </c>
      <c r="GL195">
        <f t="shared" si="198"/>
        <v>0</v>
      </c>
      <c r="GM195">
        <f t="shared" si="199"/>
        <v>5155.7</v>
      </c>
      <c r="GN195">
        <f t="shared" si="200"/>
        <v>5155.7</v>
      </c>
      <c r="GO195">
        <f t="shared" si="201"/>
        <v>0</v>
      </c>
      <c r="GP195">
        <f t="shared" si="202"/>
        <v>0</v>
      </c>
      <c r="GR195">
        <v>0</v>
      </c>
      <c r="GS195">
        <v>3</v>
      </c>
      <c r="GT195">
        <v>0</v>
      </c>
      <c r="GU195" t="s">
        <v>3</v>
      </c>
      <c r="GV195">
        <f t="shared" si="203"/>
        <v>0</v>
      </c>
      <c r="GW195">
        <v>1</v>
      </c>
      <c r="GX195">
        <f t="shared" si="204"/>
        <v>0</v>
      </c>
      <c r="HA195">
        <v>0</v>
      </c>
      <c r="HB195">
        <v>0</v>
      </c>
      <c r="HC195">
        <f t="shared" si="205"/>
        <v>0</v>
      </c>
      <c r="IK195">
        <v>0</v>
      </c>
    </row>
    <row r="196" spans="1:245" x14ac:dyDescent="0.2">
      <c r="A196">
        <v>17</v>
      </c>
      <c r="B196">
        <v>1</v>
      </c>
      <c r="C196">
        <f>ROW(SmtRes!A327)</f>
        <v>327</v>
      </c>
      <c r="D196">
        <f>ROW(EtalonRes!A324)</f>
        <v>324</v>
      </c>
      <c r="E196" t="s">
        <v>374</v>
      </c>
      <c r="F196" t="s">
        <v>375</v>
      </c>
      <c r="G196" t="s">
        <v>376</v>
      </c>
      <c r="H196" t="s">
        <v>362</v>
      </c>
      <c r="I196">
        <f>ROUND((8)/100,9)</f>
        <v>0.08</v>
      </c>
      <c r="J196">
        <v>0</v>
      </c>
      <c r="O196">
        <f t="shared" si="171"/>
        <v>2921.87</v>
      </c>
      <c r="P196">
        <f t="shared" si="172"/>
        <v>1252.4100000000001</v>
      </c>
      <c r="Q196">
        <f t="shared" si="173"/>
        <v>2.67</v>
      </c>
      <c r="R196">
        <f t="shared" si="174"/>
        <v>0.77</v>
      </c>
      <c r="S196">
        <f t="shared" si="175"/>
        <v>1666.79</v>
      </c>
      <c r="T196">
        <f t="shared" si="176"/>
        <v>0</v>
      </c>
      <c r="U196">
        <f t="shared" si="177"/>
        <v>5.9100799999999998</v>
      </c>
      <c r="V196">
        <f t="shared" si="178"/>
        <v>2E-3</v>
      </c>
      <c r="W196">
        <f t="shared" si="179"/>
        <v>0</v>
      </c>
      <c r="X196">
        <f t="shared" si="180"/>
        <v>1917.69</v>
      </c>
      <c r="Y196">
        <f t="shared" si="181"/>
        <v>1183.97</v>
      </c>
      <c r="AA196">
        <v>68187018</v>
      </c>
      <c r="AB196">
        <f t="shared" si="182"/>
        <v>4719.9139999999998</v>
      </c>
      <c r="AC196">
        <f t="shared" si="183"/>
        <v>3983.49</v>
      </c>
      <c r="AD196">
        <f t="shared" si="206"/>
        <v>3.5750000000000002</v>
      </c>
      <c r="AE196">
        <f t="shared" si="207"/>
        <v>0.33750000000000002</v>
      </c>
      <c r="AF196">
        <f t="shared" si="208"/>
        <v>732.84900000000005</v>
      </c>
      <c r="AG196">
        <f t="shared" si="184"/>
        <v>0</v>
      </c>
      <c r="AH196">
        <f t="shared" si="209"/>
        <v>73.875999999999991</v>
      </c>
      <c r="AI196">
        <f t="shared" si="210"/>
        <v>2.5000000000000001E-2</v>
      </c>
      <c r="AJ196">
        <f t="shared" si="185"/>
        <v>0</v>
      </c>
      <c r="AK196">
        <v>4623.6099999999997</v>
      </c>
      <c r="AL196">
        <v>3983.49</v>
      </c>
      <c r="AM196">
        <v>2.86</v>
      </c>
      <c r="AN196">
        <v>0.27</v>
      </c>
      <c r="AO196">
        <v>637.26</v>
      </c>
      <c r="AP196">
        <v>0</v>
      </c>
      <c r="AQ196">
        <v>64.239999999999995</v>
      </c>
      <c r="AR196">
        <v>0.02</v>
      </c>
      <c r="AS196">
        <v>0</v>
      </c>
      <c r="AT196">
        <v>115</v>
      </c>
      <c r="AU196">
        <v>71</v>
      </c>
      <c r="AV196">
        <v>1</v>
      </c>
      <c r="AW196">
        <v>1</v>
      </c>
      <c r="AZ196">
        <v>1</v>
      </c>
      <c r="BA196">
        <v>28.43</v>
      </c>
      <c r="BB196">
        <v>9.34</v>
      </c>
      <c r="BC196">
        <v>3.93</v>
      </c>
      <c r="BD196" t="s">
        <v>3</v>
      </c>
      <c r="BE196" t="s">
        <v>3</v>
      </c>
      <c r="BF196" t="s">
        <v>3</v>
      </c>
      <c r="BG196" t="s">
        <v>3</v>
      </c>
      <c r="BH196">
        <v>0</v>
      </c>
      <c r="BI196">
        <v>1</v>
      </c>
      <c r="BJ196" t="s">
        <v>377</v>
      </c>
      <c r="BM196">
        <v>16001</v>
      </c>
      <c r="BN196">
        <v>0</v>
      </c>
      <c r="BO196" t="s">
        <v>375</v>
      </c>
      <c r="BP196">
        <v>1</v>
      </c>
      <c r="BQ196">
        <v>2</v>
      </c>
      <c r="BR196">
        <v>0</v>
      </c>
      <c r="BS196">
        <v>28.43</v>
      </c>
      <c r="BT196">
        <v>1</v>
      </c>
      <c r="BU196">
        <v>1</v>
      </c>
      <c r="BV196">
        <v>1</v>
      </c>
      <c r="BW196">
        <v>1</v>
      </c>
      <c r="BX196">
        <v>1</v>
      </c>
      <c r="BY196" t="s">
        <v>3</v>
      </c>
      <c r="BZ196">
        <v>128</v>
      </c>
      <c r="CA196">
        <v>83</v>
      </c>
      <c r="CE196">
        <v>0</v>
      </c>
      <c r="CF196">
        <v>0</v>
      </c>
      <c r="CG196">
        <v>0</v>
      </c>
      <c r="CM196">
        <v>0</v>
      </c>
      <c r="CN196" t="s">
        <v>1223</v>
      </c>
      <c r="CO196">
        <v>0</v>
      </c>
      <c r="CP196">
        <f t="shared" si="186"/>
        <v>2921.87</v>
      </c>
      <c r="CQ196">
        <f t="shared" si="187"/>
        <v>15655.1157</v>
      </c>
      <c r="CR196">
        <f t="shared" si="188"/>
        <v>33.390500000000003</v>
      </c>
      <c r="CS196">
        <f t="shared" si="189"/>
        <v>9.5951250000000012</v>
      </c>
      <c r="CT196">
        <f t="shared" si="190"/>
        <v>20834.897070000003</v>
      </c>
      <c r="CU196">
        <f t="shared" si="191"/>
        <v>0</v>
      </c>
      <c r="CV196">
        <f t="shared" si="192"/>
        <v>73.875999999999991</v>
      </c>
      <c r="CW196">
        <f t="shared" si="193"/>
        <v>2.5000000000000001E-2</v>
      </c>
      <c r="CX196">
        <f t="shared" si="194"/>
        <v>0</v>
      </c>
      <c r="CY196">
        <f t="shared" si="195"/>
        <v>1917.694</v>
      </c>
      <c r="CZ196">
        <f t="shared" si="196"/>
        <v>1183.9675999999999</v>
      </c>
      <c r="DC196" t="s">
        <v>3</v>
      </c>
      <c r="DD196" t="s">
        <v>3</v>
      </c>
      <c r="DE196" t="s">
        <v>20</v>
      </c>
      <c r="DF196" t="s">
        <v>20</v>
      </c>
      <c r="DG196" t="s">
        <v>21</v>
      </c>
      <c r="DH196" t="s">
        <v>3</v>
      </c>
      <c r="DI196" t="s">
        <v>21</v>
      </c>
      <c r="DJ196" t="s">
        <v>20</v>
      </c>
      <c r="DK196" t="s">
        <v>3</v>
      </c>
      <c r="DL196" t="s">
        <v>3</v>
      </c>
      <c r="DM196" t="s">
        <v>3</v>
      </c>
      <c r="DN196">
        <v>0</v>
      </c>
      <c r="DO196">
        <v>0</v>
      </c>
      <c r="DP196">
        <v>1</v>
      </c>
      <c r="DQ196">
        <v>1</v>
      </c>
      <c r="DU196">
        <v>1013</v>
      </c>
      <c r="DV196" t="s">
        <v>362</v>
      </c>
      <c r="DW196" t="s">
        <v>362</v>
      </c>
      <c r="DX196">
        <v>1</v>
      </c>
      <c r="EE196">
        <v>63940302</v>
      </c>
      <c r="EF196">
        <v>2</v>
      </c>
      <c r="EG196" t="s">
        <v>22</v>
      </c>
      <c r="EH196">
        <v>0</v>
      </c>
      <c r="EI196" t="s">
        <v>3</v>
      </c>
      <c r="EJ196">
        <v>1</v>
      </c>
      <c r="EK196">
        <v>16001</v>
      </c>
      <c r="EL196" t="s">
        <v>364</v>
      </c>
      <c r="EM196" t="s">
        <v>365</v>
      </c>
      <c r="EO196" t="s">
        <v>25</v>
      </c>
      <c r="EQ196">
        <v>0</v>
      </c>
      <c r="ER196">
        <v>4623.6099999999997</v>
      </c>
      <c r="ES196">
        <v>3983.49</v>
      </c>
      <c r="ET196">
        <v>2.86</v>
      </c>
      <c r="EU196">
        <v>0.27</v>
      </c>
      <c r="EV196">
        <v>637.26</v>
      </c>
      <c r="EW196">
        <v>64.239999999999995</v>
      </c>
      <c r="EX196">
        <v>0.02</v>
      </c>
      <c r="EY196">
        <v>0</v>
      </c>
      <c r="FQ196">
        <v>0</v>
      </c>
      <c r="FR196">
        <f t="shared" si="197"/>
        <v>0</v>
      </c>
      <c r="FS196">
        <v>0</v>
      </c>
      <c r="FT196" t="s">
        <v>26</v>
      </c>
      <c r="FU196" t="s">
        <v>27</v>
      </c>
      <c r="FX196">
        <v>115.2</v>
      </c>
      <c r="FY196">
        <v>70.55</v>
      </c>
      <c r="GA196" t="s">
        <v>3</v>
      </c>
      <c r="GD196">
        <v>1</v>
      </c>
      <c r="GF196">
        <v>1609538754</v>
      </c>
      <c r="GG196">
        <v>2</v>
      </c>
      <c r="GH196">
        <v>1</v>
      </c>
      <c r="GI196">
        <v>2</v>
      </c>
      <c r="GJ196">
        <v>0</v>
      </c>
      <c r="GK196">
        <v>0</v>
      </c>
      <c r="GL196">
        <f t="shared" si="198"/>
        <v>0</v>
      </c>
      <c r="GM196">
        <f t="shared" si="199"/>
        <v>6023.53</v>
      </c>
      <c r="GN196">
        <f t="shared" si="200"/>
        <v>6023.53</v>
      </c>
      <c r="GO196">
        <f t="shared" si="201"/>
        <v>0</v>
      </c>
      <c r="GP196">
        <f t="shared" si="202"/>
        <v>0</v>
      </c>
      <c r="GR196">
        <v>0</v>
      </c>
      <c r="GS196">
        <v>3</v>
      </c>
      <c r="GT196">
        <v>0</v>
      </c>
      <c r="GU196" t="s">
        <v>3</v>
      </c>
      <c r="GV196">
        <f t="shared" si="203"/>
        <v>0</v>
      </c>
      <c r="GW196">
        <v>1</v>
      </c>
      <c r="GX196">
        <f t="shared" si="204"/>
        <v>0</v>
      </c>
      <c r="HA196">
        <v>0</v>
      </c>
      <c r="HB196">
        <v>0</v>
      </c>
      <c r="HC196">
        <f t="shared" si="205"/>
        <v>0</v>
      </c>
      <c r="IK196">
        <v>0</v>
      </c>
    </row>
    <row r="197" spans="1:245" x14ac:dyDescent="0.2">
      <c r="A197">
        <v>17</v>
      </c>
      <c r="B197">
        <v>1</v>
      </c>
      <c r="C197">
        <f>ROW(SmtRes!A333)</f>
        <v>333</v>
      </c>
      <c r="D197">
        <f>ROW(EtalonRes!A330)</f>
        <v>330</v>
      </c>
      <c r="E197" t="s">
        <v>378</v>
      </c>
      <c r="F197" t="s">
        <v>379</v>
      </c>
      <c r="G197" t="s">
        <v>380</v>
      </c>
      <c r="H197" t="s">
        <v>362</v>
      </c>
      <c r="I197">
        <f>ROUND((32)/100,9)</f>
        <v>0.32</v>
      </c>
      <c r="J197">
        <v>0</v>
      </c>
      <c r="O197">
        <f t="shared" si="171"/>
        <v>710.62</v>
      </c>
      <c r="P197">
        <f t="shared" si="172"/>
        <v>7.88</v>
      </c>
      <c r="Q197">
        <f t="shared" si="173"/>
        <v>92.58</v>
      </c>
      <c r="R197">
        <f t="shared" si="174"/>
        <v>0</v>
      </c>
      <c r="S197">
        <f t="shared" si="175"/>
        <v>610.16</v>
      </c>
      <c r="T197">
        <f t="shared" si="176"/>
        <v>0</v>
      </c>
      <c r="U197">
        <f t="shared" si="177"/>
        <v>1.8436799999999998</v>
      </c>
      <c r="V197">
        <f t="shared" si="178"/>
        <v>0</v>
      </c>
      <c r="W197">
        <f t="shared" si="179"/>
        <v>0</v>
      </c>
      <c r="X197">
        <f t="shared" si="180"/>
        <v>701.68</v>
      </c>
      <c r="Y197">
        <f t="shared" si="181"/>
        <v>433.21</v>
      </c>
      <c r="AA197">
        <v>68187018</v>
      </c>
      <c r="AB197">
        <f t="shared" si="182"/>
        <v>126.9855</v>
      </c>
      <c r="AC197">
        <f t="shared" si="183"/>
        <v>4.28</v>
      </c>
      <c r="AD197">
        <f t="shared" si="206"/>
        <v>55.637500000000003</v>
      </c>
      <c r="AE197">
        <f t="shared" si="207"/>
        <v>0</v>
      </c>
      <c r="AF197">
        <f t="shared" si="208"/>
        <v>67.067999999999998</v>
      </c>
      <c r="AG197">
        <f t="shared" si="184"/>
        <v>0</v>
      </c>
      <c r="AH197">
        <f t="shared" si="209"/>
        <v>5.761499999999999</v>
      </c>
      <c r="AI197">
        <f t="shared" si="210"/>
        <v>0</v>
      </c>
      <c r="AJ197">
        <f t="shared" si="185"/>
        <v>0</v>
      </c>
      <c r="AK197">
        <v>107.11</v>
      </c>
      <c r="AL197">
        <v>4.28</v>
      </c>
      <c r="AM197">
        <v>44.51</v>
      </c>
      <c r="AN197">
        <v>0</v>
      </c>
      <c r="AO197">
        <v>58.32</v>
      </c>
      <c r="AP197">
        <v>0</v>
      </c>
      <c r="AQ197">
        <v>5.01</v>
      </c>
      <c r="AR197">
        <v>0</v>
      </c>
      <c r="AS197">
        <v>0</v>
      </c>
      <c r="AT197">
        <v>115</v>
      </c>
      <c r="AU197">
        <v>71</v>
      </c>
      <c r="AV197">
        <v>1</v>
      </c>
      <c r="AW197">
        <v>1</v>
      </c>
      <c r="AZ197">
        <v>1</v>
      </c>
      <c r="BA197">
        <v>28.43</v>
      </c>
      <c r="BB197">
        <v>5.2</v>
      </c>
      <c r="BC197">
        <v>5.75</v>
      </c>
      <c r="BD197" t="s">
        <v>3</v>
      </c>
      <c r="BE197" t="s">
        <v>3</v>
      </c>
      <c r="BF197" t="s">
        <v>3</v>
      </c>
      <c r="BG197" t="s">
        <v>3</v>
      </c>
      <c r="BH197">
        <v>0</v>
      </c>
      <c r="BI197">
        <v>1</v>
      </c>
      <c r="BJ197" t="s">
        <v>381</v>
      </c>
      <c r="BM197">
        <v>16001</v>
      </c>
      <c r="BN197">
        <v>0</v>
      </c>
      <c r="BO197" t="s">
        <v>379</v>
      </c>
      <c r="BP197">
        <v>1</v>
      </c>
      <c r="BQ197">
        <v>2</v>
      </c>
      <c r="BR197">
        <v>0</v>
      </c>
      <c r="BS197">
        <v>28.43</v>
      </c>
      <c r="BT197">
        <v>1</v>
      </c>
      <c r="BU197">
        <v>1</v>
      </c>
      <c r="BV197">
        <v>1</v>
      </c>
      <c r="BW197">
        <v>1</v>
      </c>
      <c r="BX197">
        <v>1</v>
      </c>
      <c r="BY197" t="s">
        <v>3</v>
      </c>
      <c r="BZ197">
        <v>128</v>
      </c>
      <c r="CA197">
        <v>83</v>
      </c>
      <c r="CE197">
        <v>0</v>
      </c>
      <c r="CF197">
        <v>0</v>
      </c>
      <c r="CG197">
        <v>0</v>
      </c>
      <c r="CM197">
        <v>0</v>
      </c>
      <c r="CN197" t="s">
        <v>1223</v>
      </c>
      <c r="CO197">
        <v>0</v>
      </c>
      <c r="CP197">
        <f t="shared" si="186"/>
        <v>710.62</v>
      </c>
      <c r="CQ197">
        <f t="shared" si="187"/>
        <v>24.610000000000003</v>
      </c>
      <c r="CR197">
        <f t="shared" si="188"/>
        <v>289.315</v>
      </c>
      <c r="CS197">
        <f t="shared" si="189"/>
        <v>0</v>
      </c>
      <c r="CT197">
        <f t="shared" si="190"/>
        <v>1906.74324</v>
      </c>
      <c r="CU197">
        <f t="shared" si="191"/>
        <v>0</v>
      </c>
      <c r="CV197">
        <f t="shared" si="192"/>
        <v>5.761499999999999</v>
      </c>
      <c r="CW197">
        <f t="shared" si="193"/>
        <v>0</v>
      </c>
      <c r="CX197">
        <f t="shared" si="194"/>
        <v>0</v>
      </c>
      <c r="CY197">
        <f t="shared" si="195"/>
        <v>701.68399999999997</v>
      </c>
      <c r="CZ197">
        <f t="shared" si="196"/>
        <v>433.21359999999999</v>
      </c>
      <c r="DC197" t="s">
        <v>3</v>
      </c>
      <c r="DD197" t="s">
        <v>3</v>
      </c>
      <c r="DE197" t="s">
        <v>20</v>
      </c>
      <c r="DF197" t="s">
        <v>20</v>
      </c>
      <c r="DG197" t="s">
        <v>21</v>
      </c>
      <c r="DH197" t="s">
        <v>3</v>
      </c>
      <c r="DI197" t="s">
        <v>21</v>
      </c>
      <c r="DJ197" t="s">
        <v>20</v>
      </c>
      <c r="DK197" t="s">
        <v>3</v>
      </c>
      <c r="DL197" t="s">
        <v>3</v>
      </c>
      <c r="DM197" t="s">
        <v>3</v>
      </c>
      <c r="DN197">
        <v>0</v>
      </c>
      <c r="DO197">
        <v>0</v>
      </c>
      <c r="DP197">
        <v>1</v>
      </c>
      <c r="DQ197">
        <v>1</v>
      </c>
      <c r="DU197">
        <v>1013</v>
      </c>
      <c r="DV197" t="s">
        <v>362</v>
      </c>
      <c r="DW197" t="s">
        <v>362</v>
      </c>
      <c r="DX197">
        <v>1</v>
      </c>
      <c r="EE197">
        <v>63940302</v>
      </c>
      <c r="EF197">
        <v>2</v>
      </c>
      <c r="EG197" t="s">
        <v>22</v>
      </c>
      <c r="EH197">
        <v>0</v>
      </c>
      <c r="EI197" t="s">
        <v>3</v>
      </c>
      <c r="EJ197">
        <v>1</v>
      </c>
      <c r="EK197">
        <v>16001</v>
      </c>
      <c r="EL197" t="s">
        <v>364</v>
      </c>
      <c r="EM197" t="s">
        <v>365</v>
      </c>
      <c r="EO197" t="s">
        <v>25</v>
      </c>
      <c r="EQ197">
        <v>0</v>
      </c>
      <c r="ER197">
        <v>107.11</v>
      </c>
      <c r="ES197">
        <v>4.28</v>
      </c>
      <c r="ET197">
        <v>44.51</v>
      </c>
      <c r="EU197">
        <v>0</v>
      </c>
      <c r="EV197">
        <v>58.32</v>
      </c>
      <c r="EW197">
        <v>5.01</v>
      </c>
      <c r="EX197">
        <v>0</v>
      </c>
      <c r="EY197">
        <v>0</v>
      </c>
      <c r="FQ197">
        <v>0</v>
      </c>
      <c r="FR197">
        <f t="shared" si="197"/>
        <v>0</v>
      </c>
      <c r="FS197">
        <v>0</v>
      </c>
      <c r="FT197" t="s">
        <v>26</v>
      </c>
      <c r="FU197" t="s">
        <v>27</v>
      </c>
      <c r="FX197">
        <v>115.2</v>
      </c>
      <c r="FY197">
        <v>70.55</v>
      </c>
      <c r="GA197" t="s">
        <v>3</v>
      </c>
      <c r="GD197">
        <v>1</v>
      </c>
      <c r="GF197">
        <v>635989612</v>
      </c>
      <c r="GG197">
        <v>2</v>
      </c>
      <c r="GH197">
        <v>1</v>
      </c>
      <c r="GI197">
        <v>2</v>
      </c>
      <c r="GJ197">
        <v>0</v>
      </c>
      <c r="GK197">
        <v>0</v>
      </c>
      <c r="GL197">
        <f t="shared" si="198"/>
        <v>0</v>
      </c>
      <c r="GM197">
        <f t="shared" si="199"/>
        <v>1845.51</v>
      </c>
      <c r="GN197">
        <f t="shared" si="200"/>
        <v>1845.51</v>
      </c>
      <c r="GO197">
        <f t="shared" si="201"/>
        <v>0</v>
      </c>
      <c r="GP197">
        <f t="shared" si="202"/>
        <v>0</v>
      </c>
      <c r="GR197">
        <v>0</v>
      </c>
      <c r="GS197">
        <v>3</v>
      </c>
      <c r="GT197">
        <v>0</v>
      </c>
      <c r="GU197" t="s">
        <v>3</v>
      </c>
      <c r="GV197">
        <f t="shared" si="203"/>
        <v>0</v>
      </c>
      <c r="GW197">
        <v>1</v>
      </c>
      <c r="GX197">
        <f t="shared" si="204"/>
        <v>0</v>
      </c>
      <c r="HA197">
        <v>0</v>
      </c>
      <c r="HB197">
        <v>0</v>
      </c>
      <c r="HC197">
        <f t="shared" si="205"/>
        <v>0</v>
      </c>
      <c r="IK197">
        <v>0</v>
      </c>
    </row>
    <row r="198" spans="1:245" x14ac:dyDescent="0.2">
      <c r="A198">
        <v>17</v>
      </c>
      <c r="B198">
        <v>1</v>
      </c>
      <c r="C198">
        <f>ROW(SmtRes!A347)</f>
        <v>347</v>
      </c>
      <c r="D198">
        <f>ROW(EtalonRes!A344)</f>
        <v>344</v>
      </c>
      <c r="E198" t="s">
        <v>382</v>
      </c>
      <c r="F198" t="s">
        <v>383</v>
      </c>
      <c r="G198" t="s">
        <v>384</v>
      </c>
      <c r="H198" t="s">
        <v>385</v>
      </c>
      <c r="I198">
        <f>ROUND(2,9)</f>
        <v>2</v>
      </c>
      <c r="J198">
        <v>0</v>
      </c>
      <c r="O198">
        <f t="shared" si="171"/>
        <v>7639.85</v>
      </c>
      <c r="P198">
        <f t="shared" si="172"/>
        <v>3460.66</v>
      </c>
      <c r="Q198">
        <f t="shared" si="173"/>
        <v>134.22999999999999</v>
      </c>
      <c r="R198">
        <f t="shared" si="174"/>
        <v>9.9499999999999993</v>
      </c>
      <c r="S198">
        <f t="shared" si="175"/>
        <v>4044.96</v>
      </c>
      <c r="T198">
        <f t="shared" si="176"/>
        <v>0</v>
      </c>
      <c r="U198">
        <f t="shared" si="177"/>
        <v>14.788999999999998</v>
      </c>
      <c r="V198">
        <f t="shared" si="178"/>
        <v>2.5000000000000001E-2</v>
      </c>
      <c r="W198">
        <f t="shared" si="179"/>
        <v>0</v>
      </c>
      <c r="X198">
        <f t="shared" si="180"/>
        <v>4663.1499999999996</v>
      </c>
      <c r="Y198">
        <f t="shared" si="181"/>
        <v>2878.99</v>
      </c>
      <c r="AA198">
        <v>68187018</v>
      </c>
      <c r="AB198">
        <f t="shared" si="182"/>
        <v>396.79899999999998</v>
      </c>
      <c r="AC198">
        <f t="shared" si="183"/>
        <v>316.91000000000003</v>
      </c>
      <c r="AD198">
        <f t="shared" si="206"/>
        <v>8.75</v>
      </c>
      <c r="AE198">
        <f t="shared" si="207"/>
        <v>0.17499999999999999</v>
      </c>
      <c r="AF198">
        <f t="shared" si="208"/>
        <v>71.138999999999996</v>
      </c>
      <c r="AG198">
        <f t="shared" si="184"/>
        <v>0</v>
      </c>
      <c r="AH198">
        <f t="shared" si="209"/>
        <v>7.394499999999999</v>
      </c>
      <c r="AI198">
        <f t="shared" si="210"/>
        <v>1.2500000000000001E-2</v>
      </c>
      <c r="AJ198">
        <f t="shared" si="185"/>
        <v>0</v>
      </c>
      <c r="AK198">
        <v>385.77</v>
      </c>
      <c r="AL198">
        <v>316.91000000000003</v>
      </c>
      <c r="AM198">
        <v>7</v>
      </c>
      <c r="AN198">
        <v>0.14000000000000001</v>
      </c>
      <c r="AO198">
        <v>61.86</v>
      </c>
      <c r="AP198">
        <v>0</v>
      </c>
      <c r="AQ198">
        <v>6.43</v>
      </c>
      <c r="AR198">
        <v>0.01</v>
      </c>
      <c r="AS198">
        <v>0</v>
      </c>
      <c r="AT198">
        <v>115</v>
      </c>
      <c r="AU198">
        <v>71</v>
      </c>
      <c r="AV198">
        <v>1</v>
      </c>
      <c r="AW198">
        <v>1</v>
      </c>
      <c r="AZ198">
        <v>1</v>
      </c>
      <c r="BA198">
        <v>28.43</v>
      </c>
      <c r="BB198">
        <v>7.67</v>
      </c>
      <c r="BC198">
        <v>5.46</v>
      </c>
      <c r="BD198" t="s">
        <v>3</v>
      </c>
      <c r="BE198" t="s">
        <v>3</v>
      </c>
      <c r="BF198" t="s">
        <v>3</v>
      </c>
      <c r="BG198" t="s">
        <v>3</v>
      </c>
      <c r="BH198">
        <v>0</v>
      </c>
      <c r="BI198">
        <v>1</v>
      </c>
      <c r="BJ198" t="s">
        <v>386</v>
      </c>
      <c r="BM198">
        <v>16001</v>
      </c>
      <c r="BN198">
        <v>0</v>
      </c>
      <c r="BO198" t="s">
        <v>383</v>
      </c>
      <c r="BP198">
        <v>1</v>
      </c>
      <c r="BQ198">
        <v>2</v>
      </c>
      <c r="BR198">
        <v>0</v>
      </c>
      <c r="BS198">
        <v>28.43</v>
      </c>
      <c r="BT198">
        <v>1</v>
      </c>
      <c r="BU198">
        <v>1</v>
      </c>
      <c r="BV198">
        <v>1</v>
      </c>
      <c r="BW198">
        <v>1</v>
      </c>
      <c r="BX198">
        <v>1</v>
      </c>
      <c r="BY198" t="s">
        <v>3</v>
      </c>
      <c r="BZ198">
        <v>128</v>
      </c>
      <c r="CA198">
        <v>83</v>
      </c>
      <c r="CE198">
        <v>0</v>
      </c>
      <c r="CF198">
        <v>0</v>
      </c>
      <c r="CG198">
        <v>0</v>
      </c>
      <c r="CM198">
        <v>0</v>
      </c>
      <c r="CN198" t="s">
        <v>1223</v>
      </c>
      <c r="CO198">
        <v>0</v>
      </c>
      <c r="CP198">
        <f t="shared" si="186"/>
        <v>7639.85</v>
      </c>
      <c r="CQ198">
        <f t="shared" si="187"/>
        <v>1730.3286000000001</v>
      </c>
      <c r="CR198">
        <f t="shared" si="188"/>
        <v>67.112499999999997</v>
      </c>
      <c r="CS198">
        <f t="shared" si="189"/>
        <v>4.97525</v>
      </c>
      <c r="CT198">
        <f t="shared" si="190"/>
        <v>2022.4817699999999</v>
      </c>
      <c r="CU198">
        <f t="shared" si="191"/>
        <v>0</v>
      </c>
      <c r="CV198">
        <f t="shared" si="192"/>
        <v>7.394499999999999</v>
      </c>
      <c r="CW198">
        <f t="shared" si="193"/>
        <v>1.2500000000000001E-2</v>
      </c>
      <c r="CX198">
        <f t="shared" si="194"/>
        <v>0</v>
      </c>
      <c r="CY198">
        <f t="shared" si="195"/>
        <v>4663.1464999999998</v>
      </c>
      <c r="CZ198">
        <f t="shared" si="196"/>
        <v>2878.9861000000001</v>
      </c>
      <c r="DC198" t="s">
        <v>3</v>
      </c>
      <c r="DD198" t="s">
        <v>3</v>
      </c>
      <c r="DE198" t="s">
        <v>20</v>
      </c>
      <c r="DF198" t="s">
        <v>20</v>
      </c>
      <c r="DG198" t="s">
        <v>21</v>
      </c>
      <c r="DH198" t="s">
        <v>3</v>
      </c>
      <c r="DI198" t="s">
        <v>21</v>
      </c>
      <c r="DJ198" t="s">
        <v>20</v>
      </c>
      <c r="DK198" t="s">
        <v>3</v>
      </c>
      <c r="DL198" t="s">
        <v>3</v>
      </c>
      <c r="DM198" t="s">
        <v>3</v>
      </c>
      <c r="DN198">
        <v>0</v>
      </c>
      <c r="DO198">
        <v>0</v>
      </c>
      <c r="DP198">
        <v>1</v>
      </c>
      <c r="DQ198">
        <v>1</v>
      </c>
      <c r="DU198">
        <v>1013</v>
      </c>
      <c r="DV198" t="s">
        <v>385</v>
      </c>
      <c r="DW198" t="s">
        <v>385</v>
      </c>
      <c r="DX198">
        <v>1</v>
      </c>
      <c r="EE198">
        <v>63940302</v>
      </c>
      <c r="EF198">
        <v>2</v>
      </c>
      <c r="EG198" t="s">
        <v>22</v>
      </c>
      <c r="EH198">
        <v>0</v>
      </c>
      <c r="EI198" t="s">
        <v>3</v>
      </c>
      <c r="EJ198">
        <v>1</v>
      </c>
      <c r="EK198">
        <v>16001</v>
      </c>
      <c r="EL198" t="s">
        <v>364</v>
      </c>
      <c r="EM198" t="s">
        <v>365</v>
      </c>
      <c r="EO198" t="s">
        <v>25</v>
      </c>
      <c r="EQ198">
        <v>0</v>
      </c>
      <c r="ER198">
        <v>385.77</v>
      </c>
      <c r="ES198">
        <v>316.91000000000003</v>
      </c>
      <c r="ET198">
        <v>7</v>
      </c>
      <c r="EU198">
        <v>0.14000000000000001</v>
      </c>
      <c r="EV198">
        <v>61.86</v>
      </c>
      <c r="EW198">
        <v>6.43</v>
      </c>
      <c r="EX198">
        <v>0.01</v>
      </c>
      <c r="EY198">
        <v>0</v>
      </c>
      <c r="FQ198">
        <v>0</v>
      </c>
      <c r="FR198">
        <f t="shared" si="197"/>
        <v>0</v>
      </c>
      <c r="FS198">
        <v>0</v>
      </c>
      <c r="FT198" t="s">
        <v>26</v>
      </c>
      <c r="FU198" t="s">
        <v>27</v>
      </c>
      <c r="FX198">
        <v>115.2</v>
      </c>
      <c r="FY198">
        <v>70.55</v>
      </c>
      <c r="GA198" t="s">
        <v>3</v>
      </c>
      <c r="GD198">
        <v>1</v>
      </c>
      <c r="GF198">
        <v>-950423565</v>
      </c>
      <c r="GG198">
        <v>2</v>
      </c>
      <c r="GH198">
        <v>1</v>
      </c>
      <c r="GI198">
        <v>2</v>
      </c>
      <c r="GJ198">
        <v>0</v>
      </c>
      <c r="GK198">
        <v>0</v>
      </c>
      <c r="GL198">
        <f t="shared" si="198"/>
        <v>0</v>
      </c>
      <c r="GM198">
        <f t="shared" si="199"/>
        <v>15181.99</v>
      </c>
      <c r="GN198">
        <f t="shared" si="200"/>
        <v>15181.99</v>
      </c>
      <c r="GO198">
        <f t="shared" si="201"/>
        <v>0</v>
      </c>
      <c r="GP198">
        <f t="shared" si="202"/>
        <v>0</v>
      </c>
      <c r="GR198">
        <v>0</v>
      </c>
      <c r="GS198">
        <v>3</v>
      </c>
      <c r="GT198">
        <v>0</v>
      </c>
      <c r="GU198" t="s">
        <v>3</v>
      </c>
      <c r="GV198">
        <f t="shared" si="203"/>
        <v>0</v>
      </c>
      <c r="GW198">
        <v>1</v>
      </c>
      <c r="GX198">
        <f t="shared" si="204"/>
        <v>0</v>
      </c>
      <c r="HA198">
        <v>0</v>
      </c>
      <c r="HB198">
        <v>0</v>
      </c>
      <c r="HC198">
        <f t="shared" si="205"/>
        <v>0</v>
      </c>
      <c r="IK198">
        <v>0</v>
      </c>
    </row>
    <row r="199" spans="1:245" x14ac:dyDescent="0.2">
      <c r="A199">
        <v>17</v>
      </c>
      <c r="B199">
        <v>1</v>
      </c>
      <c r="C199">
        <f>ROW(SmtRes!A354)</f>
        <v>354</v>
      </c>
      <c r="D199">
        <f>ROW(EtalonRes!A351)</f>
        <v>351</v>
      </c>
      <c r="E199" t="s">
        <v>387</v>
      </c>
      <c r="F199" t="s">
        <v>388</v>
      </c>
      <c r="G199" t="s">
        <v>389</v>
      </c>
      <c r="H199" t="s">
        <v>385</v>
      </c>
      <c r="I199">
        <f>ROUND(1,9)</f>
        <v>1</v>
      </c>
      <c r="J199">
        <v>0</v>
      </c>
      <c r="O199">
        <f t="shared" si="171"/>
        <v>3948.03</v>
      </c>
      <c r="P199">
        <f t="shared" si="172"/>
        <v>1444.11</v>
      </c>
      <c r="Q199">
        <f t="shared" si="173"/>
        <v>10.64</v>
      </c>
      <c r="R199">
        <f t="shared" si="174"/>
        <v>0</v>
      </c>
      <c r="S199">
        <f t="shared" si="175"/>
        <v>2493.2800000000002</v>
      </c>
      <c r="T199">
        <f t="shared" si="176"/>
        <v>0</v>
      </c>
      <c r="U199">
        <f t="shared" si="177"/>
        <v>10.280999999999999</v>
      </c>
      <c r="V199">
        <f t="shared" si="178"/>
        <v>0</v>
      </c>
      <c r="W199">
        <f t="shared" si="179"/>
        <v>0</v>
      </c>
      <c r="X199">
        <f t="shared" si="180"/>
        <v>2867.27</v>
      </c>
      <c r="Y199">
        <f t="shared" si="181"/>
        <v>1770.23</v>
      </c>
      <c r="AA199">
        <v>68187018</v>
      </c>
      <c r="AB199">
        <f t="shared" si="182"/>
        <v>224.25649999999999</v>
      </c>
      <c r="AC199">
        <f t="shared" si="183"/>
        <v>135.47</v>
      </c>
      <c r="AD199">
        <f t="shared" si="206"/>
        <v>1.0874999999999999</v>
      </c>
      <c r="AE199">
        <f t="shared" si="207"/>
        <v>0</v>
      </c>
      <c r="AF199">
        <f t="shared" si="208"/>
        <v>87.698999999999998</v>
      </c>
      <c r="AG199">
        <f t="shared" si="184"/>
        <v>0</v>
      </c>
      <c r="AH199">
        <f t="shared" si="209"/>
        <v>10.280999999999999</v>
      </c>
      <c r="AI199">
        <f t="shared" si="210"/>
        <v>0</v>
      </c>
      <c r="AJ199">
        <f t="shared" si="185"/>
        <v>0</v>
      </c>
      <c r="AK199">
        <v>212.6</v>
      </c>
      <c r="AL199">
        <v>135.47</v>
      </c>
      <c r="AM199">
        <v>0.87</v>
      </c>
      <c r="AN199">
        <v>0</v>
      </c>
      <c r="AO199">
        <v>76.260000000000005</v>
      </c>
      <c r="AP199">
        <v>0</v>
      </c>
      <c r="AQ199">
        <v>8.94</v>
      </c>
      <c r="AR199">
        <v>0</v>
      </c>
      <c r="AS199">
        <v>0</v>
      </c>
      <c r="AT199">
        <v>115</v>
      </c>
      <c r="AU199">
        <v>71</v>
      </c>
      <c r="AV199">
        <v>1</v>
      </c>
      <c r="AW199">
        <v>1</v>
      </c>
      <c r="AZ199">
        <v>1</v>
      </c>
      <c r="BA199">
        <v>28.43</v>
      </c>
      <c r="BB199">
        <v>9.7799999999999994</v>
      </c>
      <c r="BC199">
        <v>10.66</v>
      </c>
      <c r="BD199" t="s">
        <v>3</v>
      </c>
      <c r="BE199" t="s">
        <v>3</v>
      </c>
      <c r="BF199" t="s">
        <v>3</v>
      </c>
      <c r="BG199" t="s">
        <v>3</v>
      </c>
      <c r="BH199">
        <v>0</v>
      </c>
      <c r="BI199">
        <v>1</v>
      </c>
      <c r="BJ199" t="s">
        <v>390</v>
      </c>
      <c r="BM199">
        <v>16001</v>
      </c>
      <c r="BN199">
        <v>0</v>
      </c>
      <c r="BO199" t="s">
        <v>388</v>
      </c>
      <c r="BP199">
        <v>1</v>
      </c>
      <c r="BQ199">
        <v>2</v>
      </c>
      <c r="BR199">
        <v>0</v>
      </c>
      <c r="BS199">
        <v>28.43</v>
      </c>
      <c r="BT199">
        <v>1</v>
      </c>
      <c r="BU199">
        <v>1</v>
      </c>
      <c r="BV199">
        <v>1</v>
      </c>
      <c r="BW199">
        <v>1</v>
      </c>
      <c r="BX199">
        <v>1</v>
      </c>
      <c r="BY199" t="s">
        <v>3</v>
      </c>
      <c r="BZ199">
        <v>128</v>
      </c>
      <c r="CA199">
        <v>83</v>
      </c>
      <c r="CE199">
        <v>0</v>
      </c>
      <c r="CF199">
        <v>0</v>
      </c>
      <c r="CG199">
        <v>0</v>
      </c>
      <c r="CM199">
        <v>0</v>
      </c>
      <c r="CN199" t="s">
        <v>1223</v>
      </c>
      <c r="CO199">
        <v>0</v>
      </c>
      <c r="CP199">
        <f t="shared" si="186"/>
        <v>3948.03</v>
      </c>
      <c r="CQ199">
        <f t="shared" si="187"/>
        <v>1444.1102000000001</v>
      </c>
      <c r="CR199">
        <f t="shared" si="188"/>
        <v>10.635749999999998</v>
      </c>
      <c r="CS199">
        <f t="shared" si="189"/>
        <v>0</v>
      </c>
      <c r="CT199">
        <f t="shared" si="190"/>
        <v>2493.2825699999999</v>
      </c>
      <c r="CU199">
        <f t="shared" si="191"/>
        <v>0</v>
      </c>
      <c r="CV199">
        <f t="shared" si="192"/>
        <v>10.280999999999999</v>
      </c>
      <c r="CW199">
        <f t="shared" si="193"/>
        <v>0</v>
      </c>
      <c r="CX199">
        <f t="shared" si="194"/>
        <v>0</v>
      </c>
      <c r="CY199">
        <f t="shared" si="195"/>
        <v>2867.2719999999999</v>
      </c>
      <c r="CZ199">
        <f t="shared" si="196"/>
        <v>1770.2288000000001</v>
      </c>
      <c r="DC199" t="s">
        <v>3</v>
      </c>
      <c r="DD199" t="s">
        <v>3</v>
      </c>
      <c r="DE199" t="s">
        <v>20</v>
      </c>
      <c r="DF199" t="s">
        <v>20</v>
      </c>
      <c r="DG199" t="s">
        <v>21</v>
      </c>
      <c r="DH199" t="s">
        <v>3</v>
      </c>
      <c r="DI199" t="s">
        <v>21</v>
      </c>
      <c r="DJ199" t="s">
        <v>20</v>
      </c>
      <c r="DK199" t="s">
        <v>3</v>
      </c>
      <c r="DL199" t="s">
        <v>3</v>
      </c>
      <c r="DM199" t="s">
        <v>3</v>
      </c>
      <c r="DN199">
        <v>0</v>
      </c>
      <c r="DO199">
        <v>0</v>
      </c>
      <c r="DP199">
        <v>1</v>
      </c>
      <c r="DQ199">
        <v>1</v>
      </c>
      <c r="DU199">
        <v>1013</v>
      </c>
      <c r="DV199" t="s">
        <v>385</v>
      </c>
      <c r="DW199" t="s">
        <v>385</v>
      </c>
      <c r="DX199">
        <v>1</v>
      </c>
      <c r="EE199">
        <v>63940302</v>
      </c>
      <c r="EF199">
        <v>2</v>
      </c>
      <c r="EG199" t="s">
        <v>22</v>
      </c>
      <c r="EH199">
        <v>0</v>
      </c>
      <c r="EI199" t="s">
        <v>3</v>
      </c>
      <c r="EJ199">
        <v>1</v>
      </c>
      <c r="EK199">
        <v>16001</v>
      </c>
      <c r="EL199" t="s">
        <v>364</v>
      </c>
      <c r="EM199" t="s">
        <v>365</v>
      </c>
      <c r="EO199" t="s">
        <v>25</v>
      </c>
      <c r="EQ199">
        <v>0</v>
      </c>
      <c r="ER199">
        <v>212.6</v>
      </c>
      <c r="ES199">
        <v>135.47</v>
      </c>
      <c r="ET199">
        <v>0.87</v>
      </c>
      <c r="EU199">
        <v>0</v>
      </c>
      <c r="EV199">
        <v>76.260000000000005</v>
      </c>
      <c r="EW199">
        <v>8.94</v>
      </c>
      <c r="EX199">
        <v>0</v>
      </c>
      <c r="EY199">
        <v>0</v>
      </c>
      <c r="FQ199">
        <v>0</v>
      </c>
      <c r="FR199">
        <f t="shared" si="197"/>
        <v>0</v>
      </c>
      <c r="FS199">
        <v>0</v>
      </c>
      <c r="FT199" t="s">
        <v>26</v>
      </c>
      <c r="FU199" t="s">
        <v>27</v>
      </c>
      <c r="FX199">
        <v>115.2</v>
      </c>
      <c r="FY199">
        <v>70.55</v>
      </c>
      <c r="GA199" t="s">
        <v>3</v>
      </c>
      <c r="GD199">
        <v>1</v>
      </c>
      <c r="GF199">
        <v>292292269</v>
      </c>
      <c r="GG199">
        <v>2</v>
      </c>
      <c r="GH199">
        <v>1</v>
      </c>
      <c r="GI199">
        <v>2</v>
      </c>
      <c r="GJ199">
        <v>0</v>
      </c>
      <c r="GK199">
        <v>0</v>
      </c>
      <c r="GL199">
        <f t="shared" si="198"/>
        <v>0</v>
      </c>
      <c r="GM199">
        <f t="shared" si="199"/>
        <v>8585.5300000000007</v>
      </c>
      <c r="GN199">
        <f t="shared" si="200"/>
        <v>8585.5300000000007</v>
      </c>
      <c r="GO199">
        <f t="shared" si="201"/>
        <v>0</v>
      </c>
      <c r="GP199">
        <f t="shared" si="202"/>
        <v>0</v>
      </c>
      <c r="GR199">
        <v>0</v>
      </c>
      <c r="GS199">
        <v>3</v>
      </c>
      <c r="GT199">
        <v>0</v>
      </c>
      <c r="GU199" t="s">
        <v>3</v>
      </c>
      <c r="GV199">
        <f t="shared" si="203"/>
        <v>0</v>
      </c>
      <c r="GW199">
        <v>1</v>
      </c>
      <c r="GX199">
        <f t="shared" si="204"/>
        <v>0</v>
      </c>
      <c r="HA199">
        <v>0</v>
      </c>
      <c r="HB199">
        <v>0</v>
      </c>
      <c r="HC199">
        <f t="shared" si="205"/>
        <v>0</v>
      </c>
      <c r="IK199">
        <v>0</v>
      </c>
    </row>
    <row r="200" spans="1:245" x14ac:dyDescent="0.2">
      <c r="A200">
        <v>17</v>
      </c>
      <c r="B200">
        <v>1</v>
      </c>
      <c r="C200">
        <f>ROW(SmtRes!A371)</f>
        <v>371</v>
      </c>
      <c r="D200">
        <f>ROW(EtalonRes!A367)</f>
        <v>367</v>
      </c>
      <c r="E200" t="s">
        <v>391</v>
      </c>
      <c r="F200" t="s">
        <v>392</v>
      </c>
      <c r="G200" t="s">
        <v>393</v>
      </c>
      <c r="H200" t="s">
        <v>394</v>
      </c>
      <c r="I200">
        <f>ROUND((1)/10,9)</f>
        <v>0.1</v>
      </c>
      <c r="J200">
        <v>0</v>
      </c>
      <c r="O200">
        <f t="shared" si="171"/>
        <v>3989.01</v>
      </c>
      <c r="P200">
        <f t="shared" si="172"/>
        <v>3165.23</v>
      </c>
      <c r="Q200">
        <f t="shared" si="173"/>
        <v>57.65</v>
      </c>
      <c r="R200">
        <f t="shared" si="174"/>
        <v>15.35</v>
      </c>
      <c r="S200">
        <f t="shared" si="175"/>
        <v>766.13</v>
      </c>
      <c r="T200">
        <f t="shared" si="176"/>
        <v>0</v>
      </c>
      <c r="U200">
        <f t="shared" si="177"/>
        <v>2.8336000000000001</v>
      </c>
      <c r="V200">
        <f t="shared" si="178"/>
        <v>4.0000000000000008E-2</v>
      </c>
      <c r="W200">
        <f t="shared" si="179"/>
        <v>0</v>
      </c>
      <c r="X200">
        <f t="shared" si="180"/>
        <v>898.7</v>
      </c>
      <c r="Y200">
        <f t="shared" si="181"/>
        <v>554.85</v>
      </c>
      <c r="AA200">
        <v>68187018</v>
      </c>
      <c r="AB200">
        <f t="shared" si="182"/>
        <v>3754.2469999999998</v>
      </c>
      <c r="AC200">
        <f t="shared" si="183"/>
        <v>3429.28</v>
      </c>
      <c r="AD200">
        <f t="shared" si="206"/>
        <v>55.487499999999997</v>
      </c>
      <c r="AE200">
        <f t="shared" si="207"/>
        <v>5.4</v>
      </c>
      <c r="AF200">
        <f t="shared" si="208"/>
        <v>269.47949999999997</v>
      </c>
      <c r="AG200">
        <f t="shared" si="184"/>
        <v>0</v>
      </c>
      <c r="AH200">
        <f t="shared" si="209"/>
        <v>28.335999999999999</v>
      </c>
      <c r="AI200">
        <f t="shared" si="210"/>
        <v>0.4</v>
      </c>
      <c r="AJ200">
        <f t="shared" si="185"/>
        <v>0</v>
      </c>
      <c r="AK200">
        <v>3708</v>
      </c>
      <c r="AL200">
        <v>3429.28</v>
      </c>
      <c r="AM200">
        <v>44.39</v>
      </c>
      <c r="AN200">
        <v>4.32</v>
      </c>
      <c r="AO200">
        <v>234.33</v>
      </c>
      <c r="AP200">
        <v>0</v>
      </c>
      <c r="AQ200">
        <v>24.64</v>
      </c>
      <c r="AR200">
        <v>0.32</v>
      </c>
      <c r="AS200">
        <v>0</v>
      </c>
      <c r="AT200">
        <v>115</v>
      </c>
      <c r="AU200">
        <v>71</v>
      </c>
      <c r="AV200">
        <v>1</v>
      </c>
      <c r="AW200">
        <v>1</v>
      </c>
      <c r="AZ200">
        <v>1</v>
      </c>
      <c r="BA200">
        <v>28.43</v>
      </c>
      <c r="BB200">
        <v>10.39</v>
      </c>
      <c r="BC200">
        <v>9.23</v>
      </c>
      <c r="BD200" t="s">
        <v>3</v>
      </c>
      <c r="BE200" t="s">
        <v>3</v>
      </c>
      <c r="BF200" t="s">
        <v>3</v>
      </c>
      <c r="BG200" t="s">
        <v>3</v>
      </c>
      <c r="BH200">
        <v>0</v>
      </c>
      <c r="BI200">
        <v>1</v>
      </c>
      <c r="BJ200" t="s">
        <v>395</v>
      </c>
      <c r="BM200">
        <v>17001</v>
      </c>
      <c r="BN200">
        <v>0</v>
      </c>
      <c r="BO200" t="s">
        <v>392</v>
      </c>
      <c r="BP200">
        <v>1</v>
      </c>
      <c r="BQ200">
        <v>2</v>
      </c>
      <c r="BR200">
        <v>0</v>
      </c>
      <c r="BS200">
        <v>28.43</v>
      </c>
      <c r="BT200">
        <v>1</v>
      </c>
      <c r="BU200">
        <v>1</v>
      </c>
      <c r="BV200">
        <v>1</v>
      </c>
      <c r="BW200">
        <v>1</v>
      </c>
      <c r="BX200">
        <v>1</v>
      </c>
      <c r="BY200" t="s">
        <v>3</v>
      </c>
      <c r="BZ200">
        <v>128</v>
      </c>
      <c r="CA200">
        <v>83</v>
      </c>
      <c r="CE200">
        <v>0</v>
      </c>
      <c r="CF200">
        <v>0</v>
      </c>
      <c r="CG200">
        <v>0</v>
      </c>
      <c r="CM200">
        <v>0</v>
      </c>
      <c r="CN200" t="s">
        <v>1223</v>
      </c>
      <c r="CO200">
        <v>0</v>
      </c>
      <c r="CP200">
        <f t="shared" si="186"/>
        <v>3989.01</v>
      </c>
      <c r="CQ200">
        <f t="shared" si="187"/>
        <v>31652.254400000002</v>
      </c>
      <c r="CR200">
        <f t="shared" si="188"/>
        <v>576.51512500000001</v>
      </c>
      <c r="CS200">
        <f t="shared" si="189"/>
        <v>153.52200000000002</v>
      </c>
      <c r="CT200">
        <f t="shared" si="190"/>
        <v>7661.3021849999996</v>
      </c>
      <c r="CU200">
        <f t="shared" si="191"/>
        <v>0</v>
      </c>
      <c r="CV200">
        <f t="shared" si="192"/>
        <v>28.335999999999999</v>
      </c>
      <c r="CW200">
        <f t="shared" si="193"/>
        <v>0.4</v>
      </c>
      <c r="CX200">
        <f t="shared" si="194"/>
        <v>0</v>
      </c>
      <c r="CY200">
        <f t="shared" si="195"/>
        <v>898.702</v>
      </c>
      <c r="CZ200">
        <f t="shared" si="196"/>
        <v>554.85080000000005</v>
      </c>
      <c r="DC200" t="s">
        <v>3</v>
      </c>
      <c r="DD200" t="s">
        <v>3</v>
      </c>
      <c r="DE200" t="s">
        <v>20</v>
      </c>
      <c r="DF200" t="s">
        <v>20</v>
      </c>
      <c r="DG200" t="s">
        <v>21</v>
      </c>
      <c r="DH200" t="s">
        <v>3</v>
      </c>
      <c r="DI200" t="s">
        <v>21</v>
      </c>
      <c r="DJ200" t="s">
        <v>20</v>
      </c>
      <c r="DK200" t="s">
        <v>3</v>
      </c>
      <c r="DL200" t="s">
        <v>3</v>
      </c>
      <c r="DM200" t="s">
        <v>3</v>
      </c>
      <c r="DN200">
        <v>0</v>
      </c>
      <c r="DO200">
        <v>0</v>
      </c>
      <c r="DP200">
        <v>1</v>
      </c>
      <c r="DQ200">
        <v>1</v>
      </c>
      <c r="DU200">
        <v>1013</v>
      </c>
      <c r="DV200" t="s">
        <v>394</v>
      </c>
      <c r="DW200" t="s">
        <v>394</v>
      </c>
      <c r="DX200">
        <v>1</v>
      </c>
      <c r="EE200">
        <v>63940303</v>
      </c>
      <c r="EF200">
        <v>2</v>
      </c>
      <c r="EG200" t="s">
        <v>22</v>
      </c>
      <c r="EH200">
        <v>0</v>
      </c>
      <c r="EI200" t="s">
        <v>3</v>
      </c>
      <c r="EJ200">
        <v>1</v>
      </c>
      <c r="EK200">
        <v>17001</v>
      </c>
      <c r="EL200" t="s">
        <v>396</v>
      </c>
      <c r="EM200" t="s">
        <v>397</v>
      </c>
      <c r="EO200" t="s">
        <v>25</v>
      </c>
      <c r="EQ200">
        <v>0</v>
      </c>
      <c r="ER200">
        <v>3708</v>
      </c>
      <c r="ES200">
        <v>3429.28</v>
      </c>
      <c r="ET200">
        <v>44.39</v>
      </c>
      <c r="EU200">
        <v>4.32</v>
      </c>
      <c r="EV200">
        <v>234.33</v>
      </c>
      <c r="EW200">
        <v>24.64</v>
      </c>
      <c r="EX200">
        <v>0.32</v>
      </c>
      <c r="EY200">
        <v>0</v>
      </c>
      <c r="FQ200">
        <v>0</v>
      </c>
      <c r="FR200">
        <f t="shared" si="197"/>
        <v>0</v>
      </c>
      <c r="FS200">
        <v>0</v>
      </c>
      <c r="FT200" t="s">
        <v>26</v>
      </c>
      <c r="FU200" t="s">
        <v>27</v>
      </c>
      <c r="FX200">
        <v>115.2</v>
      </c>
      <c r="FY200">
        <v>70.55</v>
      </c>
      <c r="GA200" t="s">
        <v>3</v>
      </c>
      <c r="GD200">
        <v>1</v>
      </c>
      <c r="GF200">
        <v>460948846</v>
      </c>
      <c r="GG200">
        <v>2</v>
      </c>
      <c r="GH200">
        <v>1</v>
      </c>
      <c r="GI200">
        <v>2</v>
      </c>
      <c r="GJ200">
        <v>0</v>
      </c>
      <c r="GK200">
        <v>0</v>
      </c>
      <c r="GL200">
        <f t="shared" si="198"/>
        <v>0</v>
      </c>
      <c r="GM200">
        <f t="shared" si="199"/>
        <v>5442.56</v>
      </c>
      <c r="GN200">
        <f t="shared" si="200"/>
        <v>5442.56</v>
      </c>
      <c r="GO200">
        <f t="shared" si="201"/>
        <v>0</v>
      </c>
      <c r="GP200">
        <f t="shared" si="202"/>
        <v>0</v>
      </c>
      <c r="GR200">
        <v>0</v>
      </c>
      <c r="GS200">
        <v>3</v>
      </c>
      <c r="GT200">
        <v>0</v>
      </c>
      <c r="GU200" t="s">
        <v>3</v>
      </c>
      <c r="GV200">
        <f t="shared" si="203"/>
        <v>0</v>
      </c>
      <c r="GW200">
        <v>1</v>
      </c>
      <c r="GX200">
        <f t="shared" si="204"/>
        <v>0</v>
      </c>
      <c r="HA200">
        <v>0</v>
      </c>
      <c r="HB200">
        <v>0</v>
      </c>
      <c r="HC200">
        <f t="shared" si="205"/>
        <v>0</v>
      </c>
      <c r="IK200">
        <v>0</v>
      </c>
    </row>
    <row r="201" spans="1:245" x14ac:dyDescent="0.2">
      <c r="A201">
        <v>18</v>
      </c>
      <c r="B201">
        <v>1</v>
      </c>
      <c r="C201">
        <v>369</v>
      </c>
      <c r="E201" t="s">
        <v>398</v>
      </c>
      <c r="F201" t="s">
        <v>399</v>
      </c>
      <c r="G201" t="s">
        <v>400</v>
      </c>
      <c r="H201" t="s">
        <v>103</v>
      </c>
      <c r="I201">
        <f>I200*J201</f>
        <v>-1</v>
      </c>
      <c r="J201">
        <v>-10</v>
      </c>
      <c r="O201">
        <f t="shared" si="171"/>
        <v>-3030.54</v>
      </c>
      <c r="P201">
        <f t="shared" si="172"/>
        <v>-3030.54</v>
      </c>
      <c r="Q201">
        <f t="shared" si="173"/>
        <v>0</v>
      </c>
      <c r="R201">
        <f t="shared" si="174"/>
        <v>0</v>
      </c>
      <c r="S201">
        <f t="shared" si="175"/>
        <v>0</v>
      </c>
      <c r="T201">
        <f t="shared" si="176"/>
        <v>0</v>
      </c>
      <c r="U201">
        <f t="shared" si="177"/>
        <v>0</v>
      </c>
      <c r="V201">
        <f t="shared" si="178"/>
        <v>0</v>
      </c>
      <c r="W201">
        <f t="shared" si="179"/>
        <v>0</v>
      </c>
      <c r="X201">
        <f t="shared" si="180"/>
        <v>0</v>
      </c>
      <c r="Y201">
        <f t="shared" si="181"/>
        <v>0</v>
      </c>
      <c r="AA201">
        <v>68187018</v>
      </c>
      <c r="AB201">
        <f t="shared" si="182"/>
        <v>318</v>
      </c>
      <c r="AC201">
        <f t="shared" si="183"/>
        <v>318</v>
      </c>
      <c r="AD201">
        <f>ROUND((((ET201)-(EU201))+AE201),6)</f>
        <v>0</v>
      </c>
      <c r="AE201">
        <f>ROUND((EU201),6)</f>
        <v>0</v>
      </c>
      <c r="AF201">
        <f>ROUND((EV201),6)</f>
        <v>0</v>
      </c>
      <c r="AG201">
        <f t="shared" si="184"/>
        <v>0</v>
      </c>
      <c r="AH201">
        <f>(EW201)</f>
        <v>0</v>
      </c>
      <c r="AI201">
        <f>(EX201)</f>
        <v>0</v>
      </c>
      <c r="AJ201">
        <f t="shared" si="185"/>
        <v>0</v>
      </c>
      <c r="AK201">
        <v>318</v>
      </c>
      <c r="AL201">
        <v>318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1</v>
      </c>
      <c r="AW201">
        <v>1</v>
      </c>
      <c r="AZ201">
        <v>1</v>
      </c>
      <c r="BA201">
        <v>1</v>
      </c>
      <c r="BB201">
        <v>1</v>
      </c>
      <c r="BC201">
        <v>9.5299999999999994</v>
      </c>
      <c r="BD201" t="s">
        <v>3</v>
      </c>
      <c r="BE201" t="s">
        <v>3</v>
      </c>
      <c r="BF201" t="s">
        <v>3</v>
      </c>
      <c r="BG201" t="s">
        <v>3</v>
      </c>
      <c r="BH201">
        <v>3</v>
      </c>
      <c r="BI201">
        <v>1</v>
      </c>
      <c r="BJ201" t="s">
        <v>401</v>
      </c>
      <c r="BM201">
        <v>500001</v>
      </c>
      <c r="BN201">
        <v>0</v>
      </c>
      <c r="BO201" t="s">
        <v>399</v>
      </c>
      <c r="BP201">
        <v>1</v>
      </c>
      <c r="BQ201">
        <v>8</v>
      </c>
      <c r="BR201">
        <v>1</v>
      </c>
      <c r="BS201">
        <v>1</v>
      </c>
      <c r="BT201">
        <v>1</v>
      </c>
      <c r="BU201">
        <v>1</v>
      </c>
      <c r="BV201">
        <v>1</v>
      </c>
      <c r="BW201">
        <v>1</v>
      </c>
      <c r="BX201">
        <v>1</v>
      </c>
      <c r="BY201" t="s">
        <v>3</v>
      </c>
      <c r="BZ201">
        <v>0</v>
      </c>
      <c r="CA201">
        <v>0</v>
      </c>
      <c r="CE201">
        <v>0</v>
      </c>
      <c r="CF201">
        <v>0</v>
      </c>
      <c r="CG201">
        <v>0</v>
      </c>
      <c r="CM201">
        <v>0</v>
      </c>
      <c r="CN201" t="s">
        <v>3</v>
      </c>
      <c r="CO201">
        <v>0</v>
      </c>
      <c r="CP201">
        <f t="shared" si="186"/>
        <v>-3030.54</v>
      </c>
      <c r="CQ201">
        <f t="shared" si="187"/>
        <v>3030.54</v>
      </c>
      <c r="CR201">
        <f t="shared" si="188"/>
        <v>0</v>
      </c>
      <c r="CS201">
        <f t="shared" si="189"/>
        <v>0</v>
      </c>
      <c r="CT201">
        <f t="shared" si="190"/>
        <v>0</v>
      </c>
      <c r="CU201">
        <f t="shared" si="191"/>
        <v>0</v>
      </c>
      <c r="CV201">
        <f t="shared" si="192"/>
        <v>0</v>
      </c>
      <c r="CW201">
        <f t="shared" si="193"/>
        <v>0</v>
      </c>
      <c r="CX201">
        <f t="shared" si="194"/>
        <v>0</v>
      </c>
      <c r="CY201">
        <f t="shared" si="195"/>
        <v>0</v>
      </c>
      <c r="CZ201">
        <f t="shared" si="196"/>
        <v>0</v>
      </c>
      <c r="DC201" t="s">
        <v>3</v>
      </c>
      <c r="DD201" t="s">
        <v>3</v>
      </c>
      <c r="DE201" t="s">
        <v>3</v>
      </c>
      <c r="DF201" t="s">
        <v>3</v>
      </c>
      <c r="DG201" t="s">
        <v>3</v>
      </c>
      <c r="DH201" t="s">
        <v>3</v>
      </c>
      <c r="DI201" t="s">
        <v>3</v>
      </c>
      <c r="DJ201" t="s">
        <v>3</v>
      </c>
      <c r="DK201" t="s">
        <v>3</v>
      </c>
      <c r="DL201" t="s">
        <v>3</v>
      </c>
      <c r="DM201" t="s">
        <v>3</v>
      </c>
      <c r="DN201">
        <v>0</v>
      </c>
      <c r="DO201">
        <v>0</v>
      </c>
      <c r="DP201">
        <v>1</v>
      </c>
      <c r="DQ201">
        <v>1</v>
      </c>
      <c r="DU201">
        <v>1013</v>
      </c>
      <c r="DV201" t="s">
        <v>103</v>
      </c>
      <c r="DW201" t="s">
        <v>103</v>
      </c>
      <c r="DX201">
        <v>1</v>
      </c>
      <c r="EE201">
        <v>63940454</v>
      </c>
      <c r="EF201">
        <v>8</v>
      </c>
      <c r="EG201" t="s">
        <v>33</v>
      </c>
      <c r="EH201">
        <v>0</v>
      </c>
      <c r="EI201" t="s">
        <v>3</v>
      </c>
      <c r="EJ201">
        <v>1</v>
      </c>
      <c r="EK201">
        <v>500001</v>
      </c>
      <c r="EL201" t="s">
        <v>34</v>
      </c>
      <c r="EM201" t="s">
        <v>35</v>
      </c>
      <c r="EO201" t="s">
        <v>3</v>
      </c>
      <c r="EQ201">
        <v>0</v>
      </c>
      <c r="ER201">
        <v>318</v>
      </c>
      <c r="ES201">
        <v>318</v>
      </c>
      <c r="ET201">
        <v>0</v>
      </c>
      <c r="EU201">
        <v>0</v>
      </c>
      <c r="EV201">
        <v>0</v>
      </c>
      <c r="EW201">
        <v>0</v>
      </c>
      <c r="EX201">
        <v>0</v>
      </c>
      <c r="FQ201">
        <v>0</v>
      </c>
      <c r="FR201">
        <f t="shared" si="197"/>
        <v>0</v>
      </c>
      <c r="FS201">
        <v>0</v>
      </c>
      <c r="FX201">
        <v>0</v>
      </c>
      <c r="FY201">
        <v>0</v>
      </c>
      <c r="GA201" t="s">
        <v>3</v>
      </c>
      <c r="GD201">
        <v>1</v>
      </c>
      <c r="GF201">
        <v>1405225178</v>
      </c>
      <c r="GG201">
        <v>2</v>
      </c>
      <c r="GH201">
        <v>1</v>
      </c>
      <c r="GI201">
        <v>2</v>
      </c>
      <c r="GJ201">
        <v>0</v>
      </c>
      <c r="GK201">
        <v>0</v>
      </c>
      <c r="GL201">
        <f t="shared" si="198"/>
        <v>0</v>
      </c>
      <c r="GM201">
        <f t="shared" si="199"/>
        <v>-3030.54</v>
      </c>
      <c r="GN201">
        <f t="shared" si="200"/>
        <v>-3030.54</v>
      </c>
      <c r="GO201">
        <f t="shared" si="201"/>
        <v>0</v>
      </c>
      <c r="GP201">
        <f t="shared" si="202"/>
        <v>0</v>
      </c>
      <c r="GR201">
        <v>0</v>
      </c>
      <c r="GS201">
        <v>3</v>
      </c>
      <c r="GT201">
        <v>0</v>
      </c>
      <c r="GU201" t="s">
        <v>3</v>
      </c>
      <c r="GV201">
        <f t="shared" si="203"/>
        <v>0</v>
      </c>
      <c r="GW201">
        <v>1</v>
      </c>
      <c r="GX201">
        <f t="shared" si="204"/>
        <v>0</v>
      </c>
      <c r="HA201">
        <v>0</v>
      </c>
      <c r="HB201">
        <v>0</v>
      </c>
      <c r="HC201">
        <f t="shared" si="205"/>
        <v>0</v>
      </c>
      <c r="IK201">
        <v>0</v>
      </c>
    </row>
    <row r="202" spans="1:245" x14ac:dyDescent="0.2">
      <c r="A202">
        <v>18</v>
      </c>
      <c r="B202">
        <v>1</v>
      </c>
      <c r="C202">
        <v>371</v>
      </c>
      <c r="E202" t="s">
        <v>402</v>
      </c>
      <c r="F202" t="s">
        <v>221</v>
      </c>
      <c r="G202" t="s">
        <v>403</v>
      </c>
      <c r="H202" t="s">
        <v>72</v>
      </c>
      <c r="I202">
        <f>I200*J202</f>
        <v>1</v>
      </c>
      <c r="J202">
        <v>10</v>
      </c>
      <c r="O202">
        <f t="shared" si="171"/>
        <v>16983</v>
      </c>
      <c r="P202">
        <f t="shared" si="172"/>
        <v>16983</v>
      </c>
      <c r="Q202">
        <f t="shared" si="173"/>
        <v>0</v>
      </c>
      <c r="R202">
        <f t="shared" si="174"/>
        <v>0</v>
      </c>
      <c r="S202">
        <f t="shared" si="175"/>
        <v>0</v>
      </c>
      <c r="T202">
        <f t="shared" si="176"/>
        <v>0</v>
      </c>
      <c r="U202">
        <f t="shared" si="177"/>
        <v>0</v>
      </c>
      <c r="V202">
        <f t="shared" si="178"/>
        <v>0</v>
      </c>
      <c r="W202">
        <f t="shared" si="179"/>
        <v>0</v>
      </c>
      <c r="X202">
        <f t="shared" si="180"/>
        <v>0</v>
      </c>
      <c r="Y202">
        <f t="shared" si="181"/>
        <v>0</v>
      </c>
      <c r="AA202">
        <v>68187018</v>
      </c>
      <c r="AB202">
        <f t="shared" si="182"/>
        <v>16983</v>
      </c>
      <c r="AC202">
        <f t="shared" si="183"/>
        <v>16983</v>
      </c>
      <c r="AD202">
        <f>ROUND((((ET202)-(EU202))+AE202),6)</f>
        <v>0</v>
      </c>
      <c r="AE202">
        <f>ROUND((EU202),6)</f>
        <v>0</v>
      </c>
      <c r="AF202">
        <f>ROUND((EV202),6)</f>
        <v>0</v>
      </c>
      <c r="AG202">
        <f t="shared" si="184"/>
        <v>0</v>
      </c>
      <c r="AH202">
        <f>(EW202)</f>
        <v>0</v>
      </c>
      <c r="AI202">
        <f>(EX202)</f>
        <v>0</v>
      </c>
      <c r="AJ202">
        <f t="shared" si="185"/>
        <v>0</v>
      </c>
      <c r="AK202">
        <v>16983</v>
      </c>
      <c r="AL202">
        <v>16983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1</v>
      </c>
      <c r="AW202">
        <v>1</v>
      </c>
      <c r="AZ202">
        <v>1</v>
      </c>
      <c r="BA202">
        <v>1</v>
      </c>
      <c r="BB202">
        <v>1</v>
      </c>
      <c r="BC202">
        <v>1</v>
      </c>
      <c r="BD202" t="s">
        <v>3</v>
      </c>
      <c r="BE202" t="s">
        <v>3</v>
      </c>
      <c r="BF202" t="s">
        <v>3</v>
      </c>
      <c r="BG202" t="s">
        <v>3</v>
      </c>
      <c r="BH202">
        <v>3</v>
      </c>
      <c r="BI202">
        <v>4</v>
      </c>
      <c r="BJ202" t="s">
        <v>3</v>
      </c>
      <c r="BM202">
        <v>0</v>
      </c>
      <c r="BN202">
        <v>0</v>
      </c>
      <c r="BO202" t="s">
        <v>3</v>
      </c>
      <c r="BP202">
        <v>0</v>
      </c>
      <c r="BQ202">
        <v>16</v>
      </c>
      <c r="BR202">
        <v>0</v>
      </c>
      <c r="BS202">
        <v>1</v>
      </c>
      <c r="BT202">
        <v>1</v>
      </c>
      <c r="BU202">
        <v>1</v>
      </c>
      <c r="BV202">
        <v>1</v>
      </c>
      <c r="BW202">
        <v>1</v>
      </c>
      <c r="BX202">
        <v>1</v>
      </c>
      <c r="BY202" t="s">
        <v>3</v>
      </c>
      <c r="BZ202">
        <v>0</v>
      </c>
      <c r="CA202">
        <v>0</v>
      </c>
      <c r="CE202">
        <v>0</v>
      </c>
      <c r="CF202">
        <v>0</v>
      </c>
      <c r="CG202">
        <v>0</v>
      </c>
      <c r="CM202">
        <v>0</v>
      </c>
      <c r="CN202" t="s">
        <v>3</v>
      </c>
      <c r="CO202">
        <v>0</v>
      </c>
      <c r="CP202">
        <f t="shared" si="186"/>
        <v>16983</v>
      </c>
      <c r="CQ202">
        <f t="shared" si="187"/>
        <v>16983</v>
      </c>
      <c r="CR202">
        <f t="shared" si="188"/>
        <v>0</v>
      </c>
      <c r="CS202">
        <f t="shared" si="189"/>
        <v>0</v>
      </c>
      <c r="CT202">
        <f t="shared" si="190"/>
        <v>0</v>
      </c>
      <c r="CU202">
        <f t="shared" si="191"/>
        <v>0</v>
      </c>
      <c r="CV202">
        <f t="shared" si="192"/>
        <v>0</v>
      </c>
      <c r="CW202">
        <f t="shared" si="193"/>
        <v>0</v>
      </c>
      <c r="CX202">
        <f t="shared" si="194"/>
        <v>0</v>
      </c>
      <c r="CY202">
        <f t="shared" si="195"/>
        <v>0</v>
      </c>
      <c r="CZ202">
        <f t="shared" si="196"/>
        <v>0</v>
      </c>
      <c r="DC202" t="s">
        <v>3</v>
      </c>
      <c r="DD202" t="s">
        <v>3</v>
      </c>
      <c r="DE202" t="s">
        <v>3</v>
      </c>
      <c r="DF202" t="s">
        <v>3</v>
      </c>
      <c r="DG202" t="s">
        <v>3</v>
      </c>
      <c r="DH202" t="s">
        <v>3</v>
      </c>
      <c r="DI202" t="s">
        <v>3</v>
      </c>
      <c r="DJ202" t="s">
        <v>3</v>
      </c>
      <c r="DK202" t="s">
        <v>3</v>
      </c>
      <c r="DL202" t="s">
        <v>3</v>
      </c>
      <c r="DM202" t="s">
        <v>3</v>
      </c>
      <c r="DN202">
        <v>0</v>
      </c>
      <c r="DO202">
        <v>0</v>
      </c>
      <c r="DP202">
        <v>1</v>
      </c>
      <c r="DQ202">
        <v>1</v>
      </c>
      <c r="DU202">
        <v>1010</v>
      </c>
      <c r="DV202" t="s">
        <v>72</v>
      </c>
      <c r="DW202" t="s">
        <v>72</v>
      </c>
      <c r="DX202">
        <v>1</v>
      </c>
      <c r="EE202">
        <v>63940116</v>
      </c>
      <c r="EF202">
        <v>16</v>
      </c>
      <c r="EG202" t="s">
        <v>223</v>
      </c>
      <c r="EH202">
        <v>0</v>
      </c>
      <c r="EI202" t="s">
        <v>3</v>
      </c>
      <c r="EJ202">
        <v>4</v>
      </c>
      <c r="EK202">
        <v>0</v>
      </c>
      <c r="EL202" t="s">
        <v>224</v>
      </c>
      <c r="EM202" t="s">
        <v>225</v>
      </c>
      <c r="EO202" t="s">
        <v>3</v>
      </c>
      <c r="EQ202">
        <v>0</v>
      </c>
      <c r="ER202">
        <v>16983</v>
      </c>
      <c r="ES202">
        <v>16983</v>
      </c>
      <c r="ET202">
        <v>0</v>
      </c>
      <c r="EU202">
        <v>0</v>
      </c>
      <c r="EV202">
        <v>0</v>
      </c>
      <c r="EW202">
        <v>0</v>
      </c>
      <c r="EX202">
        <v>0</v>
      </c>
      <c r="EZ202">
        <v>5</v>
      </c>
      <c r="FC202">
        <v>1</v>
      </c>
      <c r="FD202">
        <v>18</v>
      </c>
      <c r="FF202">
        <v>19980</v>
      </c>
      <c r="FQ202">
        <v>0</v>
      </c>
      <c r="FR202">
        <f t="shared" si="197"/>
        <v>0</v>
      </c>
      <c r="FS202">
        <v>0</v>
      </c>
      <c r="FX202">
        <v>0</v>
      </c>
      <c r="FY202">
        <v>0</v>
      </c>
      <c r="GA202" t="s">
        <v>404</v>
      </c>
      <c r="GD202">
        <v>1</v>
      </c>
      <c r="GF202">
        <v>-1565019067</v>
      </c>
      <c r="GG202">
        <v>2</v>
      </c>
      <c r="GH202">
        <v>3</v>
      </c>
      <c r="GI202">
        <v>-2</v>
      </c>
      <c r="GJ202">
        <v>0</v>
      </c>
      <c r="GK202">
        <v>0</v>
      </c>
      <c r="GL202">
        <f t="shared" si="198"/>
        <v>0</v>
      </c>
      <c r="GM202">
        <f t="shared" si="199"/>
        <v>16983</v>
      </c>
      <c r="GN202">
        <f t="shared" si="200"/>
        <v>0</v>
      </c>
      <c r="GO202">
        <f t="shared" si="201"/>
        <v>0</v>
      </c>
      <c r="GP202">
        <f t="shared" si="202"/>
        <v>16983</v>
      </c>
      <c r="GR202">
        <v>1</v>
      </c>
      <c r="GS202">
        <v>1</v>
      </c>
      <c r="GT202">
        <v>0</v>
      </c>
      <c r="GU202" t="s">
        <v>3</v>
      </c>
      <c r="GV202">
        <f t="shared" si="203"/>
        <v>0</v>
      </c>
      <c r="GW202">
        <v>1</v>
      </c>
      <c r="GX202">
        <f t="shared" si="204"/>
        <v>0</v>
      </c>
      <c r="HA202">
        <v>0</v>
      </c>
      <c r="HB202">
        <v>0</v>
      </c>
      <c r="HC202">
        <f t="shared" si="205"/>
        <v>0</v>
      </c>
      <c r="IK202">
        <v>0</v>
      </c>
    </row>
    <row r="203" spans="1:245" x14ac:dyDescent="0.2">
      <c r="A203">
        <v>17</v>
      </c>
      <c r="B203">
        <v>1</v>
      </c>
      <c r="C203">
        <f>ROW(SmtRes!A379)</f>
        <v>379</v>
      </c>
      <c r="D203">
        <f>ROW(EtalonRes!A375)</f>
        <v>375</v>
      </c>
      <c r="E203" t="s">
        <v>405</v>
      </c>
      <c r="F203" t="s">
        <v>406</v>
      </c>
      <c r="G203" t="s">
        <v>407</v>
      </c>
      <c r="H203" t="s">
        <v>408</v>
      </c>
      <c r="I203">
        <f>ROUND((1)/100,9)</f>
        <v>0.01</v>
      </c>
      <c r="J203">
        <v>0</v>
      </c>
      <c r="O203">
        <f t="shared" si="171"/>
        <v>313.47000000000003</v>
      </c>
      <c r="P203">
        <f t="shared" si="172"/>
        <v>81.5</v>
      </c>
      <c r="Q203">
        <f t="shared" si="173"/>
        <v>34.92</v>
      </c>
      <c r="R203">
        <f t="shared" si="174"/>
        <v>8.3000000000000007</v>
      </c>
      <c r="S203">
        <f t="shared" si="175"/>
        <v>197.05</v>
      </c>
      <c r="T203">
        <f t="shared" si="176"/>
        <v>0</v>
      </c>
      <c r="U203">
        <f t="shared" si="177"/>
        <v>0.86422500000000002</v>
      </c>
      <c r="V203">
        <f t="shared" si="178"/>
        <v>2.1625000000000002E-2</v>
      </c>
      <c r="W203">
        <f t="shared" si="179"/>
        <v>0</v>
      </c>
      <c r="X203">
        <f t="shared" si="180"/>
        <v>217.67</v>
      </c>
      <c r="Y203">
        <f t="shared" si="181"/>
        <v>110.89</v>
      </c>
      <c r="AA203">
        <v>68187018</v>
      </c>
      <c r="AB203">
        <f t="shared" si="182"/>
        <v>2663.1925000000001</v>
      </c>
      <c r="AC203">
        <f t="shared" si="183"/>
        <v>1633.35</v>
      </c>
      <c r="AD203">
        <f>ROUND(((((ET203*1.25))-((EU203*1.25)))+AE203),6)</f>
        <v>336.73750000000001</v>
      </c>
      <c r="AE203">
        <f>ROUND(((EU203*1.25)),6)</f>
        <v>29.2</v>
      </c>
      <c r="AF203">
        <f>ROUND(((EV203*1.15)),6)</f>
        <v>693.10500000000002</v>
      </c>
      <c r="AG203">
        <f t="shared" si="184"/>
        <v>0</v>
      </c>
      <c r="AH203">
        <f>((EW203*1.15))</f>
        <v>86.422499999999999</v>
      </c>
      <c r="AI203">
        <f>((EX203*1.25))</f>
        <v>2.1625000000000001</v>
      </c>
      <c r="AJ203">
        <f t="shared" si="185"/>
        <v>0</v>
      </c>
      <c r="AK203">
        <v>2505.44</v>
      </c>
      <c r="AL203">
        <v>1633.35</v>
      </c>
      <c r="AM203">
        <v>269.39</v>
      </c>
      <c r="AN203">
        <v>23.36</v>
      </c>
      <c r="AO203">
        <v>602.70000000000005</v>
      </c>
      <c r="AP203">
        <v>0</v>
      </c>
      <c r="AQ203">
        <v>75.150000000000006</v>
      </c>
      <c r="AR203">
        <v>1.73</v>
      </c>
      <c r="AS203">
        <v>0</v>
      </c>
      <c r="AT203">
        <v>106</v>
      </c>
      <c r="AU203">
        <v>54</v>
      </c>
      <c r="AV203">
        <v>1</v>
      </c>
      <c r="AW203">
        <v>1</v>
      </c>
      <c r="AZ203">
        <v>1</v>
      </c>
      <c r="BA203">
        <v>28.43</v>
      </c>
      <c r="BB203">
        <v>10.37</v>
      </c>
      <c r="BC203">
        <v>4.99</v>
      </c>
      <c r="BD203" t="s">
        <v>3</v>
      </c>
      <c r="BE203" t="s">
        <v>3</v>
      </c>
      <c r="BF203" t="s">
        <v>3</v>
      </c>
      <c r="BG203" t="s">
        <v>3</v>
      </c>
      <c r="BH203">
        <v>0</v>
      </c>
      <c r="BI203">
        <v>1</v>
      </c>
      <c r="BJ203" t="s">
        <v>409</v>
      </c>
      <c r="BM203">
        <v>10001</v>
      </c>
      <c r="BN203">
        <v>0</v>
      </c>
      <c r="BO203" t="s">
        <v>406</v>
      </c>
      <c r="BP203">
        <v>1</v>
      </c>
      <c r="BQ203">
        <v>2</v>
      </c>
      <c r="BR203">
        <v>0</v>
      </c>
      <c r="BS203">
        <v>28.43</v>
      </c>
      <c r="BT203">
        <v>1</v>
      </c>
      <c r="BU203">
        <v>1</v>
      </c>
      <c r="BV203">
        <v>1</v>
      </c>
      <c r="BW203">
        <v>1</v>
      </c>
      <c r="BX203">
        <v>1</v>
      </c>
      <c r="BY203" t="s">
        <v>3</v>
      </c>
      <c r="BZ203">
        <v>118</v>
      </c>
      <c r="CA203">
        <v>63</v>
      </c>
      <c r="CE203">
        <v>0</v>
      </c>
      <c r="CF203">
        <v>0</v>
      </c>
      <c r="CG203">
        <v>0</v>
      </c>
      <c r="CM203">
        <v>0</v>
      </c>
      <c r="CN203" t="s">
        <v>1223</v>
      </c>
      <c r="CO203">
        <v>0</v>
      </c>
      <c r="CP203">
        <f t="shared" si="186"/>
        <v>313.47000000000003</v>
      </c>
      <c r="CQ203">
        <f t="shared" si="187"/>
        <v>8150.4165000000003</v>
      </c>
      <c r="CR203">
        <f t="shared" si="188"/>
        <v>3491.9678749999998</v>
      </c>
      <c r="CS203">
        <f t="shared" si="189"/>
        <v>830.15599999999995</v>
      </c>
      <c r="CT203">
        <f t="shared" si="190"/>
        <v>19704.975150000002</v>
      </c>
      <c r="CU203">
        <f t="shared" si="191"/>
        <v>0</v>
      </c>
      <c r="CV203">
        <f t="shared" si="192"/>
        <v>86.422499999999999</v>
      </c>
      <c r="CW203">
        <f t="shared" si="193"/>
        <v>2.1625000000000001</v>
      </c>
      <c r="CX203">
        <f t="shared" si="194"/>
        <v>0</v>
      </c>
      <c r="CY203">
        <f t="shared" si="195"/>
        <v>217.67100000000002</v>
      </c>
      <c r="CZ203">
        <f t="shared" si="196"/>
        <v>110.88900000000001</v>
      </c>
      <c r="DC203" t="s">
        <v>3</v>
      </c>
      <c r="DD203" t="s">
        <v>3</v>
      </c>
      <c r="DE203" t="s">
        <v>20</v>
      </c>
      <c r="DF203" t="s">
        <v>20</v>
      </c>
      <c r="DG203" t="s">
        <v>21</v>
      </c>
      <c r="DH203" t="s">
        <v>3</v>
      </c>
      <c r="DI203" t="s">
        <v>21</v>
      </c>
      <c r="DJ203" t="s">
        <v>20</v>
      </c>
      <c r="DK203" t="s">
        <v>3</v>
      </c>
      <c r="DL203" t="s">
        <v>3</v>
      </c>
      <c r="DM203" t="s">
        <v>3</v>
      </c>
      <c r="DN203">
        <v>0</v>
      </c>
      <c r="DO203">
        <v>0</v>
      </c>
      <c r="DP203">
        <v>1</v>
      </c>
      <c r="DQ203">
        <v>1</v>
      </c>
      <c r="DU203">
        <v>1013</v>
      </c>
      <c r="DV203" t="s">
        <v>408</v>
      </c>
      <c r="DW203" t="s">
        <v>408</v>
      </c>
      <c r="DX203">
        <v>1</v>
      </c>
      <c r="EE203">
        <v>63940278</v>
      </c>
      <c r="EF203">
        <v>2</v>
      </c>
      <c r="EG203" t="s">
        <v>22</v>
      </c>
      <c r="EH203">
        <v>0</v>
      </c>
      <c r="EI203" t="s">
        <v>3</v>
      </c>
      <c r="EJ203">
        <v>1</v>
      </c>
      <c r="EK203">
        <v>10001</v>
      </c>
      <c r="EL203" t="s">
        <v>23</v>
      </c>
      <c r="EM203" t="s">
        <v>24</v>
      </c>
      <c r="EO203" t="s">
        <v>25</v>
      </c>
      <c r="EQ203">
        <v>0</v>
      </c>
      <c r="ER203">
        <v>2505.44</v>
      </c>
      <c r="ES203">
        <v>1633.35</v>
      </c>
      <c r="ET203">
        <v>269.39</v>
      </c>
      <c r="EU203">
        <v>23.36</v>
      </c>
      <c r="EV203">
        <v>602.70000000000005</v>
      </c>
      <c r="EW203">
        <v>75.150000000000006</v>
      </c>
      <c r="EX203">
        <v>1.73</v>
      </c>
      <c r="EY203">
        <v>0</v>
      </c>
      <c r="FQ203">
        <v>0</v>
      </c>
      <c r="FR203">
        <f t="shared" si="197"/>
        <v>0</v>
      </c>
      <c r="FS203">
        <v>0</v>
      </c>
      <c r="FT203" t="s">
        <v>26</v>
      </c>
      <c r="FU203" t="s">
        <v>27</v>
      </c>
      <c r="FX203">
        <v>106.2</v>
      </c>
      <c r="FY203">
        <v>53.55</v>
      </c>
      <c r="GA203" t="s">
        <v>3</v>
      </c>
      <c r="GD203">
        <v>1</v>
      </c>
      <c r="GF203">
        <v>1781177277</v>
      </c>
      <c r="GG203">
        <v>2</v>
      </c>
      <c r="GH203">
        <v>1</v>
      </c>
      <c r="GI203">
        <v>2</v>
      </c>
      <c r="GJ203">
        <v>0</v>
      </c>
      <c r="GK203">
        <v>0</v>
      </c>
      <c r="GL203">
        <f t="shared" si="198"/>
        <v>0</v>
      </c>
      <c r="GM203">
        <f t="shared" si="199"/>
        <v>642.03</v>
      </c>
      <c r="GN203">
        <f t="shared" si="200"/>
        <v>642.03</v>
      </c>
      <c r="GO203">
        <f t="shared" si="201"/>
        <v>0</v>
      </c>
      <c r="GP203">
        <f t="shared" si="202"/>
        <v>0</v>
      </c>
      <c r="GR203">
        <v>0</v>
      </c>
      <c r="GS203">
        <v>3</v>
      </c>
      <c r="GT203">
        <v>0</v>
      </c>
      <c r="GU203" t="s">
        <v>3</v>
      </c>
      <c r="GV203">
        <f t="shared" si="203"/>
        <v>0</v>
      </c>
      <c r="GW203">
        <v>1</v>
      </c>
      <c r="GX203">
        <f t="shared" si="204"/>
        <v>0</v>
      </c>
      <c r="HA203">
        <v>0</v>
      </c>
      <c r="HB203">
        <v>0</v>
      </c>
      <c r="HC203">
        <f t="shared" si="205"/>
        <v>0</v>
      </c>
      <c r="IK203">
        <v>0</v>
      </c>
    </row>
    <row r="204" spans="1:245" x14ac:dyDescent="0.2">
      <c r="A204">
        <v>18</v>
      </c>
      <c r="B204">
        <v>1</v>
      </c>
      <c r="C204">
        <v>379</v>
      </c>
      <c r="E204" t="s">
        <v>410</v>
      </c>
      <c r="F204" t="s">
        <v>221</v>
      </c>
      <c r="G204" t="s">
        <v>411</v>
      </c>
      <c r="H204" t="s">
        <v>72</v>
      </c>
      <c r="I204">
        <f>I203*J204</f>
        <v>1</v>
      </c>
      <c r="J204">
        <v>100</v>
      </c>
      <c r="O204">
        <f t="shared" si="171"/>
        <v>1474.75</v>
      </c>
      <c r="P204">
        <f t="shared" si="172"/>
        <v>1474.75</v>
      </c>
      <c r="Q204">
        <f t="shared" si="173"/>
        <v>0</v>
      </c>
      <c r="R204">
        <f t="shared" si="174"/>
        <v>0</v>
      </c>
      <c r="S204">
        <f t="shared" si="175"/>
        <v>0</v>
      </c>
      <c r="T204">
        <f t="shared" si="176"/>
        <v>0</v>
      </c>
      <c r="U204">
        <f t="shared" si="177"/>
        <v>0</v>
      </c>
      <c r="V204">
        <f t="shared" si="178"/>
        <v>0</v>
      </c>
      <c r="W204">
        <f t="shared" si="179"/>
        <v>0</v>
      </c>
      <c r="X204">
        <f t="shared" si="180"/>
        <v>0</v>
      </c>
      <c r="Y204">
        <f t="shared" si="181"/>
        <v>0</v>
      </c>
      <c r="AA204">
        <v>68187018</v>
      </c>
      <c r="AB204">
        <f t="shared" si="182"/>
        <v>1474.75</v>
      </c>
      <c r="AC204">
        <f t="shared" si="183"/>
        <v>1474.75</v>
      </c>
      <c r="AD204">
        <f>ROUND((((ET204)-(EU204))+AE204),6)</f>
        <v>0</v>
      </c>
      <c r="AE204">
        <f>ROUND((EU204),6)</f>
        <v>0</v>
      </c>
      <c r="AF204">
        <f>ROUND((EV204),6)</f>
        <v>0</v>
      </c>
      <c r="AG204">
        <f t="shared" si="184"/>
        <v>0</v>
      </c>
      <c r="AH204">
        <f>(EW204)</f>
        <v>0</v>
      </c>
      <c r="AI204">
        <f>(EX204)</f>
        <v>0</v>
      </c>
      <c r="AJ204">
        <f t="shared" si="185"/>
        <v>0</v>
      </c>
      <c r="AK204">
        <v>1474.75</v>
      </c>
      <c r="AL204">
        <v>1474.75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1</v>
      </c>
      <c r="AW204">
        <v>1</v>
      </c>
      <c r="AZ204">
        <v>1</v>
      </c>
      <c r="BA204">
        <v>1</v>
      </c>
      <c r="BB204">
        <v>1</v>
      </c>
      <c r="BC204">
        <v>1</v>
      </c>
      <c r="BD204" t="s">
        <v>3</v>
      </c>
      <c r="BE204" t="s">
        <v>3</v>
      </c>
      <c r="BF204" t="s">
        <v>3</v>
      </c>
      <c r="BG204" t="s">
        <v>3</v>
      </c>
      <c r="BH204">
        <v>3</v>
      </c>
      <c r="BI204">
        <v>4</v>
      </c>
      <c r="BJ204" t="s">
        <v>3</v>
      </c>
      <c r="BM204">
        <v>0</v>
      </c>
      <c r="BN204">
        <v>0</v>
      </c>
      <c r="BO204" t="s">
        <v>3</v>
      </c>
      <c r="BP204">
        <v>0</v>
      </c>
      <c r="BQ204">
        <v>16</v>
      </c>
      <c r="BR204">
        <v>0</v>
      </c>
      <c r="BS204">
        <v>1</v>
      </c>
      <c r="BT204">
        <v>1</v>
      </c>
      <c r="BU204">
        <v>1</v>
      </c>
      <c r="BV204">
        <v>1</v>
      </c>
      <c r="BW204">
        <v>1</v>
      </c>
      <c r="BX204">
        <v>1</v>
      </c>
      <c r="BY204" t="s">
        <v>3</v>
      </c>
      <c r="BZ204">
        <v>0</v>
      </c>
      <c r="CA204">
        <v>0</v>
      </c>
      <c r="CE204">
        <v>0</v>
      </c>
      <c r="CF204">
        <v>0</v>
      </c>
      <c r="CG204">
        <v>0</v>
      </c>
      <c r="CM204">
        <v>0</v>
      </c>
      <c r="CN204" t="s">
        <v>3</v>
      </c>
      <c r="CO204">
        <v>0</v>
      </c>
      <c r="CP204">
        <f t="shared" si="186"/>
        <v>1474.75</v>
      </c>
      <c r="CQ204">
        <f t="shared" si="187"/>
        <v>1474.75</v>
      </c>
      <c r="CR204">
        <f t="shared" si="188"/>
        <v>0</v>
      </c>
      <c r="CS204">
        <f t="shared" si="189"/>
        <v>0</v>
      </c>
      <c r="CT204">
        <f t="shared" si="190"/>
        <v>0</v>
      </c>
      <c r="CU204">
        <f t="shared" si="191"/>
        <v>0</v>
      </c>
      <c r="CV204">
        <f t="shared" si="192"/>
        <v>0</v>
      </c>
      <c r="CW204">
        <f t="shared" si="193"/>
        <v>0</v>
      </c>
      <c r="CX204">
        <f t="shared" si="194"/>
        <v>0</v>
      </c>
      <c r="CY204">
        <f t="shared" si="195"/>
        <v>0</v>
      </c>
      <c r="CZ204">
        <f t="shared" si="196"/>
        <v>0</v>
      </c>
      <c r="DC204" t="s">
        <v>3</v>
      </c>
      <c r="DD204" t="s">
        <v>3</v>
      </c>
      <c r="DE204" t="s">
        <v>3</v>
      </c>
      <c r="DF204" t="s">
        <v>3</v>
      </c>
      <c r="DG204" t="s">
        <v>3</v>
      </c>
      <c r="DH204" t="s">
        <v>3</v>
      </c>
      <c r="DI204" t="s">
        <v>3</v>
      </c>
      <c r="DJ204" t="s">
        <v>3</v>
      </c>
      <c r="DK204" t="s">
        <v>3</v>
      </c>
      <c r="DL204" t="s">
        <v>3</v>
      </c>
      <c r="DM204" t="s">
        <v>3</v>
      </c>
      <c r="DN204">
        <v>0</v>
      </c>
      <c r="DO204">
        <v>0</v>
      </c>
      <c r="DP204">
        <v>1</v>
      </c>
      <c r="DQ204">
        <v>1</v>
      </c>
      <c r="DU204">
        <v>1010</v>
      </c>
      <c r="DV204" t="s">
        <v>72</v>
      </c>
      <c r="DW204" t="s">
        <v>72</v>
      </c>
      <c r="DX204">
        <v>1</v>
      </c>
      <c r="EE204">
        <v>63940116</v>
      </c>
      <c r="EF204">
        <v>16</v>
      </c>
      <c r="EG204" t="s">
        <v>223</v>
      </c>
      <c r="EH204">
        <v>0</v>
      </c>
      <c r="EI204" t="s">
        <v>3</v>
      </c>
      <c r="EJ204">
        <v>4</v>
      </c>
      <c r="EK204">
        <v>0</v>
      </c>
      <c r="EL204" t="s">
        <v>224</v>
      </c>
      <c r="EM204" t="s">
        <v>225</v>
      </c>
      <c r="EO204" t="s">
        <v>3</v>
      </c>
      <c r="EQ204">
        <v>0</v>
      </c>
      <c r="ER204">
        <v>1474.75</v>
      </c>
      <c r="ES204">
        <v>1474.75</v>
      </c>
      <c r="ET204">
        <v>0</v>
      </c>
      <c r="EU204">
        <v>0</v>
      </c>
      <c r="EV204">
        <v>0</v>
      </c>
      <c r="EW204">
        <v>0</v>
      </c>
      <c r="EX204">
        <v>0</v>
      </c>
      <c r="EZ204">
        <v>5</v>
      </c>
      <c r="FC204">
        <v>1</v>
      </c>
      <c r="FD204">
        <v>18</v>
      </c>
      <c r="FF204">
        <v>1735</v>
      </c>
      <c r="FQ204">
        <v>0</v>
      </c>
      <c r="FR204">
        <f t="shared" si="197"/>
        <v>0</v>
      </c>
      <c r="FS204">
        <v>0</v>
      </c>
      <c r="FX204">
        <v>0</v>
      </c>
      <c r="FY204">
        <v>0</v>
      </c>
      <c r="GA204" t="s">
        <v>412</v>
      </c>
      <c r="GD204">
        <v>1</v>
      </c>
      <c r="GF204">
        <v>1784352824</v>
      </c>
      <c r="GG204">
        <v>2</v>
      </c>
      <c r="GH204">
        <v>3</v>
      </c>
      <c r="GI204">
        <v>-2</v>
      </c>
      <c r="GJ204">
        <v>0</v>
      </c>
      <c r="GK204">
        <v>0</v>
      </c>
      <c r="GL204">
        <f t="shared" si="198"/>
        <v>0</v>
      </c>
      <c r="GM204">
        <f t="shared" si="199"/>
        <v>1474.75</v>
      </c>
      <c r="GN204">
        <f t="shared" si="200"/>
        <v>0</v>
      </c>
      <c r="GO204">
        <f t="shared" si="201"/>
        <v>0</v>
      </c>
      <c r="GP204">
        <f t="shared" si="202"/>
        <v>1474.75</v>
      </c>
      <c r="GR204">
        <v>1</v>
      </c>
      <c r="GS204">
        <v>1</v>
      </c>
      <c r="GT204">
        <v>0</v>
      </c>
      <c r="GU204" t="s">
        <v>3</v>
      </c>
      <c r="GV204">
        <f t="shared" si="203"/>
        <v>0</v>
      </c>
      <c r="GW204">
        <v>1</v>
      </c>
      <c r="GX204">
        <f t="shared" si="204"/>
        <v>0</v>
      </c>
      <c r="HA204">
        <v>0</v>
      </c>
      <c r="HB204">
        <v>0</v>
      </c>
      <c r="HC204">
        <f t="shared" si="205"/>
        <v>0</v>
      </c>
      <c r="IK204">
        <v>0</v>
      </c>
    </row>
    <row r="205" spans="1:245" x14ac:dyDescent="0.2">
      <c r="A205">
        <v>17</v>
      </c>
      <c r="B205">
        <v>1</v>
      </c>
      <c r="C205">
        <f>ROW(SmtRes!A394)</f>
        <v>394</v>
      </c>
      <c r="D205">
        <f>ROW(EtalonRes!A388)</f>
        <v>388</v>
      </c>
      <c r="E205" t="s">
        <v>413</v>
      </c>
      <c r="F205" t="s">
        <v>414</v>
      </c>
      <c r="G205" t="s">
        <v>415</v>
      </c>
      <c r="H205" t="s">
        <v>394</v>
      </c>
      <c r="I205">
        <f>ROUND((1)/10,9)</f>
        <v>0.1</v>
      </c>
      <c r="J205">
        <v>0</v>
      </c>
      <c r="O205">
        <f t="shared" si="171"/>
        <v>2176.5</v>
      </c>
      <c r="P205">
        <f t="shared" si="172"/>
        <v>1465.5</v>
      </c>
      <c r="Q205">
        <f t="shared" si="173"/>
        <v>30.07</v>
      </c>
      <c r="R205">
        <f t="shared" si="174"/>
        <v>6.25</v>
      </c>
      <c r="S205">
        <f t="shared" si="175"/>
        <v>680.93</v>
      </c>
      <c r="T205">
        <f t="shared" si="176"/>
        <v>0</v>
      </c>
      <c r="U205">
        <f t="shared" si="177"/>
        <v>2.4897499999999999</v>
      </c>
      <c r="V205">
        <f t="shared" si="178"/>
        <v>1.6250000000000001E-2</v>
      </c>
      <c r="W205">
        <f t="shared" si="179"/>
        <v>0</v>
      </c>
      <c r="X205">
        <f t="shared" si="180"/>
        <v>790.26</v>
      </c>
      <c r="Y205">
        <f t="shared" si="181"/>
        <v>487.9</v>
      </c>
      <c r="AA205">
        <v>68187018</v>
      </c>
      <c r="AB205">
        <f t="shared" si="182"/>
        <v>1646.3979999999999</v>
      </c>
      <c r="AC205">
        <f t="shared" si="183"/>
        <v>1377.35</v>
      </c>
      <c r="AD205">
        <f>ROUND(((((ET205*1.25))-((EU205*1.25)))+AE205),6)</f>
        <v>29.537500000000001</v>
      </c>
      <c r="AE205">
        <f>ROUND(((EU205*1.25)),6)</f>
        <v>2.2000000000000002</v>
      </c>
      <c r="AF205">
        <f>ROUND(((EV205*1.15)),6)</f>
        <v>239.51050000000001</v>
      </c>
      <c r="AG205">
        <f t="shared" si="184"/>
        <v>0</v>
      </c>
      <c r="AH205">
        <f>((EW205*1.15))</f>
        <v>24.897499999999997</v>
      </c>
      <c r="AI205">
        <f>((EX205*1.25))</f>
        <v>0.16250000000000001</v>
      </c>
      <c r="AJ205">
        <f t="shared" si="185"/>
        <v>0</v>
      </c>
      <c r="AK205">
        <v>1609.25</v>
      </c>
      <c r="AL205">
        <v>1377.35</v>
      </c>
      <c r="AM205">
        <v>23.63</v>
      </c>
      <c r="AN205">
        <v>1.76</v>
      </c>
      <c r="AO205">
        <v>208.27</v>
      </c>
      <c r="AP205">
        <v>0</v>
      </c>
      <c r="AQ205">
        <v>21.65</v>
      </c>
      <c r="AR205">
        <v>0.13</v>
      </c>
      <c r="AS205">
        <v>0</v>
      </c>
      <c r="AT205">
        <v>115</v>
      </c>
      <c r="AU205">
        <v>71</v>
      </c>
      <c r="AV205">
        <v>1</v>
      </c>
      <c r="AW205">
        <v>1</v>
      </c>
      <c r="AZ205">
        <v>1</v>
      </c>
      <c r="BA205">
        <v>28.43</v>
      </c>
      <c r="BB205">
        <v>10.18</v>
      </c>
      <c r="BC205">
        <v>10.64</v>
      </c>
      <c r="BD205" t="s">
        <v>3</v>
      </c>
      <c r="BE205" t="s">
        <v>3</v>
      </c>
      <c r="BF205" t="s">
        <v>3</v>
      </c>
      <c r="BG205" t="s">
        <v>3</v>
      </c>
      <c r="BH205">
        <v>0</v>
      </c>
      <c r="BI205">
        <v>1</v>
      </c>
      <c r="BJ205" t="s">
        <v>416</v>
      </c>
      <c r="BM205">
        <v>17001</v>
      </c>
      <c r="BN205">
        <v>0</v>
      </c>
      <c r="BO205" t="s">
        <v>414</v>
      </c>
      <c r="BP205">
        <v>1</v>
      </c>
      <c r="BQ205">
        <v>2</v>
      </c>
      <c r="BR205">
        <v>0</v>
      </c>
      <c r="BS205">
        <v>28.43</v>
      </c>
      <c r="BT205">
        <v>1</v>
      </c>
      <c r="BU205">
        <v>1</v>
      </c>
      <c r="BV205">
        <v>1</v>
      </c>
      <c r="BW205">
        <v>1</v>
      </c>
      <c r="BX205">
        <v>1</v>
      </c>
      <c r="BY205" t="s">
        <v>3</v>
      </c>
      <c r="BZ205">
        <v>128</v>
      </c>
      <c r="CA205">
        <v>83</v>
      </c>
      <c r="CE205">
        <v>0</v>
      </c>
      <c r="CF205">
        <v>0</v>
      </c>
      <c r="CG205">
        <v>0</v>
      </c>
      <c r="CM205">
        <v>0</v>
      </c>
      <c r="CN205" t="s">
        <v>1223</v>
      </c>
      <c r="CO205">
        <v>0</v>
      </c>
      <c r="CP205">
        <f t="shared" si="186"/>
        <v>2176.5</v>
      </c>
      <c r="CQ205">
        <f t="shared" si="187"/>
        <v>14655.003999999999</v>
      </c>
      <c r="CR205">
        <f t="shared" si="188"/>
        <v>300.69175000000001</v>
      </c>
      <c r="CS205">
        <f t="shared" si="189"/>
        <v>62.546000000000006</v>
      </c>
      <c r="CT205">
        <f t="shared" si="190"/>
        <v>6809.2835150000001</v>
      </c>
      <c r="CU205">
        <f t="shared" si="191"/>
        <v>0</v>
      </c>
      <c r="CV205">
        <f t="shared" si="192"/>
        <v>24.897499999999997</v>
      </c>
      <c r="CW205">
        <f t="shared" si="193"/>
        <v>0.16250000000000001</v>
      </c>
      <c r="CX205">
        <f t="shared" si="194"/>
        <v>0</v>
      </c>
      <c r="CY205">
        <f t="shared" si="195"/>
        <v>790.25699999999995</v>
      </c>
      <c r="CZ205">
        <f t="shared" si="196"/>
        <v>487.89779999999996</v>
      </c>
      <c r="DC205" t="s">
        <v>3</v>
      </c>
      <c r="DD205" t="s">
        <v>3</v>
      </c>
      <c r="DE205" t="s">
        <v>20</v>
      </c>
      <c r="DF205" t="s">
        <v>20</v>
      </c>
      <c r="DG205" t="s">
        <v>21</v>
      </c>
      <c r="DH205" t="s">
        <v>3</v>
      </c>
      <c r="DI205" t="s">
        <v>21</v>
      </c>
      <c r="DJ205" t="s">
        <v>20</v>
      </c>
      <c r="DK205" t="s">
        <v>3</v>
      </c>
      <c r="DL205" t="s">
        <v>3</v>
      </c>
      <c r="DM205" t="s">
        <v>3</v>
      </c>
      <c r="DN205">
        <v>0</v>
      </c>
      <c r="DO205">
        <v>0</v>
      </c>
      <c r="DP205">
        <v>1</v>
      </c>
      <c r="DQ205">
        <v>1</v>
      </c>
      <c r="DU205">
        <v>1013</v>
      </c>
      <c r="DV205" t="s">
        <v>394</v>
      </c>
      <c r="DW205" t="s">
        <v>394</v>
      </c>
      <c r="DX205">
        <v>1</v>
      </c>
      <c r="EE205">
        <v>63940303</v>
      </c>
      <c r="EF205">
        <v>2</v>
      </c>
      <c r="EG205" t="s">
        <v>22</v>
      </c>
      <c r="EH205">
        <v>0</v>
      </c>
      <c r="EI205" t="s">
        <v>3</v>
      </c>
      <c r="EJ205">
        <v>1</v>
      </c>
      <c r="EK205">
        <v>17001</v>
      </c>
      <c r="EL205" t="s">
        <v>396</v>
      </c>
      <c r="EM205" t="s">
        <v>397</v>
      </c>
      <c r="EO205" t="s">
        <v>25</v>
      </c>
      <c r="EQ205">
        <v>0</v>
      </c>
      <c r="ER205">
        <v>1609.25</v>
      </c>
      <c r="ES205">
        <v>1377.35</v>
      </c>
      <c r="ET205">
        <v>23.63</v>
      </c>
      <c r="EU205">
        <v>1.76</v>
      </c>
      <c r="EV205">
        <v>208.27</v>
      </c>
      <c r="EW205">
        <v>21.65</v>
      </c>
      <c r="EX205">
        <v>0.13</v>
      </c>
      <c r="EY205">
        <v>0</v>
      </c>
      <c r="FQ205">
        <v>0</v>
      </c>
      <c r="FR205">
        <f t="shared" si="197"/>
        <v>0</v>
      </c>
      <c r="FS205">
        <v>0</v>
      </c>
      <c r="FT205" t="s">
        <v>26</v>
      </c>
      <c r="FU205" t="s">
        <v>27</v>
      </c>
      <c r="FX205">
        <v>115.2</v>
      </c>
      <c r="FY205">
        <v>70.55</v>
      </c>
      <c r="GA205" t="s">
        <v>3</v>
      </c>
      <c r="GD205">
        <v>1</v>
      </c>
      <c r="GF205">
        <v>-1317751891</v>
      </c>
      <c r="GG205">
        <v>2</v>
      </c>
      <c r="GH205">
        <v>1</v>
      </c>
      <c r="GI205">
        <v>2</v>
      </c>
      <c r="GJ205">
        <v>0</v>
      </c>
      <c r="GK205">
        <v>0</v>
      </c>
      <c r="GL205">
        <f t="shared" si="198"/>
        <v>0</v>
      </c>
      <c r="GM205">
        <f t="shared" si="199"/>
        <v>3454.66</v>
      </c>
      <c r="GN205">
        <f t="shared" si="200"/>
        <v>3454.66</v>
      </c>
      <c r="GO205">
        <f t="shared" si="201"/>
        <v>0</v>
      </c>
      <c r="GP205">
        <f t="shared" si="202"/>
        <v>0</v>
      </c>
      <c r="GR205">
        <v>0</v>
      </c>
      <c r="GS205">
        <v>3</v>
      </c>
      <c r="GT205">
        <v>0</v>
      </c>
      <c r="GU205" t="s">
        <v>3</v>
      </c>
      <c r="GV205">
        <f t="shared" si="203"/>
        <v>0</v>
      </c>
      <c r="GW205">
        <v>1</v>
      </c>
      <c r="GX205">
        <f t="shared" si="204"/>
        <v>0</v>
      </c>
      <c r="HA205">
        <v>0</v>
      </c>
      <c r="HB205">
        <v>0</v>
      </c>
      <c r="HC205">
        <f t="shared" si="205"/>
        <v>0</v>
      </c>
      <c r="IK205">
        <v>0</v>
      </c>
    </row>
    <row r="206" spans="1:245" x14ac:dyDescent="0.2">
      <c r="A206">
        <v>18</v>
      </c>
      <c r="B206">
        <v>1</v>
      </c>
      <c r="C206">
        <v>393</v>
      </c>
      <c r="E206" t="s">
        <v>417</v>
      </c>
      <c r="F206" t="s">
        <v>418</v>
      </c>
      <c r="G206" t="s">
        <v>419</v>
      </c>
      <c r="H206" t="s">
        <v>103</v>
      </c>
      <c r="I206">
        <f>I205*J206</f>
        <v>-1</v>
      </c>
      <c r="J206">
        <v>-10</v>
      </c>
      <c r="O206">
        <f t="shared" si="171"/>
        <v>-1432.6</v>
      </c>
      <c r="P206">
        <f t="shared" si="172"/>
        <v>-1432.6</v>
      </c>
      <c r="Q206">
        <f t="shared" si="173"/>
        <v>0</v>
      </c>
      <c r="R206">
        <f t="shared" si="174"/>
        <v>0</v>
      </c>
      <c r="S206">
        <f t="shared" si="175"/>
        <v>0</v>
      </c>
      <c r="T206">
        <f t="shared" si="176"/>
        <v>0</v>
      </c>
      <c r="U206">
        <f t="shared" si="177"/>
        <v>0</v>
      </c>
      <c r="V206">
        <f t="shared" si="178"/>
        <v>0</v>
      </c>
      <c r="W206">
        <f t="shared" si="179"/>
        <v>0</v>
      </c>
      <c r="X206">
        <f t="shared" si="180"/>
        <v>0</v>
      </c>
      <c r="Y206">
        <f t="shared" si="181"/>
        <v>0</v>
      </c>
      <c r="AA206">
        <v>68187018</v>
      </c>
      <c r="AB206">
        <f t="shared" si="182"/>
        <v>130</v>
      </c>
      <c r="AC206">
        <f t="shared" si="183"/>
        <v>130</v>
      </c>
      <c r="AD206">
        <f>ROUND((((ET206)-(EU206))+AE206),6)</f>
        <v>0</v>
      </c>
      <c r="AE206">
        <f t="shared" ref="AE206:AF208" si="211">ROUND((EU206),6)</f>
        <v>0</v>
      </c>
      <c r="AF206">
        <f t="shared" si="211"/>
        <v>0</v>
      </c>
      <c r="AG206">
        <f t="shared" si="184"/>
        <v>0</v>
      </c>
      <c r="AH206">
        <f t="shared" ref="AH206:AI208" si="212">(EW206)</f>
        <v>0</v>
      </c>
      <c r="AI206">
        <f t="shared" si="212"/>
        <v>0</v>
      </c>
      <c r="AJ206">
        <f t="shared" si="185"/>
        <v>0</v>
      </c>
      <c r="AK206">
        <v>130</v>
      </c>
      <c r="AL206">
        <v>130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1</v>
      </c>
      <c r="AW206">
        <v>1</v>
      </c>
      <c r="AZ206">
        <v>1</v>
      </c>
      <c r="BA206">
        <v>1</v>
      </c>
      <c r="BB206">
        <v>1</v>
      </c>
      <c r="BC206">
        <v>11.02</v>
      </c>
      <c r="BD206" t="s">
        <v>3</v>
      </c>
      <c r="BE206" t="s">
        <v>3</v>
      </c>
      <c r="BF206" t="s">
        <v>3</v>
      </c>
      <c r="BG206" t="s">
        <v>3</v>
      </c>
      <c r="BH206">
        <v>3</v>
      </c>
      <c r="BI206">
        <v>1</v>
      </c>
      <c r="BJ206" t="s">
        <v>420</v>
      </c>
      <c r="BM206">
        <v>500001</v>
      </c>
      <c r="BN206">
        <v>0</v>
      </c>
      <c r="BO206" t="s">
        <v>418</v>
      </c>
      <c r="BP206">
        <v>1</v>
      </c>
      <c r="BQ206">
        <v>8</v>
      </c>
      <c r="BR206">
        <v>1</v>
      </c>
      <c r="BS206">
        <v>1</v>
      </c>
      <c r="BT206">
        <v>1</v>
      </c>
      <c r="BU206">
        <v>1</v>
      </c>
      <c r="BV206">
        <v>1</v>
      </c>
      <c r="BW206">
        <v>1</v>
      </c>
      <c r="BX206">
        <v>1</v>
      </c>
      <c r="BY206" t="s">
        <v>3</v>
      </c>
      <c r="BZ206">
        <v>0</v>
      </c>
      <c r="CA206">
        <v>0</v>
      </c>
      <c r="CE206">
        <v>0</v>
      </c>
      <c r="CF206">
        <v>0</v>
      </c>
      <c r="CG206">
        <v>0</v>
      </c>
      <c r="CM206">
        <v>0</v>
      </c>
      <c r="CN206" t="s">
        <v>3</v>
      </c>
      <c r="CO206">
        <v>0</v>
      </c>
      <c r="CP206">
        <f t="shared" si="186"/>
        <v>-1432.6</v>
      </c>
      <c r="CQ206">
        <f t="shared" si="187"/>
        <v>1432.6</v>
      </c>
      <c r="CR206">
        <f t="shared" si="188"/>
        <v>0</v>
      </c>
      <c r="CS206">
        <f t="shared" si="189"/>
        <v>0</v>
      </c>
      <c r="CT206">
        <f t="shared" si="190"/>
        <v>0</v>
      </c>
      <c r="CU206">
        <f t="shared" si="191"/>
        <v>0</v>
      </c>
      <c r="CV206">
        <f t="shared" si="192"/>
        <v>0</v>
      </c>
      <c r="CW206">
        <f t="shared" si="193"/>
        <v>0</v>
      </c>
      <c r="CX206">
        <f t="shared" si="194"/>
        <v>0</v>
      </c>
      <c r="CY206">
        <f t="shared" si="195"/>
        <v>0</v>
      </c>
      <c r="CZ206">
        <f t="shared" si="196"/>
        <v>0</v>
      </c>
      <c r="DC206" t="s">
        <v>3</v>
      </c>
      <c r="DD206" t="s">
        <v>3</v>
      </c>
      <c r="DE206" t="s">
        <v>3</v>
      </c>
      <c r="DF206" t="s">
        <v>3</v>
      </c>
      <c r="DG206" t="s">
        <v>3</v>
      </c>
      <c r="DH206" t="s">
        <v>3</v>
      </c>
      <c r="DI206" t="s">
        <v>3</v>
      </c>
      <c r="DJ206" t="s">
        <v>3</v>
      </c>
      <c r="DK206" t="s">
        <v>3</v>
      </c>
      <c r="DL206" t="s">
        <v>3</v>
      </c>
      <c r="DM206" t="s">
        <v>3</v>
      </c>
      <c r="DN206">
        <v>0</v>
      </c>
      <c r="DO206">
        <v>0</v>
      </c>
      <c r="DP206">
        <v>1</v>
      </c>
      <c r="DQ206">
        <v>1</v>
      </c>
      <c r="DU206">
        <v>1013</v>
      </c>
      <c r="DV206" t="s">
        <v>103</v>
      </c>
      <c r="DW206" t="s">
        <v>103</v>
      </c>
      <c r="DX206">
        <v>1</v>
      </c>
      <c r="EE206">
        <v>63940454</v>
      </c>
      <c r="EF206">
        <v>8</v>
      </c>
      <c r="EG206" t="s">
        <v>33</v>
      </c>
      <c r="EH206">
        <v>0</v>
      </c>
      <c r="EI206" t="s">
        <v>3</v>
      </c>
      <c r="EJ206">
        <v>1</v>
      </c>
      <c r="EK206">
        <v>500001</v>
      </c>
      <c r="EL206" t="s">
        <v>34</v>
      </c>
      <c r="EM206" t="s">
        <v>35</v>
      </c>
      <c r="EO206" t="s">
        <v>3</v>
      </c>
      <c r="EQ206">
        <v>0</v>
      </c>
      <c r="ER206">
        <v>130</v>
      </c>
      <c r="ES206">
        <v>130</v>
      </c>
      <c r="ET206">
        <v>0</v>
      </c>
      <c r="EU206">
        <v>0</v>
      </c>
      <c r="EV206">
        <v>0</v>
      </c>
      <c r="EW206">
        <v>0</v>
      </c>
      <c r="EX206">
        <v>0</v>
      </c>
      <c r="FQ206">
        <v>0</v>
      </c>
      <c r="FR206">
        <f t="shared" si="197"/>
        <v>0</v>
      </c>
      <c r="FS206">
        <v>0</v>
      </c>
      <c r="FX206">
        <v>0</v>
      </c>
      <c r="FY206">
        <v>0</v>
      </c>
      <c r="GA206" t="s">
        <v>3</v>
      </c>
      <c r="GD206">
        <v>1</v>
      </c>
      <c r="GF206">
        <v>-1944775516</v>
      </c>
      <c r="GG206">
        <v>2</v>
      </c>
      <c r="GH206">
        <v>1</v>
      </c>
      <c r="GI206">
        <v>2</v>
      </c>
      <c r="GJ206">
        <v>0</v>
      </c>
      <c r="GK206">
        <v>0</v>
      </c>
      <c r="GL206">
        <f t="shared" si="198"/>
        <v>0</v>
      </c>
      <c r="GM206">
        <f t="shared" si="199"/>
        <v>-1432.6</v>
      </c>
      <c r="GN206">
        <f t="shared" si="200"/>
        <v>-1432.6</v>
      </c>
      <c r="GO206">
        <f t="shared" si="201"/>
        <v>0</v>
      </c>
      <c r="GP206">
        <f t="shared" si="202"/>
        <v>0</v>
      </c>
      <c r="GR206">
        <v>0</v>
      </c>
      <c r="GS206">
        <v>3</v>
      </c>
      <c r="GT206">
        <v>0</v>
      </c>
      <c r="GU206" t="s">
        <v>3</v>
      </c>
      <c r="GV206">
        <f t="shared" si="203"/>
        <v>0</v>
      </c>
      <c r="GW206">
        <v>1</v>
      </c>
      <c r="GX206">
        <f t="shared" si="204"/>
        <v>0</v>
      </c>
      <c r="HA206">
        <v>0</v>
      </c>
      <c r="HB206">
        <v>0</v>
      </c>
      <c r="HC206">
        <f t="shared" si="205"/>
        <v>0</v>
      </c>
      <c r="IK206">
        <v>0</v>
      </c>
    </row>
    <row r="207" spans="1:245" x14ac:dyDescent="0.2">
      <c r="A207">
        <v>18</v>
      </c>
      <c r="B207">
        <v>1</v>
      </c>
      <c r="C207">
        <v>394</v>
      </c>
      <c r="E207" t="s">
        <v>421</v>
      </c>
      <c r="F207" t="s">
        <v>221</v>
      </c>
      <c r="G207" t="s">
        <v>422</v>
      </c>
      <c r="H207" t="s">
        <v>72</v>
      </c>
      <c r="I207">
        <f>I205*J207</f>
        <v>1</v>
      </c>
      <c r="J207">
        <v>10</v>
      </c>
      <c r="O207">
        <f t="shared" si="171"/>
        <v>6536.5</v>
      </c>
      <c r="P207">
        <f t="shared" si="172"/>
        <v>6536.5</v>
      </c>
      <c r="Q207">
        <f t="shared" si="173"/>
        <v>0</v>
      </c>
      <c r="R207">
        <f t="shared" si="174"/>
        <v>0</v>
      </c>
      <c r="S207">
        <f t="shared" si="175"/>
        <v>0</v>
      </c>
      <c r="T207">
        <f t="shared" si="176"/>
        <v>0</v>
      </c>
      <c r="U207">
        <f t="shared" si="177"/>
        <v>0</v>
      </c>
      <c r="V207">
        <f t="shared" si="178"/>
        <v>0</v>
      </c>
      <c r="W207">
        <f t="shared" si="179"/>
        <v>0</v>
      </c>
      <c r="X207">
        <f t="shared" si="180"/>
        <v>0</v>
      </c>
      <c r="Y207">
        <f t="shared" si="181"/>
        <v>0</v>
      </c>
      <c r="AA207">
        <v>68187018</v>
      </c>
      <c r="AB207">
        <f t="shared" si="182"/>
        <v>6536.5</v>
      </c>
      <c r="AC207">
        <f t="shared" si="183"/>
        <v>6536.5</v>
      </c>
      <c r="AD207">
        <f>ROUND((((ET207)-(EU207))+AE207),6)</f>
        <v>0</v>
      </c>
      <c r="AE207">
        <f t="shared" si="211"/>
        <v>0</v>
      </c>
      <c r="AF207">
        <f t="shared" si="211"/>
        <v>0</v>
      </c>
      <c r="AG207">
        <f t="shared" si="184"/>
        <v>0</v>
      </c>
      <c r="AH207">
        <f t="shared" si="212"/>
        <v>0</v>
      </c>
      <c r="AI207">
        <f t="shared" si="212"/>
        <v>0</v>
      </c>
      <c r="AJ207">
        <f t="shared" si="185"/>
        <v>0</v>
      </c>
      <c r="AK207">
        <v>6536.5</v>
      </c>
      <c r="AL207">
        <v>6536.5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1</v>
      </c>
      <c r="AW207">
        <v>1</v>
      </c>
      <c r="AZ207">
        <v>1</v>
      </c>
      <c r="BA207">
        <v>1</v>
      </c>
      <c r="BB207">
        <v>1</v>
      </c>
      <c r="BC207">
        <v>1</v>
      </c>
      <c r="BD207" t="s">
        <v>3</v>
      </c>
      <c r="BE207" t="s">
        <v>3</v>
      </c>
      <c r="BF207" t="s">
        <v>3</v>
      </c>
      <c r="BG207" t="s">
        <v>3</v>
      </c>
      <c r="BH207">
        <v>3</v>
      </c>
      <c r="BI207">
        <v>4</v>
      </c>
      <c r="BJ207" t="s">
        <v>3</v>
      </c>
      <c r="BM207">
        <v>0</v>
      </c>
      <c r="BN207">
        <v>0</v>
      </c>
      <c r="BO207" t="s">
        <v>3</v>
      </c>
      <c r="BP207">
        <v>0</v>
      </c>
      <c r="BQ207">
        <v>16</v>
      </c>
      <c r="BR207">
        <v>0</v>
      </c>
      <c r="BS207">
        <v>1</v>
      </c>
      <c r="BT207">
        <v>1</v>
      </c>
      <c r="BU207">
        <v>1</v>
      </c>
      <c r="BV207">
        <v>1</v>
      </c>
      <c r="BW207">
        <v>1</v>
      </c>
      <c r="BX207">
        <v>1</v>
      </c>
      <c r="BY207" t="s">
        <v>3</v>
      </c>
      <c r="BZ207">
        <v>0</v>
      </c>
      <c r="CA207">
        <v>0</v>
      </c>
      <c r="CE207">
        <v>0</v>
      </c>
      <c r="CF207">
        <v>0</v>
      </c>
      <c r="CG207">
        <v>0</v>
      </c>
      <c r="CM207">
        <v>0</v>
      </c>
      <c r="CN207" t="s">
        <v>3</v>
      </c>
      <c r="CO207">
        <v>0</v>
      </c>
      <c r="CP207">
        <f t="shared" si="186"/>
        <v>6536.5</v>
      </c>
      <c r="CQ207">
        <f t="shared" si="187"/>
        <v>6536.5</v>
      </c>
      <c r="CR207">
        <f t="shared" si="188"/>
        <v>0</v>
      </c>
      <c r="CS207">
        <f t="shared" si="189"/>
        <v>0</v>
      </c>
      <c r="CT207">
        <f t="shared" si="190"/>
        <v>0</v>
      </c>
      <c r="CU207">
        <f t="shared" si="191"/>
        <v>0</v>
      </c>
      <c r="CV207">
        <f t="shared" si="192"/>
        <v>0</v>
      </c>
      <c r="CW207">
        <f t="shared" si="193"/>
        <v>0</v>
      </c>
      <c r="CX207">
        <f t="shared" si="194"/>
        <v>0</v>
      </c>
      <c r="CY207">
        <f t="shared" si="195"/>
        <v>0</v>
      </c>
      <c r="CZ207">
        <f t="shared" si="196"/>
        <v>0</v>
      </c>
      <c r="DC207" t="s">
        <v>3</v>
      </c>
      <c r="DD207" t="s">
        <v>3</v>
      </c>
      <c r="DE207" t="s">
        <v>3</v>
      </c>
      <c r="DF207" t="s">
        <v>3</v>
      </c>
      <c r="DG207" t="s">
        <v>3</v>
      </c>
      <c r="DH207" t="s">
        <v>3</v>
      </c>
      <c r="DI207" t="s">
        <v>3</v>
      </c>
      <c r="DJ207" t="s">
        <v>3</v>
      </c>
      <c r="DK207" t="s">
        <v>3</v>
      </c>
      <c r="DL207" t="s">
        <v>3</v>
      </c>
      <c r="DM207" t="s">
        <v>3</v>
      </c>
      <c r="DN207">
        <v>0</v>
      </c>
      <c r="DO207">
        <v>0</v>
      </c>
      <c r="DP207">
        <v>1</v>
      </c>
      <c r="DQ207">
        <v>1</v>
      </c>
      <c r="DU207">
        <v>1010</v>
      </c>
      <c r="DV207" t="s">
        <v>72</v>
      </c>
      <c r="DW207" t="s">
        <v>72</v>
      </c>
      <c r="DX207">
        <v>1</v>
      </c>
      <c r="EE207">
        <v>63940116</v>
      </c>
      <c r="EF207">
        <v>16</v>
      </c>
      <c r="EG207" t="s">
        <v>223</v>
      </c>
      <c r="EH207">
        <v>0</v>
      </c>
      <c r="EI207" t="s">
        <v>3</v>
      </c>
      <c r="EJ207">
        <v>4</v>
      </c>
      <c r="EK207">
        <v>0</v>
      </c>
      <c r="EL207" t="s">
        <v>224</v>
      </c>
      <c r="EM207" t="s">
        <v>225</v>
      </c>
      <c r="EO207" t="s">
        <v>3</v>
      </c>
      <c r="EQ207">
        <v>0</v>
      </c>
      <c r="ER207">
        <v>6536.5</v>
      </c>
      <c r="ES207">
        <v>6536.5</v>
      </c>
      <c r="ET207">
        <v>0</v>
      </c>
      <c r="EU207">
        <v>0</v>
      </c>
      <c r="EV207">
        <v>0</v>
      </c>
      <c r="EW207">
        <v>0</v>
      </c>
      <c r="EX207">
        <v>0</v>
      </c>
      <c r="EZ207">
        <v>5</v>
      </c>
      <c r="FC207">
        <v>1</v>
      </c>
      <c r="FD207">
        <v>18</v>
      </c>
      <c r="FF207">
        <v>7690</v>
      </c>
      <c r="FQ207">
        <v>0</v>
      </c>
      <c r="FR207">
        <f t="shared" si="197"/>
        <v>0</v>
      </c>
      <c r="FS207">
        <v>0</v>
      </c>
      <c r="FX207">
        <v>0</v>
      </c>
      <c r="FY207">
        <v>0</v>
      </c>
      <c r="GA207" t="s">
        <v>423</v>
      </c>
      <c r="GD207">
        <v>1</v>
      </c>
      <c r="GF207">
        <v>-1138927226</v>
      </c>
      <c r="GG207">
        <v>2</v>
      </c>
      <c r="GH207">
        <v>3</v>
      </c>
      <c r="GI207">
        <v>-2</v>
      </c>
      <c r="GJ207">
        <v>0</v>
      </c>
      <c r="GK207">
        <v>0</v>
      </c>
      <c r="GL207">
        <f t="shared" si="198"/>
        <v>0</v>
      </c>
      <c r="GM207">
        <f t="shared" si="199"/>
        <v>6536.5</v>
      </c>
      <c r="GN207">
        <f t="shared" si="200"/>
        <v>0</v>
      </c>
      <c r="GO207">
        <f t="shared" si="201"/>
        <v>0</v>
      </c>
      <c r="GP207">
        <f t="shared" si="202"/>
        <v>6536.5</v>
      </c>
      <c r="GR207">
        <v>1</v>
      </c>
      <c r="GS207">
        <v>1</v>
      </c>
      <c r="GT207">
        <v>0</v>
      </c>
      <c r="GU207" t="s">
        <v>3</v>
      </c>
      <c r="GV207">
        <f t="shared" si="203"/>
        <v>0</v>
      </c>
      <c r="GW207">
        <v>1</v>
      </c>
      <c r="GX207">
        <f t="shared" si="204"/>
        <v>0</v>
      </c>
      <c r="HA207">
        <v>0</v>
      </c>
      <c r="HB207">
        <v>0</v>
      </c>
      <c r="HC207">
        <f t="shared" si="205"/>
        <v>0</v>
      </c>
      <c r="IK207">
        <v>0</v>
      </c>
    </row>
    <row r="208" spans="1:245" x14ac:dyDescent="0.2">
      <c r="A208">
        <v>18</v>
      </c>
      <c r="B208">
        <v>1</v>
      </c>
      <c r="C208">
        <v>392</v>
      </c>
      <c r="E208" t="s">
        <v>424</v>
      </c>
      <c r="F208" t="s">
        <v>425</v>
      </c>
      <c r="G208" t="s">
        <v>426</v>
      </c>
      <c r="H208" t="s">
        <v>103</v>
      </c>
      <c r="I208">
        <f>I205*J208</f>
        <v>1</v>
      </c>
      <c r="J208">
        <v>10</v>
      </c>
      <c r="O208">
        <f t="shared" si="171"/>
        <v>1689.76</v>
      </c>
      <c r="P208">
        <f t="shared" si="172"/>
        <v>1689.76</v>
      </c>
      <c r="Q208">
        <f t="shared" si="173"/>
        <v>0</v>
      </c>
      <c r="R208">
        <f t="shared" si="174"/>
        <v>0</v>
      </c>
      <c r="S208">
        <f t="shared" si="175"/>
        <v>0</v>
      </c>
      <c r="T208">
        <f t="shared" si="176"/>
        <v>0</v>
      </c>
      <c r="U208">
        <f t="shared" si="177"/>
        <v>0</v>
      </c>
      <c r="V208">
        <f t="shared" si="178"/>
        <v>0</v>
      </c>
      <c r="W208">
        <f t="shared" si="179"/>
        <v>0.06</v>
      </c>
      <c r="X208">
        <f t="shared" si="180"/>
        <v>0</v>
      </c>
      <c r="Y208">
        <f t="shared" si="181"/>
        <v>0</v>
      </c>
      <c r="AA208">
        <v>68187018</v>
      </c>
      <c r="AB208">
        <f t="shared" si="182"/>
        <v>312.33999999999997</v>
      </c>
      <c r="AC208">
        <f t="shared" si="183"/>
        <v>312.33999999999997</v>
      </c>
      <c r="AD208">
        <f>ROUND((((ET208)-(EU208))+AE208),6)</f>
        <v>0</v>
      </c>
      <c r="AE208">
        <f t="shared" si="211"/>
        <v>0</v>
      </c>
      <c r="AF208">
        <f t="shared" si="211"/>
        <v>0</v>
      </c>
      <c r="AG208">
        <f t="shared" si="184"/>
        <v>0</v>
      </c>
      <c r="AH208">
        <f t="shared" si="212"/>
        <v>0</v>
      </c>
      <c r="AI208">
        <f t="shared" si="212"/>
        <v>0</v>
      </c>
      <c r="AJ208">
        <f t="shared" si="185"/>
        <v>0.06</v>
      </c>
      <c r="AK208">
        <v>312.33999999999997</v>
      </c>
      <c r="AL208">
        <v>312.33999999999997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0.06</v>
      </c>
      <c r="AT208">
        <v>0</v>
      </c>
      <c r="AU208">
        <v>0</v>
      </c>
      <c r="AV208">
        <v>1</v>
      </c>
      <c r="AW208">
        <v>1</v>
      </c>
      <c r="AZ208">
        <v>1</v>
      </c>
      <c r="BA208">
        <v>1</v>
      </c>
      <c r="BB208">
        <v>1</v>
      </c>
      <c r="BC208">
        <v>5.41</v>
      </c>
      <c r="BD208" t="s">
        <v>3</v>
      </c>
      <c r="BE208" t="s">
        <v>3</v>
      </c>
      <c r="BF208" t="s">
        <v>3</v>
      </c>
      <c r="BG208" t="s">
        <v>3</v>
      </c>
      <c r="BH208">
        <v>3</v>
      </c>
      <c r="BI208">
        <v>1</v>
      </c>
      <c r="BJ208" t="s">
        <v>427</v>
      </c>
      <c r="BM208">
        <v>500001</v>
      </c>
      <c r="BN208">
        <v>0</v>
      </c>
      <c r="BO208" t="s">
        <v>3</v>
      </c>
      <c r="BP208">
        <v>0</v>
      </c>
      <c r="BQ208">
        <v>8</v>
      </c>
      <c r="BR208">
        <v>0</v>
      </c>
      <c r="BS208">
        <v>1</v>
      </c>
      <c r="BT208">
        <v>1</v>
      </c>
      <c r="BU208">
        <v>1</v>
      </c>
      <c r="BV208">
        <v>1</v>
      </c>
      <c r="BW208">
        <v>1</v>
      </c>
      <c r="BX208">
        <v>1</v>
      </c>
      <c r="BY208" t="s">
        <v>3</v>
      </c>
      <c r="BZ208">
        <v>0</v>
      </c>
      <c r="CA208">
        <v>0</v>
      </c>
      <c r="CE208">
        <v>0</v>
      </c>
      <c r="CF208">
        <v>0</v>
      </c>
      <c r="CG208">
        <v>0</v>
      </c>
      <c r="CM208">
        <v>0</v>
      </c>
      <c r="CN208" t="s">
        <v>3</v>
      </c>
      <c r="CO208">
        <v>0</v>
      </c>
      <c r="CP208">
        <f t="shared" si="186"/>
        <v>1689.76</v>
      </c>
      <c r="CQ208">
        <f t="shared" si="187"/>
        <v>1689.7593999999999</v>
      </c>
      <c r="CR208">
        <f t="shared" si="188"/>
        <v>0</v>
      </c>
      <c r="CS208">
        <f t="shared" si="189"/>
        <v>0</v>
      </c>
      <c r="CT208">
        <f t="shared" si="190"/>
        <v>0</v>
      </c>
      <c r="CU208">
        <f t="shared" si="191"/>
        <v>0</v>
      </c>
      <c r="CV208">
        <f t="shared" si="192"/>
        <v>0</v>
      </c>
      <c r="CW208">
        <f t="shared" si="193"/>
        <v>0</v>
      </c>
      <c r="CX208">
        <f t="shared" si="194"/>
        <v>0.06</v>
      </c>
      <c r="CY208">
        <f t="shared" si="195"/>
        <v>0</v>
      </c>
      <c r="CZ208">
        <f t="shared" si="196"/>
        <v>0</v>
      </c>
      <c r="DC208" t="s">
        <v>3</v>
      </c>
      <c r="DD208" t="s">
        <v>3</v>
      </c>
      <c r="DE208" t="s">
        <v>3</v>
      </c>
      <c r="DF208" t="s">
        <v>3</v>
      </c>
      <c r="DG208" t="s">
        <v>3</v>
      </c>
      <c r="DH208" t="s">
        <v>3</v>
      </c>
      <c r="DI208" t="s">
        <v>3</v>
      </c>
      <c r="DJ208" t="s">
        <v>3</v>
      </c>
      <c r="DK208" t="s">
        <v>3</v>
      </c>
      <c r="DL208" t="s">
        <v>3</v>
      </c>
      <c r="DM208" t="s">
        <v>3</v>
      </c>
      <c r="DN208">
        <v>0</v>
      </c>
      <c r="DO208">
        <v>0</v>
      </c>
      <c r="DP208">
        <v>1</v>
      </c>
      <c r="DQ208">
        <v>1</v>
      </c>
      <c r="DU208">
        <v>1013</v>
      </c>
      <c r="DV208" t="s">
        <v>103</v>
      </c>
      <c r="DW208" t="s">
        <v>103</v>
      </c>
      <c r="DX208">
        <v>1</v>
      </c>
      <c r="EE208">
        <v>63940454</v>
      </c>
      <c r="EF208">
        <v>8</v>
      </c>
      <c r="EG208" t="s">
        <v>33</v>
      </c>
      <c r="EH208">
        <v>0</v>
      </c>
      <c r="EI208" t="s">
        <v>3</v>
      </c>
      <c r="EJ208">
        <v>1</v>
      </c>
      <c r="EK208">
        <v>500001</v>
      </c>
      <c r="EL208" t="s">
        <v>34</v>
      </c>
      <c r="EM208" t="s">
        <v>35</v>
      </c>
      <c r="EO208" t="s">
        <v>3</v>
      </c>
      <c r="EQ208">
        <v>0</v>
      </c>
      <c r="ER208">
        <v>312.33999999999997</v>
      </c>
      <c r="ES208">
        <v>312.33999999999997</v>
      </c>
      <c r="ET208">
        <v>0</v>
      </c>
      <c r="EU208">
        <v>0</v>
      </c>
      <c r="EV208">
        <v>0</v>
      </c>
      <c r="EW208">
        <v>0</v>
      </c>
      <c r="EX208">
        <v>0</v>
      </c>
      <c r="FQ208">
        <v>0</v>
      </c>
      <c r="FR208">
        <f t="shared" si="197"/>
        <v>0</v>
      </c>
      <c r="FS208">
        <v>0</v>
      </c>
      <c r="FX208">
        <v>0</v>
      </c>
      <c r="FY208">
        <v>0</v>
      </c>
      <c r="GA208" t="s">
        <v>3</v>
      </c>
      <c r="GD208">
        <v>1</v>
      </c>
      <c r="GF208">
        <v>587737873</v>
      </c>
      <c r="GG208">
        <v>2</v>
      </c>
      <c r="GH208">
        <v>1</v>
      </c>
      <c r="GI208">
        <v>3</v>
      </c>
      <c r="GJ208">
        <v>0</v>
      </c>
      <c r="GK208">
        <v>0</v>
      </c>
      <c r="GL208">
        <f t="shared" si="198"/>
        <v>0</v>
      </c>
      <c r="GM208">
        <f t="shared" si="199"/>
        <v>1689.76</v>
      </c>
      <c r="GN208">
        <f t="shared" si="200"/>
        <v>1689.76</v>
      </c>
      <c r="GO208">
        <f t="shared" si="201"/>
        <v>0</v>
      </c>
      <c r="GP208">
        <f t="shared" si="202"/>
        <v>0</v>
      </c>
      <c r="GR208">
        <v>0</v>
      </c>
      <c r="GS208">
        <v>3</v>
      </c>
      <c r="GT208">
        <v>0</v>
      </c>
      <c r="GU208" t="s">
        <v>3</v>
      </c>
      <c r="GV208">
        <f t="shared" si="203"/>
        <v>0</v>
      </c>
      <c r="GW208">
        <v>1</v>
      </c>
      <c r="GX208">
        <f t="shared" si="204"/>
        <v>0</v>
      </c>
      <c r="HA208">
        <v>0</v>
      </c>
      <c r="HB208">
        <v>0</v>
      </c>
      <c r="HC208">
        <f t="shared" si="205"/>
        <v>0</v>
      </c>
      <c r="IK208">
        <v>0</v>
      </c>
    </row>
    <row r="209" spans="1:245" x14ac:dyDescent="0.2">
      <c r="A209">
        <v>17</v>
      </c>
      <c r="B209">
        <v>1</v>
      </c>
      <c r="C209">
        <f>ROW(SmtRes!A409)</f>
        <v>409</v>
      </c>
      <c r="D209">
        <f>ROW(EtalonRes!A402)</f>
        <v>402</v>
      </c>
      <c r="E209" t="s">
        <v>428</v>
      </c>
      <c r="F209" t="s">
        <v>429</v>
      </c>
      <c r="G209" t="s">
        <v>430</v>
      </c>
      <c r="H209" t="s">
        <v>394</v>
      </c>
      <c r="I209">
        <f>ROUND((1)/10,9)</f>
        <v>0.1</v>
      </c>
      <c r="J209">
        <v>0</v>
      </c>
      <c r="O209">
        <f t="shared" si="171"/>
        <v>2125.6799999999998</v>
      </c>
      <c r="P209">
        <f t="shared" si="172"/>
        <v>1787.38</v>
      </c>
      <c r="Q209">
        <f t="shared" si="173"/>
        <v>21.13</v>
      </c>
      <c r="R209">
        <f t="shared" si="174"/>
        <v>4.8</v>
      </c>
      <c r="S209">
        <f t="shared" si="175"/>
        <v>317.17</v>
      </c>
      <c r="T209">
        <f t="shared" si="176"/>
        <v>0</v>
      </c>
      <c r="U209">
        <f t="shared" si="177"/>
        <v>1.1867999999999999</v>
      </c>
      <c r="V209">
        <f t="shared" si="178"/>
        <v>1.2500000000000001E-2</v>
      </c>
      <c r="W209">
        <f t="shared" si="179"/>
        <v>0</v>
      </c>
      <c r="X209">
        <f t="shared" si="180"/>
        <v>370.27</v>
      </c>
      <c r="Y209">
        <f t="shared" si="181"/>
        <v>228.6</v>
      </c>
      <c r="AA209">
        <v>68187018</v>
      </c>
      <c r="AB209">
        <f t="shared" si="182"/>
        <v>1516.789</v>
      </c>
      <c r="AC209">
        <f t="shared" si="183"/>
        <v>1384.49</v>
      </c>
      <c r="AD209">
        <f>ROUND(((((ET209*1.25))-((EU209*1.25)))+AE209),6)</f>
        <v>20.737500000000001</v>
      </c>
      <c r="AE209">
        <f>ROUND(((EU209*1.25)),6)</f>
        <v>1.6875</v>
      </c>
      <c r="AF209">
        <f>ROUND(((EV209*1.15)),6)</f>
        <v>111.5615</v>
      </c>
      <c r="AG209">
        <f t="shared" si="184"/>
        <v>0</v>
      </c>
      <c r="AH209">
        <f>((EW209*1.15))</f>
        <v>11.867999999999999</v>
      </c>
      <c r="AI209">
        <f>((EX209*1.25))</f>
        <v>0.125</v>
      </c>
      <c r="AJ209">
        <f t="shared" si="185"/>
        <v>0</v>
      </c>
      <c r="AK209">
        <v>1498.09</v>
      </c>
      <c r="AL209">
        <v>1384.49</v>
      </c>
      <c r="AM209">
        <v>16.59</v>
      </c>
      <c r="AN209">
        <v>1.35</v>
      </c>
      <c r="AO209">
        <v>97.01</v>
      </c>
      <c r="AP209">
        <v>0</v>
      </c>
      <c r="AQ209">
        <v>10.32</v>
      </c>
      <c r="AR209">
        <v>0.1</v>
      </c>
      <c r="AS209">
        <v>0</v>
      </c>
      <c r="AT209">
        <v>115</v>
      </c>
      <c r="AU209">
        <v>71</v>
      </c>
      <c r="AV209">
        <v>1</v>
      </c>
      <c r="AW209">
        <v>1</v>
      </c>
      <c r="AZ209">
        <v>1</v>
      </c>
      <c r="BA209">
        <v>28.43</v>
      </c>
      <c r="BB209">
        <v>10.19</v>
      </c>
      <c r="BC209">
        <v>12.91</v>
      </c>
      <c r="BD209" t="s">
        <v>3</v>
      </c>
      <c r="BE209" t="s">
        <v>3</v>
      </c>
      <c r="BF209" t="s">
        <v>3</v>
      </c>
      <c r="BG209" t="s">
        <v>3</v>
      </c>
      <c r="BH209">
        <v>0</v>
      </c>
      <c r="BI209">
        <v>1</v>
      </c>
      <c r="BJ209" t="s">
        <v>431</v>
      </c>
      <c r="BM209">
        <v>17001</v>
      </c>
      <c r="BN209">
        <v>0</v>
      </c>
      <c r="BO209" t="s">
        <v>429</v>
      </c>
      <c r="BP209">
        <v>1</v>
      </c>
      <c r="BQ209">
        <v>2</v>
      </c>
      <c r="BR209">
        <v>0</v>
      </c>
      <c r="BS209">
        <v>28.43</v>
      </c>
      <c r="BT209">
        <v>1</v>
      </c>
      <c r="BU209">
        <v>1</v>
      </c>
      <c r="BV209">
        <v>1</v>
      </c>
      <c r="BW209">
        <v>1</v>
      </c>
      <c r="BX209">
        <v>1</v>
      </c>
      <c r="BY209" t="s">
        <v>3</v>
      </c>
      <c r="BZ209">
        <v>128</v>
      </c>
      <c r="CA209">
        <v>83</v>
      </c>
      <c r="CE209">
        <v>0</v>
      </c>
      <c r="CF209">
        <v>0</v>
      </c>
      <c r="CG209">
        <v>0</v>
      </c>
      <c r="CM209">
        <v>0</v>
      </c>
      <c r="CN209" t="s">
        <v>1223</v>
      </c>
      <c r="CO209">
        <v>0</v>
      </c>
      <c r="CP209">
        <f t="shared" si="186"/>
        <v>2125.6800000000003</v>
      </c>
      <c r="CQ209">
        <f t="shared" si="187"/>
        <v>17873.765899999999</v>
      </c>
      <c r="CR209">
        <f t="shared" si="188"/>
        <v>211.31512499999999</v>
      </c>
      <c r="CS209">
        <f t="shared" si="189"/>
        <v>47.975625000000001</v>
      </c>
      <c r="CT209">
        <f t="shared" si="190"/>
        <v>3171.6934449999999</v>
      </c>
      <c r="CU209">
        <f t="shared" si="191"/>
        <v>0</v>
      </c>
      <c r="CV209">
        <f t="shared" si="192"/>
        <v>11.867999999999999</v>
      </c>
      <c r="CW209">
        <f t="shared" si="193"/>
        <v>0.125</v>
      </c>
      <c r="CX209">
        <f t="shared" si="194"/>
        <v>0</v>
      </c>
      <c r="CY209">
        <f t="shared" si="195"/>
        <v>370.26550000000003</v>
      </c>
      <c r="CZ209">
        <f t="shared" si="196"/>
        <v>228.59870000000004</v>
      </c>
      <c r="DC209" t="s">
        <v>3</v>
      </c>
      <c r="DD209" t="s">
        <v>3</v>
      </c>
      <c r="DE209" t="s">
        <v>20</v>
      </c>
      <c r="DF209" t="s">
        <v>20</v>
      </c>
      <c r="DG209" t="s">
        <v>21</v>
      </c>
      <c r="DH209" t="s">
        <v>3</v>
      </c>
      <c r="DI209" t="s">
        <v>21</v>
      </c>
      <c r="DJ209" t="s">
        <v>20</v>
      </c>
      <c r="DK209" t="s">
        <v>3</v>
      </c>
      <c r="DL209" t="s">
        <v>3</v>
      </c>
      <c r="DM209" t="s">
        <v>3</v>
      </c>
      <c r="DN209">
        <v>0</v>
      </c>
      <c r="DO209">
        <v>0</v>
      </c>
      <c r="DP209">
        <v>1</v>
      </c>
      <c r="DQ209">
        <v>1</v>
      </c>
      <c r="DU209">
        <v>1013</v>
      </c>
      <c r="DV209" t="s">
        <v>394</v>
      </c>
      <c r="DW209" t="s">
        <v>394</v>
      </c>
      <c r="DX209">
        <v>1</v>
      </c>
      <c r="EE209">
        <v>63940303</v>
      </c>
      <c r="EF209">
        <v>2</v>
      </c>
      <c r="EG209" t="s">
        <v>22</v>
      </c>
      <c r="EH209">
        <v>0</v>
      </c>
      <c r="EI209" t="s">
        <v>3</v>
      </c>
      <c r="EJ209">
        <v>1</v>
      </c>
      <c r="EK209">
        <v>17001</v>
      </c>
      <c r="EL209" t="s">
        <v>396</v>
      </c>
      <c r="EM209" t="s">
        <v>397</v>
      </c>
      <c r="EO209" t="s">
        <v>25</v>
      </c>
      <c r="EQ209">
        <v>0</v>
      </c>
      <c r="ER209">
        <v>1498.09</v>
      </c>
      <c r="ES209">
        <v>1384.49</v>
      </c>
      <c r="ET209">
        <v>16.59</v>
      </c>
      <c r="EU209">
        <v>1.35</v>
      </c>
      <c r="EV209">
        <v>97.01</v>
      </c>
      <c r="EW209">
        <v>10.32</v>
      </c>
      <c r="EX209">
        <v>0.1</v>
      </c>
      <c r="EY209">
        <v>0</v>
      </c>
      <c r="FQ209">
        <v>0</v>
      </c>
      <c r="FR209">
        <f t="shared" si="197"/>
        <v>0</v>
      </c>
      <c r="FS209">
        <v>0</v>
      </c>
      <c r="FT209" t="s">
        <v>26</v>
      </c>
      <c r="FU209" t="s">
        <v>27</v>
      </c>
      <c r="FX209">
        <v>115.2</v>
      </c>
      <c r="FY209">
        <v>70.55</v>
      </c>
      <c r="GA209" t="s">
        <v>3</v>
      </c>
      <c r="GD209">
        <v>1</v>
      </c>
      <c r="GF209">
        <v>774804300</v>
      </c>
      <c r="GG209">
        <v>2</v>
      </c>
      <c r="GH209">
        <v>1</v>
      </c>
      <c r="GI209">
        <v>2</v>
      </c>
      <c r="GJ209">
        <v>0</v>
      </c>
      <c r="GK209">
        <v>0</v>
      </c>
      <c r="GL209">
        <f t="shared" si="198"/>
        <v>0</v>
      </c>
      <c r="GM209">
        <f t="shared" si="199"/>
        <v>2724.55</v>
      </c>
      <c r="GN209">
        <f t="shared" si="200"/>
        <v>2724.55</v>
      </c>
      <c r="GO209">
        <f t="shared" si="201"/>
        <v>0</v>
      </c>
      <c r="GP209">
        <f t="shared" si="202"/>
        <v>0</v>
      </c>
      <c r="GR209">
        <v>0</v>
      </c>
      <c r="GS209">
        <v>3</v>
      </c>
      <c r="GT209">
        <v>0</v>
      </c>
      <c r="GU209" t="s">
        <v>3</v>
      </c>
      <c r="GV209">
        <f t="shared" si="203"/>
        <v>0</v>
      </c>
      <c r="GW209">
        <v>1</v>
      </c>
      <c r="GX209">
        <f t="shared" si="204"/>
        <v>0</v>
      </c>
      <c r="HA209">
        <v>0</v>
      </c>
      <c r="HB209">
        <v>0</v>
      </c>
      <c r="HC209">
        <f t="shared" si="205"/>
        <v>0</v>
      </c>
      <c r="IK209">
        <v>0</v>
      </c>
    </row>
    <row r="210" spans="1:245" x14ac:dyDescent="0.2">
      <c r="A210">
        <v>18</v>
      </c>
      <c r="B210">
        <v>1</v>
      </c>
      <c r="C210">
        <v>408</v>
      </c>
      <c r="E210" t="s">
        <v>432</v>
      </c>
      <c r="F210" t="s">
        <v>433</v>
      </c>
      <c r="G210" t="s">
        <v>434</v>
      </c>
      <c r="H210" t="s">
        <v>103</v>
      </c>
      <c r="I210">
        <f>I209*J210</f>
        <v>-1</v>
      </c>
      <c r="J210">
        <v>-10</v>
      </c>
      <c r="O210">
        <f t="shared" si="171"/>
        <v>-1756.89</v>
      </c>
      <c r="P210">
        <f t="shared" si="172"/>
        <v>-1756.89</v>
      </c>
      <c r="Q210">
        <f t="shared" si="173"/>
        <v>0</v>
      </c>
      <c r="R210">
        <f t="shared" si="174"/>
        <v>0</v>
      </c>
      <c r="S210">
        <f t="shared" si="175"/>
        <v>0</v>
      </c>
      <c r="T210">
        <f t="shared" si="176"/>
        <v>0</v>
      </c>
      <c r="U210">
        <f t="shared" si="177"/>
        <v>0</v>
      </c>
      <c r="V210">
        <f t="shared" si="178"/>
        <v>0</v>
      </c>
      <c r="W210">
        <f t="shared" si="179"/>
        <v>0</v>
      </c>
      <c r="X210">
        <f t="shared" si="180"/>
        <v>0</v>
      </c>
      <c r="Y210">
        <f t="shared" si="181"/>
        <v>0</v>
      </c>
      <c r="AA210">
        <v>68187018</v>
      </c>
      <c r="AB210">
        <f t="shared" si="182"/>
        <v>131.80000000000001</v>
      </c>
      <c r="AC210">
        <f t="shared" si="183"/>
        <v>131.80000000000001</v>
      </c>
      <c r="AD210">
        <f>ROUND((((ET210)-(EU210))+AE210),6)</f>
        <v>0</v>
      </c>
      <c r="AE210">
        <f>ROUND((EU210),6)</f>
        <v>0</v>
      </c>
      <c r="AF210">
        <f>ROUND((EV210),6)</f>
        <v>0</v>
      </c>
      <c r="AG210">
        <f t="shared" si="184"/>
        <v>0</v>
      </c>
      <c r="AH210">
        <f>(EW210)</f>
        <v>0</v>
      </c>
      <c r="AI210">
        <f>(EX210)</f>
        <v>0</v>
      </c>
      <c r="AJ210">
        <f t="shared" si="185"/>
        <v>0</v>
      </c>
      <c r="AK210">
        <v>131.80000000000001</v>
      </c>
      <c r="AL210">
        <v>131.80000000000001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1</v>
      </c>
      <c r="AW210">
        <v>1</v>
      </c>
      <c r="AZ210">
        <v>1</v>
      </c>
      <c r="BA210">
        <v>1</v>
      </c>
      <c r="BB210">
        <v>1</v>
      </c>
      <c r="BC210">
        <v>13.33</v>
      </c>
      <c r="BD210" t="s">
        <v>3</v>
      </c>
      <c r="BE210" t="s">
        <v>3</v>
      </c>
      <c r="BF210" t="s">
        <v>3</v>
      </c>
      <c r="BG210" t="s">
        <v>3</v>
      </c>
      <c r="BH210">
        <v>3</v>
      </c>
      <c r="BI210">
        <v>1</v>
      </c>
      <c r="BJ210" t="s">
        <v>435</v>
      </c>
      <c r="BM210">
        <v>500001</v>
      </c>
      <c r="BN210">
        <v>0</v>
      </c>
      <c r="BO210" t="s">
        <v>433</v>
      </c>
      <c r="BP210">
        <v>1</v>
      </c>
      <c r="BQ210">
        <v>8</v>
      </c>
      <c r="BR210">
        <v>1</v>
      </c>
      <c r="BS210">
        <v>1</v>
      </c>
      <c r="BT210">
        <v>1</v>
      </c>
      <c r="BU210">
        <v>1</v>
      </c>
      <c r="BV210">
        <v>1</v>
      </c>
      <c r="BW210">
        <v>1</v>
      </c>
      <c r="BX210">
        <v>1</v>
      </c>
      <c r="BY210" t="s">
        <v>3</v>
      </c>
      <c r="BZ210">
        <v>0</v>
      </c>
      <c r="CA210">
        <v>0</v>
      </c>
      <c r="CE210">
        <v>0</v>
      </c>
      <c r="CF210">
        <v>0</v>
      </c>
      <c r="CG210">
        <v>0</v>
      </c>
      <c r="CM210">
        <v>0</v>
      </c>
      <c r="CN210" t="s">
        <v>3</v>
      </c>
      <c r="CO210">
        <v>0</v>
      </c>
      <c r="CP210">
        <f t="shared" si="186"/>
        <v>-1756.89</v>
      </c>
      <c r="CQ210">
        <f t="shared" si="187"/>
        <v>1756.8940000000002</v>
      </c>
      <c r="CR210">
        <f t="shared" si="188"/>
        <v>0</v>
      </c>
      <c r="CS210">
        <f t="shared" si="189"/>
        <v>0</v>
      </c>
      <c r="CT210">
        <f t="shared" si="190"/>
        <v>0</v>
      </c>
      <c r="CU210">
        <f t="shared" si="191"/>
        <v>0</v>
      </c>
      <c r="CV210">
        <f t="shared" si="192"/>
        <v>0</v>
      </c>
      <c r="CW210">
        <f t="shared" si="193"/>
        <v>0</v>
      </c>
      <c r="CX210">
        <f t="shared" si="194"/>
        <v>0</v>
      </c>
      <c r="CY210">
        <f t="shared" si="195"/>
        <v>0</v>
      </c>
      <c r="CZ210">
        <f t="shared" si="196"/>
        <v>0</v>
      </c>
      <c r="DC210" t="s">
        <v>3</v>
      </c>
      <c r="DD210" t="s">
        <v>3</v>
      </c>
      <c r="DE210" t="s">
        <v>3</v>
      </c>
      <c r="DF210" t="s">
        <v>3</v>
      </c>
      <c r="DG210" t="s">
        <v>3</v>
      </c>
      <c r="DH210" t="s">
        <v>3</v>
      </c>
      <c r="DI210" t="s">
        <v>3</v>
      </c>
      <c r="DJ210" t="s">
        <v>3</v>
      </c>
      <c r="DK210" t="s">
        <v>3</v>
      </c>
      <c r="DL210" t="s">
        <v>3</v>
      </c>
      <c r="DM210" t="s">
        <v>3</v>
      </c>
      <c r="DN210">
        <v>0</v>
      </c>
      <c r="DO210">
        <v>0</v>
      </c>
      <c r="DP210">
        <v>1</v>
      </c>
      <c r="DQ210">
        <v>1</v>
      </c>
      <c r="DU210">
        <v>1013</v>
      </c>
      <c r="DV210" t="s">
        <v>103</v>
      </c>
      <c r="DW210" t="s">
        <v>103</v>
      </c>
      <c r="DX210">
        <v>1</v>
      </c>
      <c r="EE210">
        <v>63940454</v>
      </c>
      <c r="EF210">
        <v>8</v>
      </c>
      <c r="EG210" t="s">
        <v>33</v>
      </c>
      <c r="EH210">
        <v>0</v>
      </c>
      <c r="EI210" t="s">
        <v>3</v>
      </c>
      <c r="EJ210">
        <v>1</v>
      </c>
      <c r="EK210">
        <v>500001</v>
      </c>
      <c r="EL210" t="s">
        <v>34</v>
      </c>
      <c r="EM210" t="s">
        <v>35</v>
      </c>
      <c r="EO210" t="s">
        <v>3</v>
      </c>
      <c r="EQ210">
        <v>0</v>
      </c>
      <c r="ER210">
        <v>131.80000000000001</v>
      </c>
      <c r="ES210">
        <v>131.80000000000001</v>
      </c>
      <c r="ET210">
        <v>0</v>
      </c>
      <c r="EU210">
        <v>0</v>
      </c>
      <c r="EV210">
        <v>0</v>
      </c>
      <c r="EW210">
        <v>0</v>
      </c>
      <c r="EX210">
        <v>0</v>
      </c>
      <c r="FQ210">
        <v>0</v>
      </c>
      <c r="FR210">
        <f t="shared" si="197"/>
        <v>0</v>
      </c>
      <c r="FS210">
        <v>0</v>
      </c>
      <c r="FX210">
        <v>0</v>
      </c>
      <c r="FY210">
        <v>0</v>
      </c>
      <c r="GA210" t="s">
        <v>3</v>
      </c>
      <c r="GD210">
        <v>1</v>
      </c>
      <c r="GF210">
        <v>-1050483740</v>
      </c>
      <c r="GG210">
        <v>2</v>
      </c>
      <c r="GH210">
        <v>1</v>
      </c>
      <c r="GI210">
        <v>2</v>
      </c>
      <c r="GJ210">
        <v>0</v>
      </c>
      <c r="GK210">
        <v>0</v>
      </c>
      <c r="GL210">
        <f t="shared" si="198"/>
        <v>0</v>
      </c>
      <c r="GM210">
        <f t="shared" si="199"/>
        <v>-1756.89</v>
      </c>
      <c r="GN210">
        <f t="shared" si="200"/>
        <v>-1756.89</v>
      </c>
      <c r="GO210">
        <f t="shared" si="201"/>
        <v>0</v>
      </c>
      <c r="GP210">
        <f t="shared" si="202"/>
        <v>0</v>
      </c>
      <c r="GR210">
        <v>0</v>
      </c>
      <c r="GS210">
        <v>3</v>
      </c>
      <c r="GT210">
        <v>0</v>
      </c>
      <c r="GU210" t="s">
        <v>3</v>
      </c>
      <c r="GV210">
        <f t="shared" si="203"/>
        <v>0</v>
      </c>
      <c r="GW210">
        <v>1</v>
      </c>
      <c r="GX210">
        <f t="shared" si="204"/>
        <v>0</v>
      </c>
      <c r="HA210">
        <v>0</v>
      </c>
      <c r="HB210">
        <v>0</v>
      </c>
      <c r="HC210">
        <f t="shared" si="205"/>
        <v>0</v>
      </c>
      <c r="IK210">
        <v>0</v>
      </c>
    </row>
    <row r="211" spans="1:245" x14ac:dyDescent="0.2">
      <c r="A211">
        <v>18</v>
      </c>
      <c r="B211">
        <v>1</v>
      </c>
      <c r="C211">
        <v>409</v>
      </c>
      <c r="E211" t="s">
        <v>436</v>
      </c>
      <c r="F211" t="s">
        <v>221</v>
      </c>
      <c r="G211" t="s">
        <v>437</v>
      </c>
      <c r="H211" t="s">
        <v>72</v>
      </c>
      <c r="I211">
        <f>I209*J211</f>
        <v>1</v>
      </c>
      <c r="J211">
        <v>10</v>
      </c>
      <c r="O211">
        <f t="shared" si="171"/>
        <v>5299.75</v>
      </c>
      <c r="P211">
        <f t="shared" si="172"/>
        <v>5299.75</v>
      </c>
      <c r="Q211">
        <f t="shared" si="173"/>
        <v>0</v>
      </c>
      <c r="R211">
        <f t="shared" si="174"/>
        <v>0</v>
      </c>
      <c r="S211">
        <f t="shared" si="175"/>
        <v>0</v>
      </c>
      <c r="T211">
        <f t="shared" si="176"/>
        <v>0</v>
      </c>
      <c r="U211">
        <f t="shared" si="177"/>
        <v>0</v>
      </c>
      <c r="V211">
        <f t="shared" si="178"/>
        <v>0</v>
      </c>
      <c r="W211">
        <f t="shared" si="179"/>
        <v>0</v>
      </c>
      <c r="X211">
        <f t="shared" si="180"/>
        <v>0</v>
      </c>
      <c r="Y211">
        <f t="shared" si="181"/>
        <v>0</v>
      </c>
      <c r="AA211">
        <v>68187018</v>
      </c>
      <c r="AB211">
        <f t="shared" si="182"/>
        <v>5299.75</v>
      </c>
      <c r="AC211">
        <f t="shared" si="183"/>
        <v>5299.75</v>
      </c>
      <c r="AD211">
        <f>ROUND((((ET211)-(EU211))+AE211),6)</f>
        <v>0</v>
      </c>
      <c r="AE211">
        <f>ROUND((EU211),6)</f>
        <v>0</v>
      </c>
      <c r="AF211">
        <f>ROUND((EV211),6)</f>
        <v>0</v>
      </c>
      <c r="AG211">
        <f t="shared" si="184"/>
        <v>0</v>
      </c>
      <c r="AH211">
        <f>(EW211)</f>
        <v>0</v>
      </c>
      <c r="AI211">
        <f>(EX211)</f>
        <v>0</v>
      </c>
      <c r="AJ211">
        <f t="shared" si="185"/>
        <v>0</v>
      </c>
      <c r="AK211">
        <v>5299.75</v>
      </c>
      <c r="AL211">
        <v>5299.75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1</v>
      </c>
      <c r="AW211">
        <v>1</v>
      </c>
      <c r="AZ211">
        <v>1</v>
      </c>
      <c r="BA211">
        <v>1</v>
      </c>
      <c r="BB211">
        <v>1</v>
      </c>
      <c r="BC211">
        <v>1</v>
      </c>
      <c r="BD211" t="s">
        <v>3</v>
      </c>
      <c r="BE211" t="s">
        <v>3</v>
      </c>
      <c r="BF211" t="s">
        <v>3</v>
      </c>
      <c r="BG211" t="s">
        <v>3</v>
      </c>
      <c r="BH211">
        <v>3</v>
      </c>
      <c r="BI211">
        <v>4</v>
      </c>
      <c r="BJ211" t="s">
        <v>3</v>
      </c>
      <c r="BM211">
        <v>0</v>
      </c>
      <c r="BN211">
        <v>0</v>
      </c>
      <c r="BO211" t="s">
        <v>3</v>
      </c>
      <c r="BP211">
        <v>0</v>
      </c>
      <c r="BQ211">
        <v>16</v>
      </c>
      <c r="BR211">
        <v>0</v>
      </c>
      <c r="BS211">
        <v>1</v>
      </c>
      <c r="BT211">
        <v>1</v>
      </c>
      <c r="BU211">
        <v>1</v>
      </c>
      <c r="BV211">
        <v>1</v>
      </c>
      <c r="BW211">
        <v>1</v>
      </c>
      <c r="BX211">
        <v>1</v>
      </c>
      <c r="BY211" t="s">
        <v>3</v>
      </c>
      <c r="BZ211">
        <v>0</v>
      </c>
      <c r="CA211">
        <v>0</v>
      </c>
      <c r="CE211">
        <v>0</v>
      </c>
      <c r="CF211">
        <v>0</v>
      </c>
      <c r="CG211">
        <v>0</v>
      </c>
      <c r="CM211">
        <v>0</v>
      </c>
      <c r="CN211" t="s">
        <v>3</v>
      </c>
      <c r="CO211">
        <v>0</v>
      </c>
      <c r="CP211">
        <f t="shared" si="186"/>
        <v>5299.75</v>
      </c>
      <c r="CQ211">
        <f t="shared" si="187"/>
        <v>5299.75</v>
      </c>
      <c r="CR211">
        <f t="shared" si="188"/>
        <v>0</v>
      </c>
      <c r="CS211">
        <f t="shared" si="189"/>
        <v>0</v>
      </c>
      <c r="CT211">
        <f t="shared" si="190"/>
        <v>0</v>
      </c>
      <c r="CU211">
        <f t="shared" si="191"/>
        <v>0</v>
      </c>
      <c r="CV211">
        <f t="shared" si="192"/>
        <v>0</v>
      </c>
      <c r="CW211">
        <f t="shared" si="193"/>
        <v>0</v>
      </c>
      <c r="CX211">
        <f t="shared" si="194"/>
        <v>0</v>
      </c>
      <c r="CY211">
        <f t="shared" si="195"/>
        <v>0</v>
      </c>
      <c r="CZ211">
        <f t="shared" si="196"/>
        <v>0</v>
      </c>
      <c r="DC211" t="s">
        <v>3</v>
      </c>
      <c r="DD211" t="s">
        <v>3</v>
      </c>
      <c r="DE211" t="s">
        <v>3</v>
      </c>
      <c r="DF211" t="s">
        <v>3</v>
      </c>
      <c r="DG211" t="s">
        <v>3</v>
      </c>
      <c r="DH211" t="s">
        <v>3</v>
      </c>
      <c r="DI211" t="s">
        <v>3</v>
      </c>
      <c r="DJ211" t="s">
        <v>3</v>
      </c>
      <c r="DK211" t="s">
        <v>3</v>
      </c>
      <c r="DL211" t="s">
        <v>3</v>
      </c>
      <c r="DM211" t="s">
        <v>3</v>
      </c>
      <c r="DN211">
        <v>0</v>
      </c>
      <c r="DO211">
        <v>0</v>
      </c>
      <c r="DP211">
        <v>1</v>
      </c>
      <c r="DQ211">
        <v>1</v>
      </c>
      <c r="DU211">
        <v>1010</v>
      </c>
      <c r="DV211" t="s">
        <v>72</v>
      </c>
      <c r="DW211" t="s">
        <v>72</v>
      </c>
      <c r="DX211">
        <v>1</v>
      </c>
      <c r="EE211">
        <v>63940116</v>
      </c>
      <c r="EF211">
        <v>16</v>
      </c>
      <c r="EG211" t="s">
        <v>223</v>
      </c>
      <c r="EH211">
        <v>0</v>
      </c>
      <c r="EI211" t="s">
        <v>3</v>
      </c>
      <c r="EJ211">
        <v>4</v>
      </c>
      <c r="EK211">
        <v>0</v>
      </c>
      <c r="EL211" t="s">
        <v>224</v>
      </c>
      <c r="EM211" t="s">
        <v>225</v>
      </c>
      <c r="EO211" t="s">
        <v>3</v>
      </c>
      <c r="EQ211">
        <v>0</v>
      </c>
      <c r="ER211">
        <v>5299.75</v>
      </c>
      <c r="ES211">
        <v>5299.75</v>
      </c>
      <c r="ET211">
        <v>0</v>
      </c>
      <c r="EU211">
        <v>0</v>
      </c>
      <c r="EV211">
        <v>0</v>
      </c>
      <c r="EW211">
        <v>0</v>
      </c>
      <c r="EX211">
        <v>0</v>
      </c>
      <c r="EZ211">
        <v>5</v>
      </c>
      <c r="FC211">
        <v>1</v>
      </c>
      <c r="FD211">
        <v>18</v>
      </c>
      <c r="FF211">
        <v>6235</v>
      </c>
      <c r="FQ211">
        <v>0</v>
      </c>
      <c r="FR211">
        <f t="shared" si="197"/>
        <v>0</v>
      </c>
      <c r="FS211">
        <v>0</v>
      </c>
      <c r="FX211">
        <v>0</v>
      </c>
      <c r="FY211">
        <v>0</v>
      </c>
      <c r="GA211" t="s">
        <v>438</v>
      </c>
      <c r="GD211">
        <v>1</v>
      </c>
      <c r="GF211">
        <v>-484934499</v>
      </c>
      <c r="GG211">
        <v>2</v>
      </c>
      <c r="GH211">
        <v>3</v>
      </c>
      <c r="GI211">
        <v>-2</v>
      </c>
      <c r="GJ211">
        <v>0</v>
      </c>
      <c r="GK211">
        <v>0</v>
      </c>
      <c r="GL211">
        <f t="shared" si="198"/>
        <v>0</v>
      </c>
      <c r="GM211">
        <f t="shared" si="199"/>
        <v>5299.75</v>
      </c>
      <c r="GN211">
        <f t="shared" si="200"/>
        <v>0</v>
      </c>
      <c r="GO211">
        <f t="shared" si="201"/>
        <v>0</v>
      </c>
      <c r="GP211">
        <f t="shared" si="202"/>
        <v>5299.75</v>
      </c>
      <c r="GR211">
        <v>1</v>
      </c>
      <c r="GS211">
        <v>1</v>
      </c>
      <c r="GT211">
        <v>0</v>
      </c>
      <c r="GU211" t="s">
        <v>3</v>
      </c>
      <c r="GV211">
        <f t="shared" si="203"/>
        <v>0</v>
      </c>
      <c r="GW211">
        <v>1</v>
      </c>
      <c r="GX211">
        <f t="shared" si="204"/>
        <v>0</v>
      </c>
      <c r="HA211">
        <v>0</v>
      </c>
      <c r="HB211">
        <v>0</v>
      </c>
      <c r="HC211">
        <f t="shared" si="205"/>
        <v>0</v>
      </c>
      <c r="IK211">
        <v>0</v>
      </c>
    </row>
    <row r="212" spans="1:245" x14ac:dyDescent="0.2">
      <c r="A212">
        <v>17</v>
      </c>
      <c r="B212">
        <v>1</v>
      </c>
      <c r="C212">
        <f>ROW(SmtRes!A424)</f>
        <v>424</v>
      </c>
      <c r="D212">
        <f>ROW(EtalonRes!A415)</f>
        <v>415</v>
      </c>
      <c r="E212" t="s">
        <v>439</v>
      </c>
      <c r="F212" t="s">
        <v>414</v>
      </c>
      <c r="G212" t="s">
        <v>415</v>
      </c>
      <c r="H212" t="s">
        <v>394</v>
      </c>
      <c r="I212">
        <f>ROUND(1/10,9)</f>
        <v>0.1</v>
      </c>
      <c r="J212">
        <v>0</v>
      </c>
      <c r="O212">
        <f t="shared" si="171"/>
        <v>2176.5</v>
      </c>
      <c r="P212">
        <f t="shared" si="172"/>
        <v>1465.5</v>
      </c>
      <c r="Q212">
        <f t="shared" si="173"/>
        <v>30.07</v>
      </c>
      <c r="R212">
        <f t="shared" si="174"/>
        <v>6.25</v>
      </c>
      <c r="S212">
        <f t="shared" si="175"/>
        <v>680.93</v>
      </c>
      <c r="T212">
        <f t="shared" si="176"/>
        <v>0</v>
      </c>
      <c r="U212">
        <f t="shared" si="177"/>
        <v>2.4897499999999999</v>
      </c>
      <c r="V212">
        <f t="shared" si="178"/>
        <v>1.6250000000000001E-2</v>
      </c>
      <c r="W212">
        <f t="shared" si="179"/>
        <v>0</v>
      </c>
      <c r="X212">
        <f t="shared" si="180"/>
        <v>790.26</v>
      </c>
      <c r="Y212">
        <f t="shared" si="181"/>
        <v>487.9</v>
      </c>
      <c r="AA212">
        <v>68187018</v>
      </c>
      <c r="AB212">
        <f t="shared" si="182"/>
        <v>1646.3979999999999</v>
      </c>
      <c r="AC212">
        <f t="shared" si="183"/>
        <v>1377.35</v>
      </c>
      <c r="AD212">
        <f>ROUND(((((ET212*1.25))-((EU212*1.25)))+AE212),6)</f>
        <v>29.537500000000001</v>
      </c>
      <c r="AE212">
        <f>ROUND(((EU212*1.25)),6)</f>
        <v>2.2000000000000002</v>
      </c>
      <c r="AF212">
        <f>ROUND(((EV212*1.15)),6)</f>
        <v>239.51050000000001</v>
      </c>
      <c r="AG212">
        <f t="shared" si="184"/>
        <v>0</v>
      </c>
      <c r="AH212">
        <f>((EW212*1.15))</f>
        <v>24.897499999999997</v>
      </c>
      <c r="AI212">
        <f>((EX212*1.25))</f>
        <v>0.16250000000000001</v>
      </c>
      <c r="AJ212">
        <f t="shared" si="185"/>
        <v>0</v>
      </c>
      <c r="AK212">
        <v>1609.25</v>
      </c>
      <c r="AL212">
        <v>1377.35</v>
      </c>
      <c r="AM212">
        <v>23.63</v>
      </c>
      <c r="AN212">
        <v>1.76</v>
      </c>
      <c r="AO212">
        <v>208.27</v>
      </c>
      <c r="AP212">
        <v>0</v>
      </c>
      <c r="AQ212">
        <v>21.65</v>
      </c>
      <c r="AR212">
        <v>0.13</v>
      </c>
      <c r="AS212">
        <v>0</v>
      </c>
      <c r="AT212">
        <v>115</v>
      </c>
      <c r="AU212">
        <v>71</v>
      </c>
      <c r="AV212">
        <v>1</v>
      </c>
      <c r="AW212">
        <v>1</v>
      </c>
      <c r="AZ212">
        <v>1</v>
      </c>
      <c r="BA212">
        <v>28.43</v>
      </c>
      <c r="BB212">
        <v>10.18</v>
      </c>
      <c r="BC212">
        <v>10.64</v>
      </c>
      <c r="BD212" t="s">
        <v>3</v>
      </c>
      <c r="BE212" t="s">
        <v>3</v>
      </c>
      <c r="BF212" t="s">
        <v>3</v>
      </c>
      <c r="BG212" t="s">
        <v>3</v>
      </c>
      <c r="BH212">
        <v>0</v>
      </c>
      <c r="BI212">
        <v>1</v>
      </c>
      <c r="BJ212" t="s">
        <v>416</v>
      </c>
      <c r="BM212">
        <v>17001</v>
      </c>
      <c r="BN212">
        <v>0</v>
      </c>
      <c r="BO212" t="s">
        <v>414</v>
      </c>
      <c r="BP212">
        <v>1</v>
      </c>
      <c r="BQ212">
        <v>2</v>
      </c>
      <c r="BR212">
        <v>0</v>
      </c>
      <c r="BS212">
        <v>28.43</v>
      </c>
      <c r="BT212">
        <v>1</v>
      </c>
      <c r="BU212">
        <v>1</v>
      </c>
      <c r="BV212">
        <v>1</v>
      </c>
      <c r="BW212">
        <v>1</v>
      </c>
      <c r="BX212">
        <v>1</v>
      </c>
      <c r="BY212" t="s">
        <v>3</v>
      </c>
      <c r="BZ212">
        <v>128</v>
      </c>
      <c r="CA212">
        <v>83</v>
      </c>
      <c r="CE212">
        <v>0</v>
      </c>
      <c r="CF212">
        <v>0</v>
      </c>
      <c r="CG212">
        <v>0</v>
      </c>
      <c r="CM212">
        <v>0</v>
      </c>
      <c r="CN212" t="s">
        <v>1223</v>
      </c>
      <c r="CO212">
        <v>0</v>
      </c>
      <c r="CP212">
        <f t="shared" si="186"/>
        <v>2176.5</v>
      </c>
      <c r="CQ212">
        <f t="shared" si="187"/>
        <v>14655.003999999999</v>
      </c>
      <c r="CR212">
        <f t="shared" si="188"/>
        <v>300.69175000000001</v>
      </c>
      <c r="CS212">
        <f t="shared" si="189"/>
        <v>62.546000000000006</v>
      </c>
      <c r="CT212">
        <f t="shared" si="190"/>
        <v>6809.2835150000001</v>
      </c>
      <c r="CU212">
        <f t="shared" si="191"/>
        <v>0</v>
      </c>
      <c r="CV212">
        <f t="shared" si="192"/>
        <v>24.897499999999997</v>
      </c>
      <c r="CW212">
        <f t="shared" si="193"/>
        <v>0.16250000000000001</v>
      </c>
      <c r="CX212">
        <f t="shared" si="194"/>
        <v>0</v>
      </c>
      <c r="CY212">
        <f t="shared" si="195"/>
        <v>790.25699999999995</v>
      </c>
      <c r="CZ212">
        <f t="shared" si="196"/>
        <v>487.89779999999996</v>
      </c>
      <c r="DC212" t="s">
        <v>3</v>
      </c>
      <c r="DD212" t="s">
        <v>3</v>
      </c>
      <c r="DE212" t="s">
        <v>20</v>
      </c>
      <c r="DF212" t="s">
        <v>20</v>
      </c>
      <c r="DG212" t="s">
        <v>21</v>
      </c>
      <c r="DH212" t="s">
        <v>3</v>
      </c>
      <c r="DI212" t="s">
        <v>21</v>
      </c>
      <c r="DJ212" t="s">
        <v>20</v>
      </c>
      <c r="DK212" t="s">
        <v>3</v>
      </c>
      <c r="DL212" t="s">
        <v>3</v>
      </c>
      <c r="DM212" t="s">
        <v>3</v>
      </c>
      <c r="DN212">
        <v>0</v>
      </c>
      <c r="DO212">
        <v>0</v>
      </c>
      <c r="DP212">
        <v>1</v>
      </c>
      <c r="DQ212">
        <v>1</v>
      </c>
      <c r="DU212">
        <v>1013</v>
      </c>
      <c r="DV212" t="s">
        <v>394</v>
      </c>
      <c r="DW212" t="s">
        <v>394</v>
      </c>
      <c r="DX212">
        <v>1</v>
      </c>
      <c r="EE212">
        <v>63940303</v>
      </c>
      <c r="EF212">
        <v>2</v>
      </c>
      <c r="EG212" t="s">
        <v>22</v>
      </c>
      <c r="EH212">
        <v>0</v>
      </c>
      <c r="EI212" t="s">
        <v>3</v>
      </c>
      <c r="EJ212">
        <v>1</v>
      </c>
      <c r="EK212">
        <v>17001</v>
      </c>
      <c r="EL212" t="s">
        <v>396</v>
      </c>
      <c r="EM212" t="s">
        <v>397</v>
      </c>
      <c r="EO212" t="s">
        <v>25</v>
      </c>
      <c r="EQ212">
        <v>0</v>
      </c>
      <c r="ER212">
        <v>1609.25</v>
      </c>
      <c r="ES212">
        <v>1377.35</v>
      </c>
      <c r="ET212">
        <v>23.63</v>
      </c>
      <c r="EU212">
        <v>1.76</v>
      </c>
      <c r="EV212">
        <v>208.27</v>
      </c>
      <c r="EW212">
        <v>21.65</v>
      </c>
      <c r="EX212">
        <v>0.13</v>
      </c>
      <c r="EY212">
        <v>0</v>
      </c>
      <c r="FQ212">
        <v>0</v>
      </c>
      <c r="FR212">
        <f t="shared" si="197"/>
        <v>0</v>
      </c>
      <c r="FS212">
        <v>0</v>
      </c>
      <c r="FT212" t="s">
        <v>26</v>
      </c>
      <c r="FU212" t="s">
        <v>27</v>
      </c>
      <c r="FX212">
        <v>115.2</v>
      </c>
      <c r="FY212">
        <v>70.55</v>
      </c>
      <c r="GA212" t="s">
        <v>3</v>
      </c>
      <c r="GD212">
        <v>1</v>
      </c>
      <c r="GF212">
        <v>-1317751891</v>
      </c>
      <c r="GG212">
        <v>2</v>
      </c>
      <c r="GH212">
        <v>1</v>
      </c>
      <c r="GI212">
        <v>2</v>
      </c>
      <c r="GJ212">
        <v>0</v>
      </c>
      <c r="GK212">
        <v>0</v>
      </c>
      <c r="GL212">
        <f t="shared" si="198"/>
        <v>0</v>
      </c>
      <c r="GM212">
        <f t="shared" si="199"/>
        <v>3454.66</v>
      </c>
      <c r="GN212">
        <f t="shared" si="200"/>
        <v>3454.66</v>
      </c>
      <c r="GO212">
        <f t="shared" si="201"/>
        <v>0</v>
      </c>
      <c r="GP212">
        <f t="shared" si="202"/>
        <v>0</v>
      </c>
      <c r="GR212">
        <v>0</v>
      </c>
      <c r="GS212">
        <v>3</v>
      </c>
      <c r="GT212">
        <v>0</v>
      </c>
      <c r="GU212" t="s">
        <v>3</v>
      </c>
      <c r="GV212">
        <f t="shared" si="203"/>
        <v>0</v>
      </c>
      <c r="GW212">
        <v>1</v>
      </c>
      <c r="GX212">
        <f t="shared" si="204"/>
        <v>0</v>
      </c>
      <c r="HA212">
        <v>0</v>
      </c>
      <c r="HB212">
        <v>0</v>
      </c>
      <c r="HC212">
        <f t="shared" si="205"/>
        <v>0</v>
      </c>
      <c r="IK212">
        <v>0</v>
      </c>
    </row>
    <row r="213" spans="1:245" x14ac:dyDescent="0.2">
      <c r="A213">
        <v>18</v>
      </c>
      <c r="B213">
        <v>1</v>
      </c>
      <c r="C213">
        <v>423</v>
      </c>
      <c r="E213" t="s">
        <v>440</v>
      </c>
      <c r="F213" t="s">
        <v>418</v>
      </c>
      <c r="G213" t="s">
        <v>419</v>
      </c>
      <c r="H213" t="s">
        <v>103</v>
      </c>
      <c r="I213">
        <f>I212*J213</f>
        <v>-1</v>
      </c>
      <c r="J213">
        <v>-10</v>
      </c>
      <c r="O213">
        <f t="shared" si="171"/>
        <v>-1432.6</v>
      </c>
      <c r="P213">
        <f t="shared" si="172"/>
        <v>-1432.6</v>
      </c>
      <c r="Q213">
        <f t="shared" si="173"/>
        <v>0</v>
      </c>
      <c r="R213">
        <f t="shared" si="174"/>
        <v>0</v>
      </c>
      <c r="S213">
        <f t="shared" si="175"/>
        <v>0</v>
      </c>
      <c r="T213">
        <f t="shared" si="176"/>
        <v>0</v>
      </c>
      <c r="U213">
        <f t="shared" si="177"/>
        <v>0</v>
      </c>
      <c r="V213">
        <f t="shared" si="178"/>
        <v>0</v>
      </c>
      <c r="W213">
        <f t="shared" si="179"/>
        <v>0</v>
      </c>
      <c r="X213">
        <f t="shared" si="180"/>
        <v>0</v>
      </c>
      <c r="Y213">
        <f t="shared" si="181"/>
        <v>0</v>
      </c>
      <c r="AA213">
        <v>68187018</v>
      </c>
      <c r="AB213">
        <f t="shared" si="182"/>
        <v>130</v>
      </c>
      <c r="AC213">
        <f t="shared" si="183"/>
        <v>130</v>
      </c>
      <c r="AD213">
        <f>ROUND((((ET213)-(EU213))+AE213),6)</f>
        <v>0</v>
      </c>
      <c r="AE213">
        <f t="shared" ref="AE213:AF215" si="213">ROUND((EU213),6)</f>
        <v>0</v>
      </c>
      <c r="AF213">
        <f t="shared" si="213"/>
        <v>0</v>
      </c>
      <c r="AG213">
        <f t="shared" si="184"/>
        <v>0</v>
      </c>
      <c r="AH213">
        <f t="shared" ref="AH213:AI215" si="214">(EW213)</f>
        <v>0</v>
      </c>
      <c r="AI213">
        <f t="shared" si="214"/>
        <v>0</v>
      </c>
      <c r="AJ213">
        <f t="shared" si="185"/>
        <v>0</v>
      </c>
      <c r="AK213">
        <v>130</v>
      </c>
      <c r="AL213">
        <v>130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1</v>
      </c>
      <c r="AW213">
        <v>1</v>
      </c>
      <c r="AZ213">
        <v>1</v>
      </c>
      <c r="BA213">
        <v>1</v>
      </c>
      <c r="BB213">
        <v>1</v>
      </c>
      <c r="BC213">
        <v>11.02</v>
      </c>
      <c r="BD213" t="s">
        <v>3</v>
      </c>
      <c r="BE213" t="s">
        <v>3</v>
      </c>
      <c r="BF213" t="s">
        <v>3</v>
      </c>
      <c r="BG213" t="s">
        <v>3</v>
      </c>
      <c r="BH213">
        <v>3</v>
      </c>
      <c r="BI213">
        <v>1</v>
      </c>
      <c r="BJ213" t="s">
        <v>420</v>
      </c>
      <c r="BM213">
        <v>500001</v>
      </c>
      <c r="BN213">
        <v>0</v>
      </c>
      <c r="BO213" t="s">
        <v>418</v>
      </c>
      <c r="BP213">
        <v>1</v>
      </c>
      <c r="BQ213">
        <v>8</v>
      </c>
      <c r="BR213">
        <v>1</v>
      </c>
      <c r="BS213">
        <v>1</v>
      </c>
      <c r="BT213">
        <v>1</v>
      </c>
      <c r="BU213">
        <v>1</v>
      </c>
      <c r="BV213">
        <v>1</v>
      </c>
      <c r="BW213">
        <v>1</v>
      </c>
      <c r="BX213">
        <v>1</v>
      </c>
      <c r="BY213" t="s">
        <v>3</v>
      </c>
      <c r="BZ213">
        <v>0</v>
      </c>
      <c r="CA213">
        <v>0</v>
      </c>
      <c r="CE213">
        <v>0</v>
      </c>
      <c r="CF213">
        <v>0</v>
      </c>
      <c r="CG213">
        <v>0</v>
      </c>
      <c r="CM213">
        <v>0</v>
      </c>
      <c r="CN213" t="s">
        <v>3</v>
      </c>
      <c r="CO213">
        <v>0</v>
      </c>
      <c r="CP213">
        <f t="shared" si="186"/>
        <v>-1432.6</v>
      </c>
      <c r="CQ213">
        <f t="shared" si="187"/>
        <v>1432.6</v>
      </c>
      <c r="CR213">
        <f t="shared" si="188"/>
        <v>0</v>
      </c>
      <c r="CS213">
        <f t="shared" si="189"/>
        <v>0</v>
      </c>
      <c r="CT213">
        <f t="shared" si="190"/>
        <v>0</v>
      </c>
      <c r="CU213">
        <f t="shared" si="191"/>
        <v>0</v>
      </c>
      <c r="CV213">
        <f t="shared" si="192"/>
        <v>0</v>
      </c>
      <c r="CW213">
        <f t="shared" si="193"/>
        <v>0</v>
      </c>
      <c r="CX213">
        <f t="shared" si="194"/>
        <v>0</v>
      </c>
      <c r="CY213">
        <f t="shared" si="195"/>
        <v>0</v>
      </c>
      <c r="CZ213">
        <f t="shared" si="196"/>
        <v>0</v>
      </c>
      <c r="DC213" t="s">
        <v>3</v>
      </c>
      <c r="DD213" t="s">
        <v>3</v>
      </c>
      <c r="DE213" t="s">
        <v>3</v>
      </c>
      <c r="DF213" t="s">
        <v>3</v>
      </c>
      <c r="DG213" t="s">
        <v>3</v>
      </c>
      <c r="DH213" t="s">
        <v>3</v>
      </c>
      <c r="DI213" t="s">
        <v>3</v>
      </c>
      <c r="DJ213" t="s">
        <v>3</v>
      </c>
      <c r="DK213" t="s">
        <v>3</v>
      </c>
      <c r="DL213" t="s">
        <v>3</v>
      </c>
      <c r="DM213" t="s">
        <v>3</v>
      </c>
      <c r="DN213">
        <v>0</v>
      </c>
      <c r="DO213">
        <v>0</v>
      </c>
      <c r="DP213">
        <v>1</v>
      </c>
      <c r="DQ213">
        <v>1</v>
      </c>
      <c r="DU213">
        <v>1013</v>
      </c>
      <c r="DV213" t="s">
        <v>103</v>
      </c>
      <c r="DW213" t="s">
        <v>103</v>
      </c>
      <c r="DX213">
        <v>1</v>
      </c>
      <c r="EE213">
        <v>63940454</v>
      </c>
      <c r="EF213">
        <v>8</v>
      </c>
      <c r="EG213" t="s">
        <v>33</v>
      </c>
      <c r="EH213">
        <v>0</v>
      </c>
      <c r="EI213" t="s">
        <v>3</v>
      </c>
      <c r="EJ213">
        <v>1</v>
      </c>
      <c r="EK213">
        <v>500001</v>
      </c>
      <c r="EL213" t="s">
        <v>34</v>
      </c>
      <c r="EM213" t="s">
        <v>35</v>
      </c>
      <c r="EO213" t="s">
        <v>3</v>
      </c>
      <c r="EQ213">
        <v>0</v>
      </c>
      <c r="ER213">
        <v>130</v>
      </c>
      <c r="ES213">
        <v>130</v>
      </c>
      <c r="ET213">
        <v>0</v>
      </c>
      <c r="EU213">
        <v>0</v>
      </c>
      <c r="EV213">
        <v>0</v>
      </c>
      <c r="EW213">
        <v>0</v>
      </c>
      <c r="EX213">
        <v>0</v>
      </c>
      <c r="FQ213">
        <v>0</v>
      </c>
      <c r="FR213">
        <f t="shared" si="197"/>
        <v>0</v>
      </c>
      <c r="FS213">
        <v>0</v>
      </c>
      <c r="FX213">
        <v>0</v>
      </c>
      <c r="FY213">
        <v>0</v>
      </c>
      <c r="GA213" t="s">
        <v>3</v>
      </c>
      <c r="GD213">
        <v>1</v>
      </c>
      <c r="GF213">
        <v>-1944775516</v>
      </c>
      <c r="GG213">
        <v>2</v>
      </c>
      <c r="GH213">
        <v>1</v>
      </c>
      <c r="GI213">
        <v>2</v>
      </c>
      <c r="GJ213">
        <v>0</v>
      </c>
      <c r="GK213">
        <v>0</v>
      </c>
      <c r="GL213">
        <f t="shared" si="198"/>
        <v>0</v>
      </c>
      <c r="GM213">
        <f t="shared" si="199"/>
        <v>-1432.6</v>
      </c>
      <c r="GN213">
        <f t="shared" si="200"/>
        <v>-1432.6</v>
      </c>
      <c r="GO213">
        <f t="shared" si="201"/>
        <v>0</v>
      </c>
      <c r="GP213">
        <f t="shared" si="202"/>
        <v>0</v>
      </c>
      <c r="GR213">
        <v>0</v>
      </c>
      <c r="GS213">
        <v>3</v>
      </c>
      <c r="GT213">
        <v>0</v>
      </c>
      <c r="GU213" t="s">
        <v>3</v>
      </c>
      <c r="GV213">
        <f t="shared" si="203"/>
        <v>0</v>
      </c>
      <c r="GW213">
        <v>1</v>
      </c>
      <c r="GX213">
        <f t="shared" si="204"/>
        <v>0</v>
      </c>
      <c r="HA213">
        <v>0</v>
      </c>
      <c r="HB213">
        <v>0</v>
      </c>
      <c r="HC213">
        <f t="shared" si="205"/>
        <v>0</v>
      </c>
      <c r="IK213">
        <v>0</v>
      </c>
    </row>
    <row r="214" spans="1:245" x14ac:dyDescent="0.2">
      <c r="A214">
        <v>18</v>
      </c>
      <c r="B214">
        <v>1</v>
      </c>
      <c r="C214">
        <v>424</v>
      </c>
      <c r="E214" t="s">
        <v>441</v>
      </c>
      <c r="F214" t="s">
        <v>221</v>
      </c>
      <c r="G214" t="s">
        <v>442</v>
      </c>
      <c r="H214" t="s">
        <v>72</v>
      </c>
      <c r="I214">
        <f>I212*J214</f>
        <v>1</v>
      </c>
      <c r="J214">
        <v>10</v>
      </c>
      <c r="O214">
        <f t="shared" si="171"/>
        <v>33991.5</v>
      </c>
      <c r="P214">
        <f t="shared" si="172"/>
        <v>33991.5</v>
      </c>
      <c r="Q214">
        <f t="shared" si="173"/>
        <v>0</v>
      </c>
      <c r="R214">
        <f t="shared" si="174"/>
        <v>0</v>
      </c>
      <c r="S214">
        <f t="shared" si="175"/>
        <v>0</v>
      </c>
      <c r="T214">
        <f t="shared" si="176"/>
        <v>0</v>
      </c>
      <c r="U214">
        <f t="shared" si="177"/>
        <v>0</v>
      </c>
      <c r="V214">
        <f t="shared" si="178"/>
        <v>0</v>
      </c>
      <c r="W214">
        <f t="shared" si="179"/>
        <v>0</v>
      </c>
      <c r="X214">
        <f t="shared" si="180"/>
        <v>0</v>
      </c>
      <c r="Y214">
        <f t="shared" si="181"/>
        <v>0</v>
      </c>
      <c r="AA214">
        <v>68187018</v>
      </c>
      <c r="AB214">
        <f t="shared" si="182"/>
        <v>33991.5</v>
      </c>
      <c r="AC214">
        <f t="shared" si="183"/>
        <v>33991.5</v>
      </c>
      <c r="AD214">
        <f>ROUND((((ET214)-(EU214))+AE214),6)</f>
        <v>0</v>
      </c>
      <c r="AE214">
        <f t="shared" si="213"/>
        <v>0</v>
      </c>
      <c r="AF214">
        <f t="shared" si="213"/>
        <v>0</v>
      </c>
      <c r="AG214">
        <f t="shared" si="184"/>
        <v>0</v>
      </c>
      <c r="AH214">
        <f t="shared" si="214"/>
        <v>0</v>
      </c>
      <c r="AI214">
        <f t="shared" si="214"/>
        <v>0</v>
      </c>
      <c r="AJ214">
        <f t="shared" si="185"/>
        <v>0</v>
      </c>
      <c r="AK214">
        <v>33991.5</v>
      </c>
      <c r="AL214">
        <v>33991.5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1</v>
      </c>
      <c r="AW214">
        <v>1</v>
      </c>
      <c r="AZ214">
        <v>1</v>
      </c>
      <c r="BA214">
        <v>1</v>
      </c>
      <c r="BB214">
        <v>1</v>
      </c>
      <c r="BC214">
        <v>1</v>
      </c>
      <c r="BD214" t="s">
        <v>3</v>
      </c>
      <c r="BE214" t="s">
        <v>3</v>
      </c>
      <c r="BF214" t="s">
        <v>3</v>
      </c>
      <c r="BG214" t="s">
        <v>3</v>
      </c>
      <c r="BH214">
        <v>3</v>
      </c>
      <c r="BI214">
        <v>4</v>
      </c>
      <c r="BJ214" t="s">
        <v>3</v>
      </c>
      <c r="BM214">
        <v>0</v>
      </c>
      <c r="BN214">
        <v>0</v>
      </c>
      <c r="BO214" t="s">
        <v>3</v>
      </c>
      <c r="BP214">
        <v>0</v>
      </c>
      <c r="BQ214">
        <v>16</v>
      </c>
      <c r="BR214">
        <v>0</v>
      </c>
      <c r="BS214">
        <v>1</v>
      </c>
      <c r="BT214">
        <v>1</v>
      </c>
      <c r="BU214">
        <v>1</v>
      </c>
      <c r="BV214">
        <v>1</v>
      </c>
      <c r="BW214">
        <v>1</v>
      </c>
      <c r="BX214">
        <v>1</v>
      </c>
      <c r="BY214" t="s">
        <v>3</v>
      </c>
      <c r="BZ214">
        <v>0</v>
      </c>
      <c r="CA214">
        <v>0</v>
      </c>
      <c r="CE214">
        <v>0</v>
      </c>
      <c r="CF214">
        <v>0</v>
      </c>
      <c r="CG214">
        <v>0</v>
      </c>
      <c r="CM214">
        <v>0</v>
      </c>
      <c r="CN214" t="s">
        <v>3</v>
      </c>
      <c r="CO214">
        <v>0</v>
      </c>
      <c r="CP214">
        <f t="shared" si="186"/>
        <v>33991.5</v>
      </c>
      <c r="CQ214">
        <f t="shared" si="187"/>
        <v>33991.5</v>
      </c>
      <c r="CR214">
        <f t="shared" si="188"/>
        <v>0</v>
      </c>
      <c r="CS214">
        <f t="shared" si="189"/>
        <v>0</v>
      </c>
      <c r="CT214">
        <f t="shared" si="190"/>
        <v>0</v>
      </c>
      <c r="CU214">
        <f t="shared" si="191"/>
        <v>0</v>
      </c>
      <c r="CV214">
        <f t="shared" si="192"/>
        <v>0</v>
      </c>
      <c r="CW214">
        <f t="shared" si="193"/>
        <v>0</v>
      </c>
      <c r="CX214">
        <f t="shared" si="194"/>
        <v>0</v>
      </c>
      <c r="CY214">
        <f t="shared" si="195"/>
        <v>0</v>
      </c>
      <c r="CZ214">
        <f t="shared" si="196"/>
        <v>0</v>
      </c>
      <c r="DC214" t="s">
        <v>3</v>
      </c>
      <c r="DD214" t="s">
        <v>3</v>
      </c>
      <c r="DE214" t="s">
        <v>3</v>
      </c>
      <c r="DF214" t="s">
        <v>3</v>
      </c>
      <c r="DG214" t="s">
        <v>3</v>
      </c>
      <c r="DH214" t="s">
        <v>3</v>
      </c>
      <c r="DI214" t="s">
        <v>3</v>
      </c>
      <c r="DJ214" t="s">
        <v>3</v>
      </c>
      <c r="DK214" t="s">
        <v>3</v>
      </c>
      <c r="DL214" t="s">
        <v>3</v>
      </c>
      <c r="DM214" t="s">
        <v>3</v>
      </c>
      <c r="DN214">
        <v>0</v>
      </c>
      <c r="DO214">
        <v>0</v>
      </c>
      <c r="DP214">
        <v>1</v>
      </c>
      <c r="DQ214">
        <v>1</v>
      </c>
      <c r="DU214">
        <v>1010</v>
      </c>
      <c r="DV214" t="s">
        <v>72</v>
      </c>
      <c r="DW214" t="s">
        <v>72</v>
      </c>
      <c r="DX214">
        <v>1</v>
      </c>
      <c r="EE214">
        <v>63940116</v>
      </c>
      <c r="EF214">
        <v>16</v>
      </c>
      <c r="EG214" t="s">
        <v>223</v>
      </c>
      <c r="EH214">
        <v>0</v>
      </c>
      <c r="EI214" t="s">
        <v>3</v>
      </c>
      <c r="EJ214">
        <v>4</v>
      </c>
      <c r="EK214">
        <v>0</v>
      </c>
      <c r="EL214" t="s">
        <v>224</v>
      </c>
      <c r="EM214" t="s">
        <v>225</v>
      </c>
      <c r="EO214" t="s">
        <v>3</v>
      </c>
      <c r="EQ214">
        <v>0</v>
      </c>
      <c r="ER214">
        <v>33991.5</v>
      </c>
      <c r="ES214">
        <v>33991.5</v>
      </c>
      <c r="ET214">
        <v>0</v>
      </c>
      <c r="EU214">
        <v>0</v>
      </c>
      <c r="EV214">
        <v>0</v>
      </c>
      <c r="EW214">
        <v>0</v>
      </c>
      <c r="EX214">
        <v>0</v>
      </c>
      <c r="EZ214">
        <v>5</v>
      </c>
      <c r="FC214">
        <v>1</v>
      </c>
      <c r="FD214">
        <v>18</v>
      </c>
      <c r="FF214">
        <v>39990</v>
      </c>
      <c r="FQ214">
        <v>0</v>
      </c>
      <c r="FR214">
        <f t="shared" si="197"/>
        <v>0</v>
      </c>
      <c r="FS214">
        <v>0</v>
      </c>
      <c r="FX214">
        <v>0</v>
      </c>
      <c r="FY214">
        <v>0</v>
      </c>
      <c r="GA214" t="s">
        <v>443</v>
      </c>
      <c r="GD214">
        <v>1</v>
      </c>
      <c r="GF214">
        <v>523837998</v>
      </c>
      <c r="GG214">
        <v>2</v>
      </c>
      <c r="GH214">
        <v>3</v>
      </c>
      <c r="GI214">
        <v>-2</v>
      </c>
      <c r="GJ214">
        <v>0</v>
      </c>
      <c r="GK214">
        <v>0</v>
      </c>
      <c r="GL214">
        <f t="shared" si="198"/>
        <v>0</v>
      </c>
      <c r="GM214">
        <f t="shared" si="199"/>
        <v>33991.5</v>
      </c>
      <c r="GN214">
        <f t="shared" si="200"/>
        <v>0</v>
      </c>
      <c r="GO214">
        <f t="shared" si="201"/>
        <v>0</v>
      </c>
      <c r="GP214">
        <f t="shared" si="202"/>
        <v>33991.5</v>
      </c>
      <c r="GR214">
        <v>1</v>
      </c>
      <c r="GS214">
        <v>1</v>
      </c>
      <c r="GT214">
        <v>0</v>
      </c>
      <c r="GU214" t="s">
        <v>3</v>
      </c>
      <c r="GV214">
        <f t="shared" si="203"/>
        <v>0</v>
      </c>
      <c r="GW214">
        <v>1</v>
      </c>
      <c r="GX214">
        <f t="shared" si="204"/>
        <v>0</v>
      </c>
      <c r="HA214">
        <v>0</v>
      </c>
      <c r="HB214">
        <v>0</v>
      </c>
      <c r="HC214">
        <f t="shared" si="205"/>
        <v>0</v>
      </c>
      <c r="IK214">
        <v>0</v>
      </c>
    </row>
    <row r="215" spans="1:245" x14ac:dyDescent="0.2">
      <c r="A215">
        <v>18</v>
      </c>
      <c r="B215">
        <v>1</v>
      </c>
      <c r="C215">
        <v>422</v>
      </c>
      <c r="E215" t="s">
        <v>444</v>
      </c>
      <c r="F215" t="s">
        <v>445</v>
      </c>
      <c r="G215" t="s">
        <v>446</v>
      </c>
      <c r="H215" t="s">
        <v>103</v>
      </c>
      <c r="I215">
        <f>I212*J215</f>
        <v>1</v>
      </c>
      <c r="J215">
        <v>10</v>
      </c>
      <c r="O215">
        <f t="shared" si="171"/>
        <v>1445.34</v>
      </c>
      <c r="P215">
        <f t="shared" si="172"/>
        <v>1445.34</v>
      </c>
      <c r="Q215">
        <f t="shared" si="173"/>
        <v>0</v>
      </c>
      <c r="R215">
        <f t="shared" si="174"/>
        <v>0</v>
      </c>
      <c r="S215">
        <f t="shared" si="175"/>
        <v>0</v>
      </c>
      <c r="T215">
        <f t="shared" si="176"/>
        <v>0</v>
      </c>
      <c r="U215">
        <f t="shared" si="177"/>
        <v>0</v>
      </c>
      <c r="V215">
        <f t="shared" si="178"/>
        <v>0</v>
      </c>
      <c r="W215">
        <f t="shared" si="179"/>
        <v>0.15</v>
      </c>
      <c r="X215">
        <f t="shared" si="180"/>
        <v>0</v>
      </c>
      <c r="Y215">
        <f t="shared" si="181"/>
        <v>0</v>
      </c>
      <c r="AA215">
        <v>68187018</v>
      </c>
      <c r="AB215">
        <f t="shared" si="182"/>
        <v>267.16000000000003</v>
      </c>
      <c r="AC215">
        <f t="shared" si="183"/>
        <v>267.16000000000003</v>
      </c>
      <c r="AD215">
        <f>ROUND((((ET215)-(EU215))+AE215),6)</f>
        <v>0</v>
      </c>
      <c r="AE215">
        <f t="shared" si="213"/>
        <v>0</v>
      </c>
      <c r="AF215">
        <f t="shared" si="213"/>
        <v>0</v>
      </c>
      <c r="AG215">
        <f t="shared" si="184"/>
        <v>0</v>
      </c>
      <c r="AH215">
        <f t="shared" si="214"/>
        <v>0</v>
      </c>
      <c r="AI215">
        <f t="shared" si="214"/>
        <v>0</v>
      </c>
      <c r="AJ215">
        <f t="shared" si="185"/>
        <v>0.15</v>
      </c>
      <c r="AK215">
        <v>267.16000000000003</v>
      </c>
      <c r="AL215">
        <v>267.16000000000003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0.15</v>
      </c>
      <c r="AT215">
        <v>0</v>
      </c>
      <c r="AU215">
        <v>0</v>
      </c>
      <c r="AV215">
        <v>1</v>
      </c>
      <c r="AW215">
        <v>1</v>
      </c>
      <c r="AZ215">
        <v>1</v>
      </c>
      <c r="BA215">
        <v>1</v>
      </c>
      <c r="BB215">
        <v>1</v>
      </c>
      <c r="BC215">
        <v>5.41</v>
      </c>
      <c r="BD215" t="s">
        <v>3</v>
      </c>
      <c r="BE215" t="s">
        <v>3</v>
      </c>
      <c r="BF215" t="s">
        <v>3</v>
      </c>
      <c r="BG215" t="s">
        <v>3</v>
      </c>
      <c r="BH215">
        <v>3</v>
      </c>
      <c r="BI215">
        <v>1</v>
      </c>
      <c r="BJ215" t="s">
        <v>447</v>
      </c>
      <c r="BM215">
        <v>500001</v>
      </c>
      <c r="BN215">
        <v>0</v>
      </c>
      <c r="BO215" t="s">
        <v>3</v>
      </c>
      <c r="BP215">
        <v>0</v>
      </c>
      <c r="BQ215">
        <v>8</v>
      </c>
      <c r="BR215">
        <v>0</v>
      </c>
      <c r="BS215">
        <v>1</v>
      </c>
      <c r="BT215">
        <v>1</v>
      </c>
      <c r="BU215">
        <v>1</v>
      </c>
      <c r="BV215">
        <v>1</v>
      </c>
      <c r="BW215">
        <v>1</v>
      </c>
      <c r="BX215">
        <v>1</v>
      </c>
      <c r="BY215" t="s">
        <v>3</v>
      </c>
      <c r="BZ215">
        <v>0</v>
      </c>
      <c r="CA215">
        <v>0</v>
      </c>
      <c r="CE215">
        <v>0</v>
      </c>
      <c r="CF215">
        <v>0</v>
      </c>
      <c r="CG215">
        <v>0</v>
      </c>
      <c r="CM215">
        <v>0</v>
      </c>
      <c r="CN215" t="s">
        <v>3</v>
      </c>
      <c r="CO215">
        <v>0</v>
      </c>
      <c r="CP215">
        <f t="shared" si="186"/>
        <v>1445.34</v>
      </c>
      <c r="CQ215">
        <f t="shared" si="187"/>
        <v>1445.3356000000001</v>
      </c>
      <c r="CR215">
        <f t="shared" si="188"/>
        <v>0</v>
      </c>
      <c r="CS215">
        <f t="shared" si="189"/>
        <v>0</v>
      </c>
      <c r="CT215">
        <f t="shared" si="190"/>
        <v>0</v>
      </c>
      <c r="CU215">
        <f t="shared" si="191"/>
        <v>0</v>
      </c>
      <c r="CV215">
        <f t="shared" si="192"/>
        <v>0</v>
      </c>
      <c r="CW215">
        <f t="shared" si="193"/>
        <v>0</v>
      </c>
      <c r="CX215">
        <f t="shared" si="194"/>
        <v>0.15</v>
      </c>
      <c r="CY215">
        <f t="shared" si="195"/>
        <v>0</v>
      </c>
      <c r="CZ215">
        <f t="shared" si="196"/>
        <v>0</v>
      </c>
      <c r="DC215" t="s">
        <v>3</v>
      </c>
      <c r="DD215" t="s">
        <v>3</v>
      </c>
      <c r="DE215" t="s">
        <v>3</v>
      </c>
      <c r="DF215" t="s">
        <v>3</v>
      </c>
      <c r="DG215" t="s">
        <v>3</v>
      </c>
      <c r="DH215" t="s">
        <v>3</v>
      </c>
      <c r="DI215" t="s">
        <v>3</v>
      </c>
      <c r="DJ215" t="s">
        <v>3</v>
      </c>
      <c r="DK215" t="s">
        <v>3</v>
      </c>
      <c r="DL215" t="s">
        <v>3</v>
      </c>
      <c r="DM215" t="s">
        <v>3</v>
      </c>
      <c r="DN215">
        <v>0</v>
      </c>
      <c r="DO215">
        <v>0</v>
      </c>
      <c r="DP215">
        <v>1</v>
      </c>
      <c r="DQ215">
        <v>1</v>
      </c>
      <c r="DU215">
        <v>1013</v>
      </c>
      <c r="DV215" t="s">
        <v>103</v>
      </c>
      <c r="DW215" t="s">
        <v>103</v>
      </c>
      <c r="DX215">
        <v>1</v>
      </c>
      <c r="EE215">
        <v>63940454</v>
      </c>
      <c r="EF215">
        <v>8</v>
      </c>
      <c r="EG215" t="s">
        <v>33</v>
      </c>
      <c r="EH215">
        <v>0</v>
      </c>
      <c r="EI215" t="s">
        <v>3</v>
      </c>
      <c r="EJ215">
        <v>1</v>
      </c>
      <c r="EK215">
        <v>500001</v>
      </c>
      <c r="EL215" t="s">
        <v>34</v>
      </c>
      <c r="EM215" t="s">
        <v>35</v>
      </c>
      <c r="EO215" t="s">
        <v>3</v>
      </c>
      <c r="EQ215">
        <v>0</v>
      </c>
      <c r="ER215">
        <v>267.16000000000003</v>
      </c>
      <c r="ES215">
        <v>267.16000000000003</v>
      </c>
      <c r="ET215">
        <v>0</v>
      </c>
      <c r="EU215">
        <v>0</v>
      </c>
      <c r="EV215">
        <v>0</v>
      </c>
      <c r="EW215">
        <v>0</v>
      </c>
      <c r="EX215">
        <v>0</v>
      </c>
      <c r="FQ215">
        <v>0</v>
      </c>
      <c r="FR215">
        <f t="shared" si="197"/>
        <v>0</v>
      </c>
      <c r="FS215">
        <v>0</v>
      </c>
      <c r="FX215">
        <v>0</v>
      </c>
      <c r="FY215">
        <v>0</v>
      </c>
      <c r="GA215" t="s">
        <v>3</v>
      </c>
      <c r="GD215">
        <v>1</v>
      </c>
      <c r="GF215">
        <v>1519291211</v>
      </c>
      <c r="GG215">
        <v>2</v>
      </c>
      <c r="GH215">
        <v>1</v>
      </c>
      <c r="GI215">
        <v>3</v>
      </c>
      <c r="GJ215">
        <v>0</v>
      </c>
      <c r="GK215">
        <v>0</v>
      </c>
      <c r="GL215">
        <f t="shared" si="198"/>
        <v>0</v>
      </c>
      <c r="GM215">
        <f t="shared" si="199"/>
        <v>1445.34</v>
      </c>
      <c r="GN215">
        <f t="shared" si="200"/>
        <v>1445.34</v>
      </c>
      <c r="GO215">
        <f t="shared" si="201"/>
        <v>0</v>
      </c>
      <c r="GP215">
        <f t="shared" si="202"/>
        <v>0</v>
      </c>
      <c r="GR215">
        <v>0</v>
      </c>
      <c r="GS215">
        <v>3</v>
      </c>
      <c r="GT215">
        <v>0</v>
      </c>
      <c r="GU215" t="s">
        <v>3</v>
      </c>
      <c r="GV215">
        <f t="shared" si="203"/>
        <v>0</v>
      </c>
      <c r="GW215">
        <v>1</v>
      </c>
      <c r="GX215">
        <f t="shared" si="204"/>
        <v>0</v>
      </c>
      <c r="HA215">
        <v>0</v>
      </c>
      <c r="HB215">
        <v>0</v>
      </c>
      <c r="HC215">
        <f t="shared" si="205"/>
        <v>0</v>
      </c>
      <c r="IK215">
        <v>0</v>
      </c>
    </row>
    <row r="216" spans="1:245" x14ac:dyDescent="0.2">
      <c r="A216">
        <v>17</v>
      </c>
      <c r="B216">
        <v>1</v>
      </c>
      <c r="C216">
        <f>ROW(SmtRes!A439)</f>
        <v>439</v>
      </c>
      <c r="D216">
        <f>ROW(EtalonRes!A429)</f>
        <v>429</v>
      </c>
      <c r="E216" t="s">
        <v>448</v>
      </c>
      <c r="F216" t="s">
        <v>449</v>
      </c>
      <c r="G216" t="s">
        <v>450</v>
      </c>
      <c r="H216" t="s">
        <v>394</v>
      </c>
      <c r="I216">
        <f>ROUND((1)/10,9)</f>
        <v>0.1</v>
      </c>
      <c r="J216">
        <v>0</v>
      </c>
      <c r="O216">
        <f t="shared" si="171"/>
        <v>1414.14</v>
      </c>
      <c r="P216">
        <f t="shared" si="172"/>
        <v>847.81</v>
      </c>
      <c r="Q216">
        <f t="shared" si="173"/>
        <v>21.57</v>
      </c>
      <c r="R216">
        <f t="shared" si="174"/>
        <v>6.25</v>
      </c>
      <c r="S216">
        <f t="shared" si="175"/>
        <v>544.76</v>
      </c>
      <c r="T216">
        <f t="shared" si="176"/>
        <v>0</v>
      </c>
      <c r="U216">
        <f t="shared" si="177"/>
        <v>1.9918</v>
      </c>
      <c r="V216">
        <f t="shared" si="178"/>
        <v>1.6250000000000001E-2</v>
      </c>
      <c r="W216">
        <f t="shared" si="179"/>
        <v>0</v>
      </c>
      <c r="X216">
        <f t="shared" si="180"/>
        <v>633.66</v>
      </c>
      <c r="Y216">
        <f t="shared" si="181"/>
        <v>391.22</v>
      </c>
      <c r="AA216">
        <v>68187018</v>
      </c>
      <c r="AB216">
        <f t="shared" si="182"/>
        <v>3105.9780000000001</v>
      </c>
      <c r="AC216">
        <f t="shared" si="183"/>
        <v>2893.54</v>
      </c>
      <c r="AD216">
        <f>ROUND(((((ET216*1.25))-((EU216*1.25)))+AE216),6)</f>
        <v>20.824999999999999</v>
      </c>
      <c r="AE216">
        <f>ROUND(((EU216*1.25)),6)</f>
        <v>2.2000000000000002</v>
      </c>
      <c r="AF216">
        <f>ROUND(((EV216*1.15)),6)</f>
        <v>191.613</v>
      </c>
      <c r="AG216">
        <f t="shared" si="184"/>
        <v>0</v>
      </c>
      <c r="AH216">
        <f>((EW216*1.15))</f>
        <v>19.917999999999999</v>
      </c>
      <c r="AI216">
        <f>((EX216*1.25))</f>
        <v>0.16250000000000001</v>
      </c>
      <c r="AJ216">
        <f t="shared" si="185"/>
        <v>0</v>
      </c>
      <c r="AK216">
        <v>3076.82</v>
      </c>
      <c r="AL216">
        <v>2893.54</v>
      </c>
      <c r="AM216">
        <v>16.66</v>
      </c>
      <c r="AN216">
        <v>1.76</v>
      </c>
      <c r="AO216">
        <v>166.62</v>
      </c>
      <c r="AP216">
        <v>0</v>
      </c>
      <c r="AQ216">
        <v>17.32</v>
      </c>
      <c r="AR216">
        <v>0.13</v>
      </c>
      <c r="AS216">
        <v>0</v>
      </c>
      <c r="AT216">
        <v>115</v>
      </c>
      <c r="AU216">
        <v>71</v>
      </c>
      <c r="AV216">
        <v>1</v>
      </c>
      <c r="AW216">
        <v>1</v>
      </c>
      <c r="AZ216">
        <v>1</v>
      </c>
      <c r="BA216">
        <v>28.43</v>
      </c>
      <c r="BB216">
        <v>10.36</v>
      </c>
      <c r="BC216">
        <v>2.93</v>
      </c>
      <c r="BD216" t="s">
        <v>3</v>
      </c>
      <c r="BE216" t="s">
        <v>3</v>
      </c>
      <c r="BF216" t="s">
        <v>3</v>
      </c>
      <c r="BG216" t="s">
        <v>3</v>
      </c>
      <c r="BH216">
        <v>0</v>
      </c>
      <c r="BI216">
        <v>1</v>
      </c>
      <c r="BJ216" t="s">
        <v>451</v>
      </c>
      <c r="BM216">
        <v>17001</v>
      </c>
      <c r="BN216">
        <v>0</v>
      </c>
      <c r="BO216" t="s">
        <v>449</v>
      </c>
      <c r="BP216">
        <v>1</v>
      </c>
      <c r="BQ216">
        <v>2</v>
      </c>
      <c r="BR216">
        <v>0</v>
      </c>
      <c r="BS216">
        <v>28.43</v>
      </c>
      <c r="BT216">
        <v>1</v>
      </c>
      <c r="BU216">
        <v>1</v>
      </c>
      <c r="BV216">
        <v>1</v>
      </c>
      <c r="BW216">
        <v>1</v>
      </c>
      <c r="BX216">
        <v>1</v>
      </c>
      <c r="BY216" t="s">
        <v>3</v>
      </c>
      <c r="BZ216">
        <v>128</v>
      </c>
      <c r="CA216">
        <v>83</v>
      </c>
      <c r="CE216">
        <v>0</v>
      </c>
      <c r="CF216">
        <v>0</v>
      </c>
      <c r="CG216">
        <v>0</v>
      </c>
      <c r="CM216">
        <v>0</v>
      </c>
      <c r="CN216" t="s">
        <v>1223</v>
      </c>
      <c r="CO216">
        <v>0</v>
      </c>
      <c r="CP216">
        <f t="shared" si="186"/>
        <v>1414.1399999999999</v>
      </c>
      <c r="CQ216">
        <f t="shared" si="187"/>
        <v>8478.0722000000005</v>
      </c>
      <c r="CR216">
        <f t="shared" si="188"/>
        <v>215.74699999999999</v>
      </c>
      <c r="CS216">
        <f t="shared" si="189"/>
        <v>62.546000000000006</v>
      </c>
      <c r="CT216">
        <f t="shared" si="190"/>
        <v>5447.5575900000003</v>
      </c>
      <c r="CU216">
        <f t="shared" si="191"/>
        <v>0</v>
      </c>
      <c r="CV216">
        <f t="shared" si="192"/>
        <v>19.917999999999999</v>
      </c>
      <c r="CW216">
        <f t="shared" si="193"/>
        <v>0.16250000000000001</v>
      </c>
      <c r="CX216">
        <f t="shared" si="194"/>
        <v>0</v>
      </c>
      <c r="CY216">
        <f t="shared" si="195"/>
        <v>633.66150000000005</v>
      </c>
      <c r="CZ216">
        <f t="shared" si="196"/>
        <v>391.21710000000002</v>
      </c>
      <c r="DC216" t="s">
        <v>3</v>
      </c>
      <c r="DD216" t="s">
        <v>3</v>
      </c>
      <c r="DE216" t="s">
        <v>20</v>
      </c>
      <c r="DF216" t="s">
        <v>20</v>
      </c>
      <c r="DG216" t="s">
        <v>21</v>
      </c>
      <c r="DH216" t="s">
        <v>3</v>
      </c>
      <c r="DI216" t="s">
        <v>21</v>
      </c>
      <c r="DJ216" t="s">
        <v>20</v>
      </c>
      <c r="DK216" t="s">
        <v>3</v>
      </c>
      <c r="DL216" t="s">
        <v>3</v>
      </c>
      <c r="DM216" t="s">
        <v>3</v>
      </c>
      <c r="DN216">
        <v>0</v>
      </c>
      <c r="DO216">
        <v>0</v>
      </c>
      <c r="DP216">
        <v>1</v>
      </c>
      <c r="DQ216">
        <v>1</v>
      </c>
      <c r="DU216">
        <v>1013</v>
      </c>
      <c r="DV216" t="s">
        <v>394</v>
      </c>
      <c r="DW216" t="s">
        <v>394</v>
      </c>
      <c r="DX216">
        <v>1</v>
      </c>
      <c r="EE216">
        <v>63940303</v>
      </c>
      <c r="EF216">
        <v>2</v>
      </c>
      <c r="EG216" t="s">
        <v>22</v>
      </c>
      <c r="EH216">
        <v>0</v>
      </c>
      <c r="EI216" t="s">
        <v>3</v>
      </c>
      <c r="EJ216">
        <v>1</v>
      </c>
      <c r="EK216">
        <v>17001</v>
      </c>
      <c r="EL216" t="s">
        <v>396</v>
      </c>
      <c r="EM216" t="s">
        <v>397</v>
      </c>
      <c r="EO216" t="s">
        <v>25</v>
      </c>
      <c r="EQ216">
        <v>0</v>
      </c>
      <c r="ER216">
        <v>3076.82</v>
      </c>
      <c r="ES216">
        <v>2893.54</v>
      </c>
      <c r="ET216">
        <v>16.66</v>
      </c>
      <c r="EU216">
        <v>1.76</v>
      </c>
      <c r="EV216">
        <v>166.62</v>
      </c>
      <c r="EW216">
        <v>17.32</v>
      </c>
      <c r="EX216">
        <v>0.13</v>
      </c>
      <c r="EY216">
        <v>0</v>
      </c>
      <c r="FQ216">
        <v>0</v>
      </c>
      <c r="FR216">
        <f t="shared" si="197"/>
        <v>0</v>
      </c>
      <c r="FS216">
        <v>0</v>
      </c>
      <c r="FT216" t="s">
        <v>26</v>
      </c>
      <c r="FU216" t="s">
        <v>27</v>
      </c>
      <c r="FX216">
        <v>115.2</v>
      </c>
      <c r="FY216">
        <v>70.55</v>
      </c>
      <c r="GA216" t="s">
        <v>3</v>
      </c>
      <c r="GD216">
        <v>1</v>
      </c>
      <c r="GF216">
        <v>-713418071</v>
      </c>
      <c r="GG216">
        <v>2</v>
      </c>
      <c r="GH216">
        <v>1</v>
      </c>
      <c r="GI216">
        <v>2</v>
      </c>
      <c r="GJ216">
        <v>0</v>
      </c>
      <c r="GK216">
        <v>0</v>
      </c>
      <c r="GL216">
        <f t="shared" si="198"/>
        <v>0</v>
      </c>
      <c r="GM216">
        <f t="shared" si="199"/>
        <v>2439.02</v>
      </c>
      <c r="GN216">
        <f t="shared" si="200"/>
        <v>2439.02</v>
      </c>
      <c r="GO216">
        <f t="shared" si="201"/>
        <v>0</v>
      </c>
      <c r="GP216">
        <f t="shared" si="202"/>
        <v>0</v>
      </c>
      <c r="GR216">
        <v>0</v>
      </c>
      <c r="GS216">
        <v>3</v>
      </c>
      <c r="GT216">
        <v>0</v>
      </c>
      <c r="GU216" t="s">
        <v>3</v>
      </c>
      <c r="GV216">
        <f t="shared" si="203"/>
        <v>0</v>
      </c>
      <c r="GW216">
        <v>1</v>
      </c>
      <c r="GX216">
        <f t="shared" si="204"/>
        <v>0</v>
      </c>
      <c r="HA216">
        <v>0</v>
      </c>
      <c r="HB216">
        <v>0</v>
      </c>
      <c r="HC216">
        <f t="shared" si="205"/>
        <v>0</v>
      </c>
      <c r="IK216">
        <v>0</v>
      </c>
    </row>
    <row r="217" spans="1:245" x14ac:dyDescent="0.2">
      <c r="A217">
        <v>18</v>
      </c>
      <c r="B217">
        <v>1</v>
      </c>
      <c r="C217">
        <v>438</v>
      </c>
      <c r="E217" t="s">
        <v>452</v>
      </c>
      <c r="F217" t="s">
        <v>453</v>
      </c>
      <c r="G217" t="s">
        <v>454</v>
      </c>
      <c r="H217" t="s">
        <v>103</v>
      </c>
      <c r="I217">
        <f>I216*J217</f>
        <v>-1</v>
      </c>
      <c r="J217">
        <v>-10</v>
      </c>
      <c r="O217">
        <f t="shared" si="171"/>
        <v>-806.4</v>
      </c>
      <c r="P217">
        <f t="shared" si="172"/>
        <v>-806.4</v>
      </c>
      <c r="Q217">
        <f t="shared" si="173"/>
        <v>0</v>
      </c>
      <c r="R217">
        <f t="shared" si="174"/>
        <v>0</v>
      </c>
      <c r="S217">
        <f t="shared" si="175"/>
        <v>0</v>
      </c>
      <c r="T217">
        <f t="shared" si="176"/>
        <v>0</v>
      </c>
      <c r="U217">
        <f t="shared" si="177"/>
        <v>0</v>
      </c>
      <c r="V217">
        <f t="shared" si="178"/>
        <v>0</v>
      </c>
      <c r="W217">
        <f t="shared" si="179"/>
        <v>0</v>
      </c>
      <c r="X217">
        <f t="shared" si="180"/>
        <v>0</v>
      </c>
      <c r="Y217">
        <f t="shared" si="181"/>
        <v>0</v>
      </c>
      <c r="AA217">
        <v>68187018</v>
      </c>
      <c r="AB217">
        <f t="shared" si="182"/>
        <v>280</v>
      </c>
      <c r="AC217">
        <f t="shared" si="183"/>
        <v>280</v>
      </c>
      <c r="AD217">
        <f>ROUND((((ET217)-(EU217))+AE217),6)</f>
        <v>0</v>
      </c>
      <c r="AE217">
        <f>ROUND((EU217),6)</f>
        <v>0</v>
      </c>
      <c r="AF217">
        <f>ROUND((EV217),6)</f>
        <v>0</v>
      </c>
      <c r="AG217">
        <f t="shared" si="184"/>
        <v>0</v>
      </c>
      <c r="AH217">
        <f>(EW217)</f>
        <v>0</v>
      </c>
      <c r="AI217">
        <f>(EX217)</f>
        <v>0</v>
      </c>
      <c r="AJ217">
        <f t="shared" si="185"/>
        <v>0</v>
      </c>
      <c r="AK217">
        <v>280</v>
      </c>
      <c r="AL217">
        <v>280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1</v>
      </c>
      <c r="AW217">
        <v>1</v>
      </c>
      <c r="AZ217">
        <v>1</v>
      </c>
      <c r="BA217">
        <v>1</v>
      </c>
      <c r="BB217">
        <v>1</v>
      </c>
      <c r="BC217">
        <v>2.88</v>
      </c>
      <c r="BD217" t="s">
        <v>3</v>
      </c>
      <c r="BE217" t="s">
        <v>3</v>
      </c>
      <c r="BF217" t="s">
        <v>3</v>
      </c>
      <c r="BG217" t="s">
        <v>3</v>
      </c>
      <c r="BH217">
        <v>3</v>
      </c>
      <c r="BI217">
        <v>1</v>
      </c>
      <c r="BJ217" t="s">
        <v>455</v>
      </c>
      <c r="BM217">
        <v>500001</v>
      </c>
      <c r="BN217">
        <v>0</v>
      </c>
      <c r="BO217" t="s">
        <v>453</v>
      </c>
      <c r="BP217">
        <v>1</v>
      </c>
      <c r="BQ217">
        <v>8</v>
      </c>
      <c r="BR217">
        <v>1</v>
      </c>
      <c r="BS217">
        <v>1</v>
      </c>
      <c r="BT217">
        <v>1</v>
      </c>
      <c r="BU217">
        <v>1</v>
      </c>
      <c r="BV217">
        <v>1</v>
      </c>
      <c r="BW217">
        <v>1</v>
      </c>
      <c r="BX217">
        <v>1</v>
      </c>
      <c r="BY217" t="s">
        <v>3</v>
      </c>
      <c r="BZ217">
        <v>0</v>
      </c>
      <c r="CA217">
        <v>0</v>
      </c>
      <c r="CE217">
        <v>0</v>
      </c>
      <c r="CF217">
        <v>0</v>
      </c>
      <c r="CG217">
        <v>0</v>
      </c>
      <c r="CM217">
        <v>0</v>
      </c>
      <c r="CN217" t="s">
        <v>3</v>
      </c>
      <c r="CO217">
        <v>0</v>
      </c>
      <c r="CP217">
        <f t="shared" si="186"/>
        <v>-806.4</v>
      </c>
      <c r="CQ217">
        <f t="shared" si="187"/>
        <v>806.4</v>
      </c>
      <c r="CR217">
        <f t="shared" si="188"/>
        <v>0</v>
      </c>
      <c r="CS217">
        <f t="shared" si="189"/>
        <v>0</v>
      </c>
      <c r="CT217">
        <f t="shared" si="190"/>
        <v>0</v>
      </c>
      <c r="CU217">
        <f t="shared" si="191"/>
        <v>0</v>
      </c>
      <c r="CV217">
        <f t="shared" si="192"/>
        <v>0</v>
      </c>
      <c r="CW217">
        <f t="shared" si="193"/>
        <v>0</v>
      </c>
      <c r="CX217">
        <f t="shared" si="194"/>
        <v>0</v>
      </c>
      <c r="CY217">
        <f t="shared" si="195"/>
        <v>0</v>
      </c>
      <c r="CZ217">
        <f t="shared" si="196"/>
        <v>0</v>
      </c>
      <c r="DC217" t="s">
        <v>3</v>
      </c>
      <c r="DD217" t="s">
        <v>3</v>
      </c>
      <c r="DE217" t="s">
        <v>3</v>
      </c>
      <c r="DF217" t="s">
        <v>3</v>
      </c>
      <c r="DG217" t="s">
        <v>3</v>
      </c>
      <c r="DH217" t="s">
        <v>3</v>
      </c>
      <c r="DI217" t="s">
        <v>3</v>
      </c>
      <c r="DJ217" t="s">
        <v>3</v>
      </c>
      <c r="DK217" t="s">
        <v>3</v>
      </c>
      <c r="DL217" t="s">
        <v>3</v>
      </c>
      <c r="DM217" t="s">
        <v>3</v>
      </c>
      <c r="DN217">
        <v>0</v>
      </c>
      <c r="DO217">
        <v>0</v>
      </c>
      <c r="DP217">
        <v>1</v>
      </c>
      <c r="DQ217">
        <v>1</v>
      </c>
      <c r="DU217">
        <v>1013</v>
      </c>
      <c r="DV217" t="s">
        <v>103</v>
      </c>
      <c r="DW217" t="s">
        <v>103</v>
      </c>
      <c r="DX217">
        <v>1</v>
      </c>
      <c r="EE217">
        <v>63940454</v>
      </c>
      <c r="EF217">
        <v>8</v>
      </c>
      <c r="EG217" t="s">
        <v>33</v>
      </c>
      <c r="EH217">
        <v>0</v>
      </c>
      <c r="EI217" t="s">
        <v>3</v>
      </c>
      <c r="EJ217">
        <v>1</v>
      </c>
      <c r="EK217">
        <v>500001</v>
      </c>
      <c r="EL217" t="s">
        <v>34</v>
      </c>
      <c r="EM217" t="s">
        <v>35</v>
      </c>
      <c r="EO217" t="s">
        <v>3</v>
      </c>
      <c r="EQ217">
        <v>0</v>
      </c>
      <c r="ER217">
        <v>280</v>
      </c>
      <c r="ES217">
        <v>280</v>
      </c>
      <c r="ET217">
        <v>0</v>
      </c>
      <c r="EU217">
        <v>0</v>
      </c>
      <c r="EV217">
        <v>0</v>
      </c>
      <c r="EW217">
        <v>0</v>
      </c>
      <c r="EX217">
        <v>0</v>
      </c>
      <c r="FQ217">
        <v>0</v>
      </c>
      <c r="FR217">
        <f t="shared" si="197"/>
        <v>0</v>
      </c>
      <c r="FS217">
        <v>0</v>
      </c>
      <c r="FX217">
        <v>0</v>
      </c>
      <c r="FY217">
        <v>0</v>
      </c>
      <c r="GA217" t="s">
        <v>3</v>
      </c>
      <c r="GD217">
        <v>1</v>
      </c>
      <c r="GF217">
        <v>784721042</v>
      </c>
      <c r="GG217">
        <v>2</v>
      </c>
      <c r="GH217">
        <v>1</v>
      </c>
      <c r="GI217">
        <v>2</v>
      </c>
      <c r="GJ217">
        <v>0</v>
      </c>
      <c r="GK217">
        <v>0</v>
      </c>
      <c r="GL217">
        <f t="shared" si="198"/>
        <v>0</v>
      </c>
      <c r="GM217">
        <f t="shared" si="199"/>
        <v>-806.4</v>
      </c>
      <c r="GN217">
        <f t="shared" si="200"/>
        <v>-806.4</v>
      </c>
      <c r="GO217">
        <f t="shared" si="201"/>
        <v>0</v>
      </c>
      <c r="GP217">
        <f t="shared" si="202"/>
        <v>0</v>
      </c>
      <c r="GR217">
        <v>0</v>
      </c>
      <c r="GS217">
        <v>3</v>
      </c>
      <c r="GT217">
        <v>0</v>
      </c>
      <c r="GU217" t="s">
        <v>3</v>
      </c>
      <c r="GV217">
        <f t="shared" si="203"/>
        <v>0</v>
      </c>
      <c r="GW217">
        <v>1</v>
      </c>
      <c r="GX217">
        <f t="shared" si="204"/>
        <v>0</v>
      </c>
      <c r="HA217">
        <v>0</v>
      </c>
      <c r="HB217">
        <v>0</v>
      </c>
      <c r="HC217">
        <f t="shared" si="205"/>
        <v>0</v>
      </c>
      <c r="IK217">
        <v>0</v>
      </c>
    </row>
    <row r="218" spans="1:245" x14ac:dyDescent="0.2">
      <c r="A218">
        <v>18</v>
      </c>
      <c r="B218">
        <v>1</v>
      </c>
      <c r="C218">
        <v>437</v>
      </c>
      <c r="E218" t="s">
        <v>456</v>
      </c>
      <c r="F218" t="s">
        <v>457</v>
      </c>
      <c r="G218" t="s">
        <v>458</v>
      </c>
      <c r="H218" t="s">
        <v>103</v>
      </c>
      <c r="I218">
        <f>I216*J218</f>
        <v>1</v>
      </c>
      <c r="J218">
        <v>10</v>
      </c>
      <c r="O218">
        <f t="shared" si="171"/>
        <v>1244.67</v>
      </c>
      <c r="P218">
        <f t="shared" si="172"/>
        <v>1244.67</v>
      </c>
      <c r="Q218">
        <f t="shared" si="173"/>
        <v>0</v>
      </c>
      <c r="R218">
        <f t="shared" si="174"/>
        <v>0</v>
      </c>
      <c r="S218">
        <f t="shared" si="175"/>
        <v>0</v>
      </c>
      <c r="T218">
        <f t="shared" si="176"/>
        <v>0</v>
      </c>
      <c r="U218">
        <f t="shared" si="177"/>
        <v>0</v>
      </c>
      <c r="V218">
        <f t="shared" si="178"/>
        <v>0</v>
      </c>
      <c r="W218">
        <f t="shared" si="179"/>
        <v>0.28999999999999998</v>
      </c>
      <c r="X218">
        <f t="shared" si="180"/>
        <v>0</v>
      </c>
      <c r="Y218">
        <f t="shared" si="181"/>
        <v>0</v>
      </c>
      <c r="AA218">
        <v>68187018</v>
      </c>
      <c r="AB218">
        <f t="shared" si="182"/>
        <v>1914.88</v>
      </c>
      <c r="AC218">
        <f t="shared" si="183"/>
        <v>1914.88</v>
      </c>
      <c r="AD218">
        <f>ROUND((((ET218)-(EU218))+AE218),6)</f>
        <v>0</v>
      </c>
      <c r="AE218">
        <f>ROUND((EU218),6)</f>
        <v>0</v>
      </c>
      <c r="AF218">
        <f>ROUND((EV218),6)</f>
        <v>0</v>
      </c>
      <c r="AG218">
        <f t="shared" si="184"/>
        <v>0</v>
      </c>
      <c r="AH218">
        <f>(EW218)</f>
        <v>0</v>
      </c>
      <c r="AI218">
        <f>(EX218)</f>
        <v>0</v>
      </c>
      <c r="AJ218">
        <f t="shared" si="185"/>
        <v>0.28999999999999998</v>
      </c>
      <c r="AK218">
        <v>1914.88</v>
      </c>
      <c r="AL218">
        <v>1914.88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0.28999999999999998</v>
      </c>
      <c r="AT218">
        <v>0</v>
      </c>
      <c r="AU218">
        <v>0</v>
      </c>
      <c r="AV218">
        <v>1</v>
      </c>
      <c r="AW218">
        <v>1</v>
      </c>
      <c r="AZ218">
        <v>1</v>
      </c>
      <c r="BA218">
        <v>1</v>
      </c>
      <c r="BB218">
        <v>1</v>
      </c>
      <c r="BC218">
        <v>0.65</v>
      </c>
      <c r="BD218" t="s">
        <v>3</v>
      </c>
      <c r="BE218" t="s">
        <v>3</v>
      </c>
      <c r="BF218" t="s">
        <v>3</v>
      </c>
      <c r="BG218" t="s">
        <v>3</v>
      </c>
      <c r="BH218">
        <v>3</v>
      </c>
      <c r="BI218">
        <v>1</v>
      </c>
      <c r="BJ218" t="s">
        <v>459</v>
      </c>
      <c r="BM218">
        <v>500001</v>
      </c>
      <c r="BN218">
        <v>0</v>
      </c>
      <c r="BO218" t="s">
        <v>457</v>
      </c>
      <c r="BP218">
        <v>1</v>
      </c>
      <c r="BQ218">
        <v>8</v>
      </c>
      <c r="BR218">
        <v>0</v>
      </c>
      <c r="BS218">
        <v>1</v>
      </c>
      <c r="BT218">
        <v>1</v>
      </c>
      <c r="BU218">
        <v>1</v>
      </c>
      <c r="BV218">
        <v>1</v>
      </c>
      <c r="BW218">
        <v>1</v>
      </c>
      <c r="BX218">
        <v>1</v>
      </c>
      <c r="BY218" t="s">
        <v>3</v>
      </c>
      <c r="BZ218">
        <v>0</v>
      </c>
      <c r="CA218">
        <v>0</v>
      </c>
      <c r="CE218">
        <v>0</v>
      </c>
      <c r="CF218">
        <v>0</v>
      </c>
      <c r="CG218">
        <v>0</v>
      </c>
      <c r="CM218">
        <v>0</v>
      </c>
      <c r="CN218" t="s">
        <v>3</v>
      </c>
      <c r="CO218">
        <v>0</v>
      </c>
      <c r="CP218">
        <f t="shared" si="186"/>
        <v>1244.67</v>
      </c>
      <c r="CQ218">
        <f t="shared" si="187"/>
        <v>1244.672</v>
      </c>
      <c r="CR218">
        <f t="shared" si="188"/>
        <v>0</v>
      </c>
      <c r="CS218">
        <f t="shared" si="189"/>
        <v>0</v>
      </c>
      <c r="CT218">
        <f t="shared" si="190"/>
        <v>0</v>
      </c>
      <c r="CU218">
        <f t="shared" si="191"/>
        <v>0</v>
      </c>
      <c r="CV218">
        <f t="shared" si="192"/>
        <v>0</v>
      </c>
      <c r="CW218">
        <f t="shared" si="193"/>
        <v>0</v>
      </c>
      <c r="CX218">
        <f t="shared" si="194"/>
        <v>0.28999999999999998</v>
      </c>
      <c r="CY218">
        <f t="shared" si="195"/>
        <v>0</v>
      </c>
      <c r="CZ218">
        <f t="shared" si="196"/>
        <v>0</v>
      </c>
      <c r="DC218" t="s">
        <v>3</v>
      </c>
      <c r="DD218" t="s">
        <v>3</v>
      </c>
      <c r="DE218" t="s">
        <v>3</v>
      </c>
      <c r="DF218" t="s">
        <v>3</v>
      </c>
      <c r="DG218" t="s">
        <v>3</v>
      </c>
      <c r="DH218" t="s">
        <v>3</v>
      </c>
      <c r="DI218" t="s">
        <v>3</v>
      </c>
      <c r="DJ218" t="s">
        <v>3</v>
      </c>
      <c r="DK218" t="s">
        <v>3</v>
      </c>
      <c r="DL218" t="s">
        <v>3</v>
      </c>
      <c r="DM218" t="s">
        <v>3</v>
      </c>
      <c r="DN218">
        <v>0</v>
      </c>
      <c r="DO218">
        <v>0</v>
      </c>
      <c r="DP218">
        <v>1</v>
      </c>
      <c r="DQ218">
        <v>1</v>
      </c>
      <c r="DU218">
        <v>1013</v>
      </c>
      <c r="DV218" t="s">
        <v>103</v>
      </c>
      <c r="DW218" t="s">
        <v>103</v>
      </c>
      <c r="DX218">
        <v>1</v>
      </c>
      <c r="EE218">
        <v>63940454</v>
      </c>
      <c r="EF218">
        <v>8</v>
      </c>
      <c r="EG218" t="s">
        <v>33</v>
      </c>
      <c r="EH218">
        <v>0</v>
      </c>
      <c r="EI218" t="s">
        <v>3</v>
      </c>
      <c r="EJ218">
        <v>1</v>
      </c>
      <c r="EK218">
        <v>500001</v>
      </c>
      <c r="EL218" t="s">
        <v>34</v>
      </c>
      <c r="EM218" t="s">
        <v>35</v>
      </c>
      <c r="EO218" t="s">
        <v>3</v>
      </c>
      <c r="EQ218">
        <v>0</v>
      </c>
      <c r="ER218">
        <v>1914.88</v>
      </c>
      <c r="ES218">
        <v>1914.88</v>
      </c>
      <c r="ET218">
        <v>0</v>
      </c>
      <c r="EU218">
        <v>0</v>
      </c>
      <c r="EV218">
        <v>0</v>
      </c>
      <c r="EW218">
        <v>0</v>
      </c>
      <c r="EX218">
        <v>0</v>
      </c>
      <c r="FQ218">
        <v>0</v>
      </c>
      <c r="FR218">
        <f t="shared" si="197"/>
        <v>0</v>
      </c>
      <c r="FS218">
        <v>0</v>
      </c>
      <c r="FX218">
        <v>0</v>
      </c>
      <c r="FY218">
        <v>0</v>
      </c>
      <c r="GA218" t="s">
        <v>3</v>
      </c>
      <c r="GD218">
        <v>1</v>
      </c>
      <c r="GF218">
        <v>-90032847</v>
      </c>
      <c r="GG218">
        <v>2</v>
      </c>
      <c r="GH218">
        <v>1</v>
      </c>
      <c r="GI218">
        <v>2</v>
      </c>
      <c r="GJ218">
        <v>0</v>
      </c>
      <c r="GK218">
        <v>0</v>
      </c>
      <c r="GL218">
        <f t="shared" si="198"/>
        <v>0</v>
      </c>
      <c r="GM218">
        <f t="shared" si="199"/>
        <v>1244.67</v>
      </c>
      <c r="GN218">
        <f t="shared" si="200"/>
        <v>1244.67</v>
      </c>
      <c r="GO218">
        <f t="shared" si="201"/>
        <v>0</v>
      </c>
      <c r="GP218">
        <f t="shared" si="202"/>
        <v>0</v>
      </c>
      <c r="GR218">
        <v>0</v>
      </c>
      <c r="GS218">
        <v>3</v>
      </c>
      <c r="GT218">
        <v>0</v>
      </c>
      <c r="GU218" t="s">
        <v>3</v>
      </c>
      <c r="GV218">
        <f t="shared" si="203"/>
        <v>0</v>
      </c>
      <c r="GW218">
        <v>1</v>
      </c>
      <c r="GX218">
        <f t="shared" si="204"/>
        <v>0</v>
      </c>
      <c r="HA218">
        <v>0</v>
      </c>
      <c r="HB218">
        <v>0</v>
      </c>
      <c r="HC218">
        <f t="shared" si="205"/>
        <v>0</v>
      </c>
      <c r="IK218">
        <v>0</v>
      </c>
    </row>
    <row r="220" spans="1:245" x14ac:dyDescent="0.2">
      <c r="A220" s="2">
        <v>51</v>
      </c>
      <c r="B220" s="2">
        <f>B187</f>
        <v>1</v>
      </c>
      <c r="C220" s="2">
        <f>A187</f>
        <v>5</v>
      </c>
      <c r="D220" s="2">
        <f>ROW(A187)</f>
        <v>187</v>
      </c>
      <c r="E220" s="2"/>
      <c r="F220" s="2" t="str">
        <f>IF(F187&lt;&gt;"",F187,"")</f>
        <v>Новый подраздел</v>
      </c>
      <c r="G220" s="2" t="str">
        <f>IF(G187&lt;&gt;"",G187,"")</f>
        <v>Сантехнические работы</v>
      </c>
      <c r="H220" s="2">
        <v>0</v>
      </c>
      <c r="I220" s="2"/>
      <c r="J220" s="2"/>
      <c r="K220" s="2"/>
      <c r="L220" s="2"/>
      <c r="M220" s="2"/>
      <c r="N220" s="2"/>
      <c r="O220" s="2">
        <f t="shared" ref="O220:T220" si="215">ROUND(AB220,2)</f>
        <v>101475.1</v>
      </c>
      <c r="P220" s="2">
        <f t="shared" si="215"/>
        <v>83704.100000000006</v>
      </c>
      <c r="Q220" s="2">
        <f t="shared" si="215"/>
        <v>665.06</v>
      </c>
      <c r="R220" s="2">
        <f t="shared" si="215"/>
        <v>82.46</v>
      </c>
      <c r="S220" s="2">
        <f t="shared" si="215"/>
        <v>17105.939999999999</v>
      </c>
      <c r="T220" s="2">
        <f t="shared" si="215"/>
        <v>0</v>
      </c>
      <c r="U220" s="2">
        <f>AH220</f>
        <v>63.289844999999985</v>
      </c>
      <c r="V220" s="2">
        <f>AI220</f>
        <v>0.21362500000000001</v>
      </c>
      <c r="W220" s="2">
        <f>ROUND(AJ220,2)</f>
        <v>0.56000000000000005</v>
      </c>
      <c r="X220" s="2">
        <f>ROUND(AK220,2)</f>
        <v>19683.75</v>
      </c>
      <c r="Y220" s="2">
        <f>ROUND(AL220,2)</f>
        <v>12132.3</v>
      </c>
      <c r="Z220" s="2"/>
      <c r="AA220" s="2"/>
      <c r="AB220" s="2">
        <f>ROUND(SUMIF(AA191:AA218,"=68187018",O191:O218),2)</f>
        <v>101475.1</v>
      </c>
      <c r="AC220" s="2">
        <f>ROUND(SUMIF(AA191:AA218,"=68187018",P191:P218),2)</f>
        <v>83704.100000000006</v>
      </c>
      <c r="AD220" s="2">
        <f>ROUND(SUMIF(AA191:AA218,"=68187018",Q191:Q218),2)</f>
        <v>665.06</v>
      </c>
      <c r="AE220" s="2">
        <f>ROUND(SUMIF(AA191:AA218,"=68187018",R191:R218),2)</f>
        <v>82.46</v>
      </c>
      <c r="AF220" s="2">
        <f>ROUND(SUMIF(AA191:AA218,"=68187018",S191:S218),2)</f>
        <v>17105.939999999999</v>
      </c>
      <c r="AG220" s="2">
        <f>ROUND(SUMIF(AA191:AA218,"=68187018",T191:T218),2)</f>
        <v>0</v>
      </c>
      <c r="AH220" s="2">
        <f>SUMIF(AA191:AA218,"=68187018",U191:U218)</f>
        <v>63.289844999999985</v>
      </c>
      <c r="AI220" s="2">
        <f>SUMIF(AA191:AA218,"=68187018",V191:V218)</f>
        <v>0.21362500000000001</v>
      </c>
      <c r="AJ220" s="2">
        <f>ROUND(SUMIF(AA191:AA218,"=68187018",W191:W218),2)</f>
        <v>0.56000000000000005</v>
      </c>
      <c r="AK220" s="2">
        <f>ROUND(SUMIF(AA191:AA218,"=68187018",X191:X218),2)</f>
        <v>19683.75</v>
      </c>
      <c r="AL220" s="2">
        <f>ROUND(SUMIF(AA191:AA218,"=68187018",Y191:Y218),2)</f>
        <v>12132.3</v>
      </c>
      <c r="AM220" s="2"/>
      <c r="AN220" s="2"/>
      <c r="AO220" s="2">
        <f t="shared" ref="AO220:BC220" si="216">ROUND(BX220,2)</f>
        <v>0</v>
      </c>
      <c r="AP220" s="2">
        <f t="shared" si="216"/>
        <v>0</v>
      </c>
      <c r="AQ220" s="2">
        <f t="shared" si="216"/>
        <v>0</v>
      </c>
      <c r="AR220" s="2">
        <f t="shared" si="216"/>
        <v>133291.15</v>
      </c>
      <c r="AS220" s="2">
        <f t="shared" si="216"/>
        <v>69005.649999999994</v>
      </c>
      <c r="AT220" s="2">
        <f t="shared" si="216"/>
        <v>0</v>
      </c>
      <c r="AU220" s="2">
        <f t="shared" si="216"/>
        <v>64285.5</v>
      </c>
      <c r="AV220" s="2">
        <f t="shared" si="216"/>
        <v>83704.100000000006</v>
      </c>
      <c r="AW220" s="2">
        <f t="shared" si="216"/>
        <v>83704.100000000006</v>
      </c>
      <c r="AX220" s="2">
        <f t="shared" si="216"/>
        <v>0</v>
      </c>
      <c r="AY220" s="2">
        <f t="shared" si="216"/>
        <v>83704.100000000006</v>
      </c>
      <c r="AZ220" s="2">
        <f t="shared" si="216"/>
        <v>0</v>
      </c>
      <c r="BA220" s="2">
        <f t="shared" si="216"/>
        <v>0</v>
      </c>
      <c r="BB220" s="2">
        <f t="shared" si="216"/>
        <v>0</v>
      </c>
      <c r="BC220" s="2">
        <f t="shared" si="216"/>
        <v>0</v>
      </c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>
        <f>ROUND(SUMIF(AA191:AA218,"=68187018",FQ191:FQ218),2)</f>
        <v>0</v>
      </c>
      <c r="BY220" s="2">
        <f>ROUND(SUMIF(AA191:AA218,"=68187018",FR191:FR218),2)</f>
        <v>0</v>
      </c>
      <c r="BZ220" s="2">
        <f>ROUND(SUMIF(AA191:AA218,"=68187018",GL191:GL218),2)</f>
        <v>0</v>
      </c>
      <c r="CA220" s="2">
        <f>ROUND(SUMIF(AA191:AA218,"=68187018",GM191:GM218),2)</f>
        <v>133291.15</v>
      </c>
      <c r="CB220" s="2">
        <f>ROUND(SUMIF(AA191:AA218,"=68187018",GN191:GN218),2)</f>
        <v>69005.649999999994</v>
      </c>
      <c r="CC220" s="2">
        <f>ROUND(SUMIF(AA191:AA218,"=68187018",GO191:GO218),2)</f>
        <v>0</v>
      </c>
      <c r="CD220" s="2">
        <f>ROUND(SUMIF(AA191:AA218,"=68187018",GP191:GP218),2)</f>
        <v>64285.5</v>
      </c>
      <c r="CE220" s="2">
        <f>AC220-BX220</f>
        <v>83704.100000000006</v>
      </c>
      <c r="CF220" s="2">
        <f>AC220-BY220</f>
        <v>83704.100000000006</v>
      </c>
      <c r="CG220" s="2">
        <f>BX220-BZ220</f>
        <v>0</v>
      </c>
      <c r="CH220" s="2">
        <f>AC220-BX220-BY220+BZ220</f>
        <v>83704.100000000006</v>
      </c>
      <c r="CI220" s="2">
        <f>BY220-BZ220</f>
        <v>0</v>
      </c>
      <c r="CJ220" s="2">
        <f>ROUND(SUMIF(AA191:AA218,"=68187018",GX191:GX218),2)</f>
        <v>0</v>
      </c>
      <c r="CK220" s="2">
        <f>ROUND(SUMIF(AA191:AA218,"=68187018",GY191:GY218),2)</f>
        <v>0</v>
      </c>
      <c r="CL220" s="2">
        <f>ROUND(SUMIF(AA191:AA218,"=68187018",GZ191:GZ218),2)</f>
        <v>0</v>
      </c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>
        <v>0</v>
      </c>
    </row>
    <row r="222" spans="1:245" x14ac:dyDescent="0.2">
      <c r="A222" s="4">
        <v>50</v>
      </c>
      <c r="B222" s="4">
        <v>0</v>
      </c>
      <c r="C222" s="4">
        <v>0</v>
      </c>
      <c r="D222" s="4">
        <v>1</v>
      </c>
      <c r="E222" s="4">
        <v>201</v>
      </c>
      <c r="F222" s="4">
        <f>ROUND(Source!O220,O222)</f>
        <v>101475.1</v>
      </c>
      <c r="G222" s="4" t="s">
        <v>148</v>
      </c>
      <c r="H222" s="4" t="s">
        <v>149</v>
      </c>
      <c r="I222" s="4"/>
      <c r="J222" s="4"/>
      <c r="K222" s="4">
        <v>201</v>
      </c>
      <c r="L222" s="4">
        <v>1</v>
      </c>
      <c r="M222" s="4">
        <v>3</v>
      </c>
      <c r="N222" s="4" t="s">
        <v>3</v>
      </c>
      <c r="O222" s="4">
        <v>2</v>
      </c>
      <c r="P222" s="4"/>
      <c r="Q222" s="4"/>
      <c r="R222" s="4"/>
      <c r="S222" s="4"/>
      <c r="T222" s="4"/>
      <c r="U222" s="4"/>
      <c r="V222" s="4"/>
      <c r="W222" s="4"/>
    </row>
    <row r="223" spans="1:245" x14ac:dyDescent="0.2">
      <c r="A223" s="4">
        <v>50</v>
      </c>
      <c r="B223" s="4">
        <v>0</v>
      </c>
      <c r="C223" s="4">
        <v>0</v>
      </c>
      <c r="D223" s="4">
        <v>1</v>
      </c>
      <c r="E223" s="4">
        <v>202</v>
      </c>
      <c r="F223" s="4">
        <f>ROUND(Source!P220,O223)</f>
        <v>83704.100000000006</v>
      </c>
      <c r="G223" s="4" t="s">
        <v>150</v>
      </c>
      <c r="H223" s="4" t="s">
        <v>151</v>
      </c>
      <c r="I223" s="4"/>
      <c r="J223" s="4"/>
      <c r="K223" s="4">
        <v>202</v>
      </c>
      <c r="L223" s="4">
        <v>2</v>
      </c>
      <c r="M223" s="4">
        <v>3</v>
      </c>
      <c r="N223" s="4" t="s">
        <v>3</v>
      </c>
      <c r="O223" s="4">
        <v>2</v>
      </c>
      <c r="P223" s="4"/>
      <c r="Q223" s="4"/>
      <c r="R223" s="4"/>
      <c r="S223" s="4"/>
      <c r="T223" s="4"/>
      <c r="U223" s="4"/>
      <c r="V223" s="4"/>
      <c r="W223" s="4"/>
    </row>
    <row r="224" spans="1:245" x14ac:dyDescent="0.2">
      <c r="A224" s="4">
        <v>50</v>
      </c>
      <c r="B224" s="4">
        <v>0</v>
      </c>
      <c r="C224" s="4">
        <v>0</v>
      </c>
      <c r="D224" s="4">
        <v>1</v>
      </c>
      <c r="E224" s="4">
        <v>222</v>
      </c>
      <c r="F224" s="4">
        <f>ROUND(Source!AO220,O224)</f>
        <v>0</v>
      </c>
      <c r="G224" s="4" t="s">
        <v>152</v>
      </c>
      <c r="H224" s="4" t="s">
        <v>153</v>
      </c>
      <c r="I224" s="4"/>
      <c r="J224" s="4"/>
      <c r="K224" s="4">
        <v>222</v>
      </c>
      <c r="L224" s="4">
        <v>3</v>
      </c>
      <c r="M224" s="4">
        <v>3</v>
      </c>
      <c r="N224" s="4" t="s">
        <v>3</v>
      </c>
      <c r="O224" s="4">
        <v>2</v>
      </c>
      <c r="P224" s="4"/>
      <c r="Q224" s="4"/>
      <c r="R224" s="4"/>
      <c r="S224" s="4"/>
      <c r="T224" s="4"/>
      <c r="U224" s="4"/>
      <c r="V224" s="4"/>
      <c r="W224" s="4"/>
    </row>
    <row r="225" spans="1:23" x14ac:dyDescent="0.2">
      <c r="A225" s="4">
        <v>50</v>
      </c>
      <c r="B225" s="4">
        <v>0</v>
      </c>
      <c r="C225" s="4">
        <v>0</v>
      </c>
      <c r="D225" s="4">
        <v>1</v>
      </c>
      <c r="E225" s="4">
        <v>225</v>
      </c>
      <c r="F225" s="4">
        <f>ROUND(Source!AV220,O225)</f>
        <v>83704.100000000006</v>
      </c>
      <c r="G225" s="4" t="s">
        <v>154</v>
      </c>
      <c r="H225" s="4" t="s">
        <v>155</v>
      </c>
      <c r="I225" s="4"/>
      <c r="J225" s="4"/>
      <c r="K225" s="4">
        <v>225</v>
      </c>
      <c r="L225" s="4">
        <v>4</v>
      </c>
      <c r="M225" s="4">
        <v>3</v>
      </c>
      <c r="N225" s="4" t="s">
        <v>3</v>
      </c>
      <c r="O225" s="4">
        <v>2</v>
      </c>
      <c r="P225" s="4"/>
      <c r="Q225" s="4"/>
      <c r="R225" s="4"/>
      <c r="S225" s="4"/>
      <c r="T225" s="4"/>
      <c r="U225" s="4"/>
      <c r="V225" s="4"/>
      <c r="W225" s="4"/>
    </row>
    <row r="226" spans="1:23" x14ac:dyDescent="0.2">
      <c r="A226" s="4">
        <v>50</v>
      </c>
      <c r="B226" s="4">
        <v>0</v>
      </c>
      <c r="C226" s="4">
        <v>0</v>
      </c>
      <c r="D226" s="4">
        <v>1</v>
      </c>
      <c r="E226" s="4">
        <v>226</v>
      </c>
      <c r="F226" s="4">
        <f>ROUND(Source!AW220,O226)</f>
        <v>83704.100000000006</v>
      </c>
      <c r="G226" s="4" t="s">
        <v>156</v>
      </c>
      <c r="H226" s="4" t="s">
        <v>157</v>
      </c>
      <c r="I226" s="4"/>
      <c r="J226" s="4"/>
      <c r="K226" s="4">
        <v>226</v>
      </c>
      <c r="L226" s="4">
        <v>5</v>
      </c>
      <c r="M226" s="4">
        <v>3</v>
      </c>
      <c r="N226" s="4" t="s">
        <v>3</v>
      </c>
      <c r="O226" s="4">
        <v>2</v>
      </c>
      <c r="P226" s="4"/>
      <c r="Q226" s="4"/>
      <c r="R226" s="4"/>
      <c r="S226" s="4"/>
      <c r="T226" s="4"/>
      <c r="U226" s="4"/>
      <c r="V226" s="4"/>
      <c r="W226" s="4"/>
    </row>
    <row r="227" spans="1:23" x14ac:dyDescent="0.2">
      <c r="A227" s="4">
        <v>50</v>
      </c>
      <c r="B227" s="4">
        <v>0</v>
      </c>
      <c r="C227" s="4">
        <v>0</v>
      </c>
      <c r="D227" s="4">
        <v>1</v>
      </c>
      <c r="E227" s="4">
        <v>227</v>
      </c>
      <c r="F227" s="4">
        <f>ROUND(Source!AX220,O227)</f>
        <v>0</v>
      </c>
      <c r="G227" s="4" t="s">
        <v>158</v>
      </c>
      <c r="H227" s="4" t="s">
        <v>159</v>
      </c>
      <c r="I227" s="4"/>
      <c r="J227" s="4"/>
      <c r="K227" s="4">
        <v>227</v>
      </c>
      <c r="L227" s="4">
        <v>6</v>
      </c>
      <c r="M227" s="4">
        <v>3</v>
      </c>
      <c r="N227" s="4" t="s">
        <v>3</v>
      </c>
      <c r="O227" s="4">
        <v>2</v>
      </c>
      <c r="P227" s="4"/>
      <c r="Q227" s="4"/>
      <c r="R227" s="4"/>
      <c r="S227" s="4"/>
      <c r="T227" s="4"/>
      <c r="U227" s="4"/>
      <c r="V227" s="4"/>
      <c r="W227" s="4"/>
    </row>
    <row r="228" spans="1:23" x14ac:dyDescent="0.2">
      <c r="A228" s="4">
        <v>50</v>
      </c>
      <c r="B228" s="4">
        <v>0</v>
      </c>
      <c r="C228" s="4">
        <v>0</v>
      </c>
      <c r="D228" s="4">
        <v>1</v>
      </c>
      <c r="E228" s="4">
        <v>228</v>
      </c>
      <c r="F228" s="4">
        <f>ROUND(Source!AY220,O228)</f>
        <v>83704.100000000006</v>
      </c>
      <c r="G228" s="4" t="s">
        <v>160</v>
      </c>
      <c r="H228" s="4" t="s">
        <v>161</v>
      </c>
      <c r="I228" s="4"/>
      <c r="J228" s="4"/>
      <c r="K228" s="4">
        <v>228</v>
      </c>
      <c r="L228" s="4">
        <v>7</v>
      </c>
      <c r="M228" s="4">
        <v>3</v>
      </c>
      <c r="N228" s="4" t="s">
        <v>3</v>
      </c>
      <c r="O228" s="4">
        <v>2</v>
      </c>
      <c r="P228" s="4"/>
      <c r="Q228" s="4"/>
      <c r="R228" s="4"/>
      <c r="S228" s="4"/>
      <c r="T228" s="4"/>
      <c r="U228" s="4"/>
      <c r="V228" s="4"/>
      <c r="W228" s="4"/>
    </row>
    <row r="229" spans="1:23" x14ac:dyDescent="0.2">
      <c r="A229" s="4">
        <v>50</v>
      </c>
      <c r="B229" s="4">
        <v>0</v>
      </c>
      <c r="C229" s="4">
        <v>0</v>
      </c>
      <c r="D229" s="4">
        <v>1</v>
      </c>
      <c r="E229" s="4">
        <v>216</v>
      </c>
      <c r="F229" s="4">
        <f>ROUND(Source!AP220,O229)</f>
        <v>0</v>
      </c>
      <c r="G229" s="4" t="s">
        <v>162</v>
      </c>
      <c r="H229" s="4" t="s">
        <v>163</v>
      </c>
      <c r="I229" s="4"/>
      <c r="J229" s="4"/>
      <c r="K229" s="4">
        <v>216</v>
      </c>
      <c r="L229" s="4">
        <v>8</v>
      </c>
      <c r="M229" s="4">
        <v>3</v>
      </c>
      <c r="N229" s="4" t="s">
        <v>3</v>
      </c>
      <c r="O229" s="4">
        <v>2</v>
      </c>
      <c r="P229" s="4"/>
      <c r="Q229" s="4"/>
      <c r="R229" s="4"/>
      <c r="S229" s="4"/>
      <c r="T229" s="4"/>
      <c r="U229" s="4"/>
      <c r="V229" s="4"/>
      <c r="W229" s="4"/>
    </row>
    <row r="230" spans="1:23" x14ac:dyDescent="0.2">
      <c r="A230" s="4">
        <v>50</v>
      </c>
      <c r="B230" s="4">
        <v>0</v>
      </c>
      <c r="C230" s="4">
        <v>0</v>
      </c>
      <c r="D230" s="4">
        <v>1</v>
      </c>
      <c r="E230" s="4">
        <v>223</v>
      </c>
      <c r="F230" s="4">
        <f>ROUND(Source!AQ220,O230)</f>
        <v>0</v>
      </c>
      <c r="G230" s="4" t="s">
        <v>164</v>
      </c>
      <c r="H230" s="4" t="s">
        <v>165</v>
      </c>
      <c r="I230" s="4"/>
      <c r="J230" s="4"/>
      <c r="K230" s="4">
        <v>223</v>
      </c>
      <c r="L230" s="4">
        <v>9</v>
      </c>
      <c r="M230" s="4">
        <v>3</v>
      </c>
      <c r="N230" s="4" t="s">
        <v>3</v>
      </c>
      <c r="O230" s="4">
        <v>2</v>
      </c>
      <c r="P230" s="4"/>
      <c r="Q230" s="4"/>
      <c r="R230" s="4"/>
      <c r="S230" s="4"/>
      <c r="T230" s="4"/>
      <c r="U230" s="4"/>
      <c r="V230" s="4"/>
      <c r="W230" s="4"/>
    </row>
    <row r="231" spans="1:23" x14ac:dyDescent="0.2">
      <c r="A231" s="4">
        <v>50</v>
      </c>
      <c r="B231" s="4">
        <v>0</v>
      </c>
      <c r="C231" s="4">
        <v>0</v>
      </c>
      <c r="D231" s="4">
        <v>1</v>
      </c>
      <c r="E231" s="4">
        <v>229</v>
      </c>
      <c r="F231" s="4">
        <f>ROUND(Source!AZ220,O231)</f>
        <v>0</v>
      </c>
      <c r="G231" s="4" t="s">
        <v>166</v>
      </c>
      <c r="H231" s="4" t="s">
        <v>167</v>
      </c>
      <c r="I231" s="4"/>
      <c r="J231" s="4"/>
      <c r="K231" s="4">
        <v>229</v>
      </c>
      <c r="L231" s="4">
        <v>10</v>
      </c>
      <c r="M231" s="4">
        <v>3</v>
      </c>
      <c r="N231" s="4" t="s">
        <v>3</v>
      </c>
      <c r="O231" s="4">
        <v>2</v>
      </c>
      <c r="P231" s="4"/>
      <c r="Q231" s="4"/>
      <c r="R231" s="4"/>
      <c r="S231" s="4"/>
      <c r="T231" s="4"/>
      <c r="U231" s="4"/>
      <c r="V231" s="4"/>
      <c r="W231" s="4"/>
    </row>
    <row r="232" spans="1:23" x14ac:dyDescent="0.2">
      <c r="A232" s="4">
        <v>50</v>
      </c>
      <c r="B232" s="4">
        <v>0</v>
      </c>
      <c r="C232" s="4">
        <v>0</v>
      </c>
      <c r="D232" s="4">
        <v>1</v>
      </c>
      <c r="E232" s="4">
        <v>203</v>
      </c>
      <c r="F232" s="4">
        <f>ROUND(Source!Q220,O232)</f>
        <v>665.06</v>
      </c>
      <c r="G232" s="4" t="s">
        <v>168</v>
      </c>
      <c r="H232" s="4" t="s">
        <v>169</v>
      </c>
      <c r="I232" s="4"/>
      <c r="J232" s="4"/>
      <c r="K232" s="4">
        <v>203</v>
      </c>
      <c r="L232" s="4">
        <v>11</v>
      </c>
      <c r="M232" s="4">
        <v>3</v>
      </c>
      <c r="N232" s="4" t="s">
        <v>3</v>
      </c>
      <c r="O232" s="4">
        <v>2</v>
      </c>
      <c r="P232" s="4"/>
      <c r="Q232" s="4"/>
      <c r="R232" s="4"/>
      <c r="S232" s="4"/>
      <c r="T232" s="4"/>
      <c r="U232" s="4"/>
      <c r="V232" s="4"/>
      <c r="W232" s="4"/>
    </row>
    <row r="233" spans="1:23" x14ac:dyDescent="0.2">
      <c r="A233" s="4">
        <v>50</v>
      </c>
      <c r="B233" s="4">
        <v>0</v>
      </c>
      <c r="C233" s="4">
        <v>0</v>
      </c>
      <c r="D233" s="4">
        <v>1</v>
      </c>
      <c r="E233" s="4">
        <v>231</v>
      </c>
      <c r="F233" s="4">
        <f>ROUND(Source!BB220,O233)</f>
        <v>0</v>
      </c>
      <c r="G233" s="4" t="s">
        <v>170</v>
      </c>
      <c r="H233" s="4" t="s">
        <v>171</v>
      </c>
      <c r="I233" s="4"/>
      <c r="J233" s="4"/>
      <c r="K233" s="4">
        <v>231</v>
      </c>
      <c r="L233" s="4">
        <v>12</v>
      </c>
      <c r="M233" s="4">
        <v>3</v>
      </c>
      <c r="N233" s="4" t="s">
        <v>3</v>
      </c>
      <c r="O233" s="4">
        <v>2</v>
      </c>
      <c r="P233" s="4"/>
      <c r="Q233" s="4"/>
      <c r="R233" s="4"/>
      <c r="S233" s="4"/>
      <c r="T233" s="4"/>
      <c r="U233" s="4"/>
      <c r="V233" s="4"/>
      <c r="W233" s="4"/>
    </row>
    <row r="234" spans="1:23" x14ac:dyDescent="0.2">
      <c r="A234" s="4">
        <v>50</v>
      </c>
      <c r="B234" s="4">
        <v>0</v>
      </c>
      <c r="C234" s="4">
        <v>0</v>
      </c>
      <c r="D234" s="4">
        <v>1</v>
      </c>
      <c r="E234" s="4">
        <v>204</v>
      </c>
      <c r="F234" s="4">
        <f>ROUND(Source!R220,O234)</f>
        <v>82.46</v>
      </c>
      <c r="G234" s="4" t="s">
        <v>172</v>
      </c>
      <c r="H234" s="4" t="s">
        <v>173</v>
      </c>
      <c r="I234" s="4"/>
      <c r="J234" s="4"/>
      <c r="K234" s="4">
        <v>204</v>
      </c>
      <c r="L234" s="4">
        <v>13</v>
      </c>
      <c r="M234" s="4">
        <v>3</v>
      </c>
      <c r="N234" s="4" t="s">
        <v>3</v>
      </c>
      <c r="O234" s="4">
        <v>2</v>
      </c>
      <c r="P234" s="4"/>
      <c r="Q234" s="4"/>
      <c r="R234" s="4"/>
      <c r="S234" s="4"/>
      <c r="T234" s="4"/>
      <c r="U234" s="4"/>
      <c r="V234" s="4"/>
      <c r="W234" s="4"/>
    </row>
    <row r="235" spans="1:23" x14ac:dyDescent="0.2">
      <c r="A235" s="4">
        <v>50</v>
      </c>
      <c r="B235" s="4">
        <v>0</v>
      </c>
      <c r="C235" s="4">
        <v>0</v>
      </c>
      <c r="D235" s="4">
        <v>1</v>
      </c>
      <c r="E235" s="4">
        <v>205</v>
      </c>
      <c r="F235" s="4">
        <f>ROUND(Source!S220,O235)</f>
        <v>17105.939999999999</v>
      </c>
      <c r="G235" s="4" t="s">
        <v>174</v>
      </c>
      <c r="H235" s="4" t="s">
        <v>175</v>
      </c>
      <c r="I235" s="4"/>
      <c r="J235" s="4"/>
      <c r="K235" s="4">
        <v>205</v>
      </c>
      <c r="L235" s="4">
        <v>14</v>
      </c>
      <c r="M235" s="4">
        <v>3</v>
      </c>
      <c r="N235" s="4" t="s">
        <v>3</v>
      </c>
      <c r="O235" s="4">
        <v>2</v>
      </c>
      <c r="P235" s="4"/>
      <c r="Q235" s="4"/>
      <c r="R235" s="4"/>
      <c r="S235" s="4"/>
      <c r="T235" s="4"/>
      <c r="U235" s="4"/>
      <c r="V235" s="4"/>
      <c r="W235" s="4"/>
    </row>
    <row r="236" spans="1:23" x14ac:dyDescent="0.2">
      <c r="A236" s="4">
        <v>50</v>
      </c>
      <c r="B236" s="4">
        <v>0</v>
      </c>
      <c r="C236" s="4">
        <v>0</v>
      </c>
      <c r="D236" s="4">
        <v>1</v>
      </c>
      <c r="E236" s="4">
        <v>232</v>
      </c>
      <c r="F236" s="4">
        <f>ROUND(Source!BC220,O236)</f>
        <v>0</v>
      </c>
      <c r="G236" s="4" t="s">
        <v>176</v>
      </c>
      <c r="H236" s="4" t="s">
        <v>177</v>
      </c>
      <c r="I236" s="4"/>
      <c r="J236" s="4"/>
      <c r="K236" s="4">
        <v>232</v>
      </c>
      <c r="L236" s="4">
        <v>15</v>
      </c>
      <c r="M236" s="4">
        <v>3</v>
      </c>
      <c r="N236" s="4" t="s">
        <v>3</v>
      </c>
      <c r="O236" s="4">
        <v>2</v>
      </c>
      <c r="P236" s="4"/>
      <c r="Q236" s="4"/>
      <c r="R236" s="4"/>
      <c r="S236" s="4"/>
      <c r="T236" s="4"/>
      <c r="U236" s="4"/>
      <c r="V236" s="4"/>
      <c r="W236" s="4"/>
    </row>
    <row r="237" spans="1:23" x14ac:dyDescent="0.2">
      <c r="A237" s="4">
        <v>50</v>
      </c>
      <c r="B237" s="4">
        <v>0</v>
      </c>
      <c r="C237" s="4">
        <v>0</v>
      </c>
      <c r="D237" s="4">
        <v>1</v>
      </c>
      <c r="E237" s="4">
        <v>214</v>
      </c>
      <c r="F237" s="4">
        <f>ROUND(Source!AS220,O237)</f>
        <v>69005.649999999994</v>
      </c>
      <c r="G237" s="4" t="s">
        <v>178</v>
      </c>
      <c r="H237" s="4" t="s">
        <v>179</v>
      </c>
      <c r="I237" s="4"/>
      <c r="J237" s="4"/>
      <c r="K237" s="4">
        <v>214</v>
      </c>
      <c r="L237" s="4">
        <v>16</v>
      </c>
      <c r="M237" s="4">
        <v>3</v>
      </c>
      <c r="N237" s="4" t="s">
        <v>3</v>
      </c>
      <c r="O237" s="4">
        <v>2</v>
      </c>
      <c r="P237" s="4"/>
      <c r="Q237" s="4"/>
      <c r="R237" s="4"/>
      <c r="S237" s="4"/>
      <c r="T237" s="4"/>
      <c r="U237" s="4"/>
      <c r="V237" s="4"/>
      <c r="W237" s="4"/>
    </row>
    <row r="238" spans="1:23" x14ac:dyDescent="0.2">
      <c r="A238" s="4">
        <v>50</v>
      </c>
      <c r="B238" s="4">
        <v>0</v>
      </c>
      <c r="C238" s="4">
        <v>0</v>
      </c>
      <c r="D238" s="4">
        <v>1</v>
      </c>
      <c r="E238" s="4">
        <v>215</v>
      </c>
      <c r="F238" s="4">
        <f>ROUND(Source!AT220,O238)</f>
        <v>0</v>
      </c>
      <c r="G238" s="4" t="s">
        <v>180</v>
      </c>
      <c r="H238" s="4" t="s">
        <v>181</v>
      </c>
      <c r="I238" s="4"/>
      <c r="J238" s="4"/>
      <c r="K238" s="4">
        <v>215</v>
      </c>
      <c r="L238" s="4">
        <v>17</v>
      </c>
      <c r="M238" s="4">
        <v>3</v>
      </c>
      <c r="N238" s="4" t="s">
        <v>3</v>
      </c>
      <c r="O238" s="4">
        <v>2</v>
      </c>
      <c r="P238" s="4"/>
      <c r="Q238" s="4"/>
      <c r="R238" s="4"/>
      <c r="S238" s="4"/>
      <c r="T238" s="4"/>
      <c r="U238" s="4"/>
      <c r="V238" s="4"/>
      <c r="W238" s="4"/>
    </row>
    <row r="239" spans="1:23" x14ac:dyDescent="0.2">
      <c r="A239" s="4">
        <v>50</v>
      </c>
      <c r="B239" s="4">
        <v>0</v>
      </c>
      <c r="C239" s="4">
        <v>0</v>
      </c>
      <c r="D239" s="4">
        <v>1</v>
      </c>
      <c r="E239" s="4">
        <v>217</v>
      </c>
      <c r="F239" s="4">
        <f>ROUND(Source!AU220,O239)</f>
        <v>64285.5</v>
      </c>
      <c r="G239" s="4" t="s">
        <v>182</v>
      </c>
      <c r="H239" s="4" t="s">
        <v>183</v>
      </c>
      <c r="I239" s="4"/>
      <c r="J239" s="4"/>
      <c r="K239" s="4">
        <v>217</v>
      </c>
      <c r="L239" s="4">
        <v>18</v>
      </c>
      <c r="M239" s="4">
        <v>3</v>
      </c>
      <c r="N239" s="4" t="s">
        <v>3</v>
      </c>
      <c r="O239" s="4">
        <v>2</v>
      </c>
      <c r="P239" s="4"/>
      <c r="Q239" s="4"/>
      <c r="R239" s="4"/>
      <c r="S239" s="4"/>
      <c r="T239" s="4"/>
      <c r="U239" s="4"/>
      <c r="V239" s="4"/>
      <c r="W239" s="4"/>
    </row>
    <row r="240" spans="1:23" x14ac:dyDescent="0.2">
      <c r="A240" s="4">
        <v>50</v>
      </c>
      <c r="B240" s="4">
        <v>0</v>
      </c>
      <c r="C240" s="4">
        <v>0</v>
      </c>
      <c r="D240" s="4">
        <v>1</v>
      </c>
      <c r="E240" s="4">
        <v>230</v>
      </c>
      <c r="F240" s="4">
        <f>ROUND(Source!BA220,O240)</f>
        <v>0</v>
      </c>
      <c r="G240" s="4" t="s">
        <v>184</v>
      </c>
      <c r="H240" s="4" t="s">
        <v>185</v>
      </c>
      <c r="I240" s="4"/>
      <c r="J240" s="4"/>
      <c r="K240" s="4">
        <v>230</v>
      </c>
      <c r="L240" s="4">
        <v>19</v>
      </c>
      <c r="M240" s="4">
        <v>3</v>
      </c>
      <c r="N240" s="4" t="s">
        <v>3</v>
      </c>
      <c r="O240" s="4">
        <v>2</v>
      </c>
      <c r="P240" s="4"/>
      <c r="Q240" s="4"/>
      <c r="R240" s="4"/>
      <c r="S240" s="4"/>
      <c r="T240" s="4"/>
      <c r="U240" s="4"/>
      <c r="V240" s="4"/>
      <c r="W240" s="4"/>
    </row>
    <row r="241" spans="1:245" x14ac:dyDescent="0.2">
      <c r="A241" s="4">
        <v>50</v>
      </c>
      <c r="B241" s="4">
        <v>0</v>
      </c>
      <c r="C241" s="4">
        <v>0</v>
      </c>
      <c r="D241" s="4">
        <v>1</v>
      </c>
      <c r="E241" s="4">
        <v>206</v>
      </c>
      <c r="F241" s="4">
        <f>ROUND(Source!T220,O241)</f>
        <v>0</v>
      </c>
      <c r="G241" s="4" t="s">
        <v>186</v>
      </c>
      <c r="H241" s="4" t="s">
        <v>187</v>
      </c>
      <c r="I241" s="4"/>
      <c r="J241" s="4"/>
      <c r="K241" s="4">
        <v>206</v>
      </c>
      <c r="L241" s="4">
        <v>20</v>
      </c>
      <c r="M241" s="4">
        <v>3</v>
      </c>
      <c r="N241" s="4" t="s">
        <v>3</v>
      </c>
      <c r="O241" s="4">
        <v>2</v>
      </c>
      <c r="P241" s="4"/>
      <c r="Q241" s="4"/>
      <c r="R241" s="4"/>
      <c r="S241" s="4"/>
      <c r="T241" s="4"/>
      <c r="U241" s="4"/>
      <c r="V241" s="4"/>
      <c r="W241" s="4"/>
    </row>
    <row r="242" spans="1:245" x14ac:dyDescent="0.2">
      <c r="A242" s="4">
        <v>50</v>
      </c>
      <c r="B242" s="4">
        <v>0</v>
      </c>
      <c r="C242" s="4">
        <v>0</v>
      </c>
      <c r="D242" s="4">
        <v>1</v>
      </c>
      <c r="E242" s="4">
        <v>207</v>
      </c>
      <c r="F242" s="4">
        <f>Source!U220</f>
        <v>63.289844999999985</v>
      </c>
      <c r="G242" s="4" t="s">
        <v>188</v>
      </c>
      <c r="H242" s="4" t="s">
        <v>189</v>
      </c>
      <c r="I242" s="4"/>
      <c r="J242" s="4"/>
      <c r="K242" s="4">
        <v>207</v>
      </c>
      <c r="L242" s="4">
        <v>21</v>
      </c>
      <c r="M242" s="4">
        <v>3</v>
      </c>
      <c r="N242" s="4" t="s">
        <v>3</v>
      </c>
      <c r="O242" s="4">
        <v>-1</v>
      </c>
      <c r="P242" s="4"/>
      <c r="Q242" s="4"/>
      <c r="R242" s="4"/>
      <c r="S242" s="4"/>
      <c r="T242" s="4"/>
      <c r="U242" s="4"/>
      <c r="V242" s="4"/>
      <c r="W242" s="4"/>
    </row>
    <row r="243" spans="1:245" x14ac:dyDescent="0.2">
      <c r="A243" s="4">
        <v>50</v>
      </c>
      <c r="B243" s="4">
        <v>0</v>
      </c>
      <c r="C243" s="4">
        <v>0</v>
      </c>
      <c r="D243" s="4">
        <v>1</v>
      </c>
      <c r="E243" s="4">
        <v>208</v>
      </c>
      <c r="F243" s="4">
        <f>Source!V220</f>
        <v>0.21362500000000001</v>
      </c>
      <c r="G243" s="4" t="s">
        <v>190</v>
      </c>
      <c r="H243" s="4" t="s">
        <v>191</v>
      </c>
      <c r="I243" s="4"/>
      <c r="J243" s="4"/>
      <c r="K243" s="4">
        <v>208</v>
      </c>
      <c r="L243" s="4">
        <v>22</v>
      </c>
      <c r="M243" s="4">
        <v>3</v>
      </c>
      <c r="N243" s="4" t="s">
        <v>3</v>
      </c>
      <c r="O243" s="4">
        <v>-1</v>
      </c>
      <c r="P243" s="4"/>
      <c r="Q243" s="4"/>
      <c r="R243" s="4"/>
      <c r="S243" s="4"/>
      <c r="T243" s="4"/>
      <c r="U243" s="4"/>
      <c r="V243" s="4"/>
      <c r="W243" s="4"/>
    </row>
    <row r="244" spans="1:245" x14ac:dyDescent="0.2">
      <c r="A244" s="4">
        <v>50</v>
      </c>
      <c r="B244" s="4">
        <v>0</v>
      </c>
      <c r="C244" s="4">
        <v>0</v>
      </c>
      <c r="D244" s="4">
        <v>1</v>
      </c>
      <c r="E244" s="4">
        <v>209</v>
      </c>
      <c r="F244" s="4">
        <f>ROUND(Source!W220,O244)</f>
        <v>0.56000000000000005</v>
      </c>
      <c r="G244" s="4" t="s">
        <v>192</v>
      </c>
      <c r="H244" s="4" t="s">
        <v>193</v>
      </c>
      <c r="I244" s="4"/>
      <c r="J244" s="4"/>
      <c r="K244" s="4">
        <v>209</v>
      </c>
      <c r="L244" s="4">
        <v>23</v>
      </c>
      <c r="M244" s="4">
        <v>3</v>
      </c>
      <c r="N244" s="4" t="s">
        <v>3</v>
      </c>
      <c r="O244" s="4">
        <v>2</v>
      </c>
      <c r="P244" s="4"/>
      <c r="Q244" s="4"/>
      <c r="R244" s="4"/>
      <c r="S244" s="4"/>
      <c r="T244" s="4"/>
      <c r="U244" s="4"/>
      <c r="V244" s="4"/>
      <c r="W244" s="4"/>
    </row>
    <row r="245" spans="1:245" x14ac:dyDescent="0.2">
      <c r="A245" s="4">
        <v>50</v>
      </c>
      <c r="B245" s="4">
        <v>0</v>
      </c>
      <c r="C245" s="4">
        <v>0</v>
      </c>
      <c r="D245" s="4">
        <v>1</v>
      </c>
      <c r="E245" s="4">
        <v>210</v>
      </c>
      <c r="F245" s="4">
        <f>ROUND(Source!X220,O245)</f>
        <v>19683.75</v>
      </c>
      <c r="G245" s="4" t="s">
        <v>194</v>
      </c>
      <c r="H245" s="4" t="s">
        <v>195</v>
      </c>
      <c r="I245" s="4"/>
      <c r="J245" s="4"/>
      <c r="K245" s="4">
        <v>210</v>
      </c>
      <c r="L245" s="4">
        <v>24</v>
      </c>
      <c r="M245" s="4">
        <v>3</v>
      </c>
      <c r="N245" s="4" t="s">
        <v>3</v>
      </c>
      <c r="O245" s="4">
        <v>2</v>
      </c>
      <c r="P245" s="4"/>
      <c r="Q245" s="4"/>
      <c r="R245" s="4"/>
      <c r="S245" s="4"/>
      <c r="T245" s="4"/>
      <c r="U245" s="4"/>
      <c r="V245" s="4"/>
      <c r="W245" s="4"/>
    </row>
    <row r="246" spans="1:245" x14ac:dyDescent="0.2">
      <c r="A246" s="4">
        <v>50</v>
      </c>
      <c r="B246" s="4">
        <v>0</v>
      </c>
      <c r="C246" s="4">
        <v>0</v>
      </c>
      <c r="D246" s="4">
        <v>1</v>
      </c>
      <c r="E246" s="4">
        <v>211</v>
      </c>
      <c r="F246" s="4">
        <f>ROUND(Source!Y220,O246)</f>
        <v>12132.3</v>
      </c>
      <c r="G246" s="4" t="s">
        <v>196</v>
      </c>
      <c r="H246" s="4" t="s">
        <v>197</v>
      </c>
      <c r="I246" s="4"/>
      <c r="J246" s="4"/>
      <c r="K246" s="4">
        <v>211</v>
      </c>
      <c r="L246" s="4">
        <v>25</v>
      </c>
      <c r="M246" s="4">
        <v>3</v>
      </c>
      <c r="N246" s="4" t="s">
        <v>3</v>
      </c>
      <c r="O246" s="4">
        <v>2</v>
      </c>
      <c r="P246" s="4"/>
      <c r="Q246" s="4"/>
      <c r="R246" s="4"/>
      <c r="S246" s="4"/>
      <c r="T246" s="4"/>
      <c r="U246" s="4"/>
      <c r="V246" s="4"/>
      <c r="W246" s="4"/>
    </row>
    <row r="247" spans="1:245" x14ac:dyDescent="0.2">
      <c r="A247" s="4">
        <v>50</v>
      </c>
      <c r="B247" s="4">
        <v>0</v>
      </c>
      <c r="C247" s="4">
        <v>0</v>
      </c>
      <c r="D247" s="4">
        <v>1</v>
      </c>
      <c r="E247" s="4">
        <v>224</v>
      </c>
      <c r="F247" s="4">
        <f>ROUND(Source!AR220,O247)</f>
        <v>133291.15</v>
      </c>
      <c r="G247" s="4" t="s">
        <v>198</v>
      </c>
      <c r="H247" s="4" t="s">
        <v>199</v>
      </c>
      <c r="I247" s="4"/>
      <c r="J247" s="4"/>
      <c r="K247" s="4">
        <v>224</v>
      </c>
      <c r="L247" s="4">
        <v>26</v>
      </c>
      <c r="M247" s="4">
        <v>3</v>
      </c>
      <c r="N247" s="4" t="s">
        <v>3</v>
      </c>
      <c r="O247" s="4">
        <v>2</v>
      </c>
      <c r="P247" s="4"/>
      <c r="Q247" s="4"/>
      <c r="R247" s="4"/>
      <c r="S247" s="4"/>
      <c r="T247" s="4"/>
      <c r="U247" s="4"/>
      <c r="V247" s="4"/>
      <c r="W247" s="4"/>
    </row>
    <row r="249" spans="1:245" x14ac:dyDescent="0.2">
      <c r="A249" s="1">
        <v>5</v>
      </c>
      <c r="B249" s="1">
        <v>1</v>
      </c>
      <c r="C249" s="1"/>
      <c r="D249" s="1">
        <f>ROW(A262)</f>
        <v>262</v>
      </c>
      <c r="E249" s="1"/>
      <c r="F249" s="1" t="s">
        <v>13</v>
      </c>
      <c r="G249" s="1" t="s">
        <v>49</v>
      </c>
      <c r="H249" s="1" t="s">
        <v>3</v>
      </c>
      <c r="I249" s="1">
        <v>0</v>
      </c>
      <c r="J249" s="1"/>
      <c r="K249" s="1">
        <v>0</v>
      </c>
      <c r="L249" s="1"/>
      <c r="M249" s="1"/>
      <c r="N249" s="1"/>
      <c r="O249" s="1"/>
      <c r="P249" s="1"/>
      <c r="Q249" s="1"/>
      <c r="R249" s="1"/>
      <c r="S249" s="1"/>
      <c r="T249" s="1"/>
      <c r="U249" s="1" t="s">
        <v>3</v>
      </c>
      <c r="V249" s="1">
        <v>0</v>
      </c>
      <c r="W249" s="1"/>
      <c r="X249" s="1"/>
      <c r="Y249" s="1"/>
      <c r="Z249" s="1"/>
      <c r="AA249" s="1"/>
      <c r="AB249" s="1" t="s">
        <v>3</v>
      </c>
      <c r="AC249" s="1" t="s">
        <v>3</v>
      </c>
      <c r="AD249" s="1" t="s">
        <v>3</v>
      </c>
      <c r="AE249" s="1" t="s">
        <v>3</v>
      </c>
      <c r="AF249" s="1" t="s">
        <v>3</v>
      </c>
      <c r="AG249" s="1" t="s">
        <v>3</v>
      </c>
      <c r="AH249" s="1"/>
      <c r="AI249" s="1"/>
      <c r="AJ249" s="1"/>
      <c r="AK249" s="1"/>
      <c r="AL249" s="1"/>
      <c r="AM249" s="1"/>
      <c r="AN249" s="1"/>
      <c r="AO249" s="1"/>
      <c r="AP249" s="1" t="s">
        <v>3</v>
      </c>
      <c r="AQ249" s="1" t="s">
        <v>3</v>
      </c>
      <c r="AR249" s="1" t="s">
        <v>3</v>
      </c>
      <c r="AS249" s="1"/>
      <c r="AT249" s="1"/>
      <c r="AU249" s="1"/>
      <c r="AV249" s="1"/>
      <c r="AW249" s="1"/>
      <c r="AX249" s="1"/>
      <c r="AY249" s="1"/>
      <c r="AZ249" s="1" t="s">
        <v>3</v>
      </c>
      <c r="BA249" s="1"/>
      <c r="BB249" s="1" t="s">
        <v>3</v>
      </c>
      <c r="BC249" s="1" t="s">
        <v>3</v>
      </c>
      <c r="BD249" s="1" t="s">
        <v>3</v>
      </c>
      <c r="BE249" s="1" t="s">
        <v>3</v>
      </c>
      <c r="BF249" s="1" t="s">
        <v>3</v>
      </c>
      <c r="BG249" s="1" t="s">
        <v>3</v>
      </c>
      <c r="BH249" s="1" t="s">
        <v>3</v>
      </c>
      <c r="BI249" s="1" t="s">
        <v>3</v>
      </c>
      <c r="BJ249" s="1" t="s">
        <v>3</v>
      </c>
      <c r="BK249" s="1" t="s">
        <v>3</v>
      </c>
      <c r="BL249" s="1" t="s">
        <v>3</v>
      </c>
      <c r="BM249" s="1" t="s">
        <v>3</v>
      </c>
      <c r="BN249" s="1" t="s">
        <v>3</v>
      </c>
      <c r="BO249" s="1" t="s">
        <v>3</v>
      </c>
      <c r="BP249" s="1" t="s">
        <v>3</v>
      </c>
      <c r="BQ249" s="1"/>
      <c r="BR249" s="1"/>
      <c r="BS249" s="1"/>
      <c r="BT249" s="1"/>
      <c r="BU249" s="1"/>
      <c r="BV249" s="1"/>
      <c r="BW249" s="1"/>
      <c r="BX249" s="1">
        <v>0</v>
      </c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>
        <v>0</v>
      </c>
    </row>
    <row r="251" spans="1:245" x14ac:dyDescent="0.2">
      <c r="A251" s="2">
        <v>52</v>
      </c>
      <c r="B251" s="2">
        <f t="shared" ref="B251:G251" si="217">B262</f>
        <v>1</v>
      </c>
      <c r="C251" s="2">
        <f t="shared" si="217"/>
        <v>5</v>
      </c>
      <c r="D251" s="2">
        <f t="shared" si="217"/>
        <v>249</v>
      </c>
      <c r="E251" s="2">
        <f t="shared" si="217"/>
        <v>0</v>
      </c>
      <c r="F251" s="2" t="str">
        <f t="shared" si="217"/>
        <v>Новый подраздел</v>
      </c>
      <c r="G251" s="2" t="str">
        <f t="shared" si="217"/>
        <v>Полы</v>
      </c>
      <c r="H251" s="2"/>
      <c r="I251" s="2"/>
      <c r="J251" s="2"/>
      <c r="K251" s="2"/>
      <c r="L251" s="2"/>
      <c r="M251" s="2"/>
      <c r="N251" s="2"/>
      <c r="O251" s="2">
        <f t="shared" ref="O251:AT251" si="218">O262</f>
        <v>37726.730000000003</v>
      </c>
      <c r="P251" s="2">
        <f t="shared" si="218"/>
        <v>19737.93</v>
      </c>
      <c r="Q251" s="2">
        <f t="shared" si="218"/>
        <v>630.75</v>
      </c>
      <c r="R251" s="2">
        <f t="shared" si="218"/>
        <v>209.72</v>
      </c>
      <c r="S251" s="2">
        <f t="shared" si="218"/>
        <v>17358.05</v>
      </c>
      <c r="T251" s="2">
        <f t="shared" si="218"/>
        <v>0</v>
      </c>
      <c r="U251" s="2">
        <f t="shared" si="218"/>
        <v>67.040256249999999</v>
      </c>
      <c r="V251" s="2">
        <f t="shared" si="218"/>
        <v>0.62046875000000012</v>
      </c>
      <c r="W251" s="2">
        <f t="shared" si="218"/>
        <v>4.9400000000000004</v>
      </c>
      <c r="X251" s="2">
        <f t="shared" si="218"/>
        <v>19500.23</v>
      </c>
      <c r="Y251" s="2">
        <f t="shared" si="218"/>
        <v>11243.38</v>
      </c>
      <c r="Z251" s="2">
        <f t="shared" si="218"/>
        <v>0</v>
      </c>
      <c r="AA251" s="2">
        <f t="shared" si="218"/>
        <v>0</v>
      </c>
      <c r="AB251" s="2">
        <f t="shared" si="218"/>
        <v>37726.730000000003</v>
      </c>
      <c r="AC251" s="2">
        <f t="shared" si="218"/>
        <v>19737.93</v>
      </c>
      <c r="AD251" s="2">
        <f t="shared" si="218"/>
        <v>630.75</v>
      </c>
      <c r="AE251" s="2">
        <f t="shared" si="218"/>
        <v>209.72</v>
      </c>
      <c r="AF251" s="2">
        <f t="shared" si="218"/>
        <v>17358.05</v>
      </c>
      <c r="AG251" s="2">
        <f t="shared" si="218"/>
        <v>0</v>
      </c>
      <c r="AH251" s="2">
        <f t="shared" si="218"/>
        <v>67.040256249999999</v>
      </c>
      <c r="AI251" s="2">
        <f t="shared" si="218"/>
        <v>0.62046875000000012</v>
      </c>
      <c r="AJ251" s="2">
        <f t="shared" si="218"/>
        <v>4.9400000000000004</v>
      </c>
      <c r="AK251" s="2">
        <f t="shared" si="218"/>
        <v>19500.23</v>
      </c>
      <c r="AL251" s="2">
        <f t="shared" si="218"/>
        <v>11243.38</v>
      </c>
      <c r="AM251" s="2">
        <f t="shared" si="218"/>
        <v>0</v>
      </c>
      <c r="AN251" s="2">
        <f t="shared" si="218"/>
        <v>0</v>
      </c>
      <c r="AO251" s="2">
        <f t="shared" si="218"/>
        <v>0</v>
      </c>
      <c r="AP251" s="2">
        <f t="shared" si="218"/>
        <v>0</v>
      </c>
      <c r="AQ251" s="2">
        <f t="shared" si="218"/>
        <v>0</v>
      </c>
      <c r="AR251" s="2">
        <f t="shared" si="218"/>
        <v>68470.34</v>
      </c>
      <c r="AS251" s="2">
        <f t="shared" si="218"/>
        <v>68470.34</v>
      </c>
      <c r="AT251" s="2">
        <f t="shared" si="218"/>
        <v>0</v>
      </c>
      <c r="AU251" s="2">
        <f t="shared" ref="AU251:BZ251" si="219">AU262</f>
        <v>0</v>
      </c>
      <c r="AV251" s="2">
        <f t="shared" si="219"/>
        <v>19737.93</v>
      </c>
      <c r="AW251" s="2">
        <f t="shared" si="219"/>
        <v>19737.93</v>
      </c>
      <c r="AX251" s="2">
        <f t="shared" si="219"/>
        <v>0</v>
      </c>
      <c r="AY251" s="2">
        <f t="shared" si="219"/>
        <v>19737.93</v>
      </c>
      <c r="AZ251" s="2">
        <f t="shared" si="219"/>
        <v>0</v>
      </c>
      <c r="BA251" s="2">
        <f t="shared" si="219"/>
        <v>0</v>
      </c>
      <c r="BB251" s="2">
        <f t="shared" si="219"/>
        <v>0</v>
      </c>
      <c r="BC251" s="2">
        <f t="shared" si="219"/>
        <v>0</v>
      </c>
      <c r="BD251" s="2">
        <f t="shared" si="219"/>
        <v>0</v>
      </c>
      <c r="BE251" s="2">
        <f t="shared" si="219"/>
        <v>0</v>
      </c>
      <c r="BF251" s="2">
        <f t="shared" si="219"/>
        <v>0</v>
      </c>
      <c r="BG251" s="2">
        <f t="shared" si="219"/>
        <v>0</v>
      </c>
      <c r="BH251" s="2">
        <f t="shared" si="219"/>
        <v>0</v>
      </c>
      <c r="BI251" s="2">
        <f t="shared" si="219"/>
        <v>0</v>
      </c>
      <c r="BJ251" s="2">
        <f t="shared" si="219"/>
        <v>0</v>
      </c>
      <c r="BK251" s="2">
        <f t="shared" si="219"/>
        <v>0</v>
      </c>
      <c r="BL251" s="2">
        <f t="shared" si="219"/>
        <v>0</v>
      </c>
      <c r="BM251" s="2">
        <f t="shared" si="219"/>
        <v>0</v>
      </c>
      <c r="BN251" s="2">
        <f t="shared" si="219"/>
        <v>0</v>
      </c>
      <c r="BO251" s="2">
        <f t="shared" si="219"/>
        <v>0</v>
      </c>
      <c r="BP251" s="2">
        <f t="shared" si="219"/>
        <v>0</v>
      </c>
      <c r="BQ251" s="2">
        <f t="shared" si="219"/>
        <v>0</v>
      </c>
      <c r="BR251" s="2">
        <f t="shared" si="219"/>
        <v>0</v>
      </c>
      <c r="BS251" s="2">
        <f t="shared" si="219"/>
        <v>0</v>
      </c>
      <c r="BT251" s="2">
        <f t="shared" si="219"/>
        <v>0</v>
      </c>
      <c r="BU251" s="2">
        <f t="shared" si="219"/>
        <v>0</v>
      </c>
      <c r="BV251" s="2">
        <f t="shared" si="219"/>
        <v>0</v>
      </c>
      <c r="BW251" s="2">
        <f t="shared" si="219"/>
        <v>0</v>
      </c>
      <c r="BX251" s="2">
        <f t="shared" si="219"/>
        <v>0</v>
      </c>
      <c r="BY251" s="2">
        <f t="shared" si="219"/>
        <v>0</v>
      </c>
      <c r="BZ251" s="2">
        <f t="shared" si="219"/>
        <v>0</v>
      </c>
      <c r="CA251" s="2">
        <f t="shared" ref="CA251:DF251" si="220">CA262</f>
        <v>68470.34</v>
      </c>
      <c r="CB251" s="2">
        <f t="shared" si="220"/>
        <v>68470.34</v>
      </c>
      <c r="CC251" s="2">
        <f t="shared" si="220"/>
        <v>0</v>
      </c>
      <c r="CD251" s="2">
        <f t="shared" si="220"/>
        <v>0</v>
      </c>
      <c r="CE251" s="2">
        <f t="shared" si="220"/>
        <v>19737.93</v>
      </c>
      <c r="CF251" s="2">
        <f t="shared" si="220"/>
        <v>19737.93</v>
      </c>
      <c r="CG251" s="2">
        <f t="shared" si="220"/>
        <v>0</v>
      </c>
      <c r="CH251" s="2">
        <f t="shared" si="220"/>
        <v>19737.93</v>
      </c>
      <c r="CI251" s="2">
        <f t="shared" si="220"/>
        <v>0</v>
      </c>
      <c r="CJ251" s="2">
        <f t="shared" si="220"/>
        <v>0</v>
      </c>
      <c r="CK251" s="2">
        <f t="shared" si="220"/>
        <v>0</v>
      </c>
      <c r="CL251" s="2">
        <f t="shared" si="220"/>
        <v>0</v>
      </c>
      <c r="CM251" s="2">
        <f t="shared" si="220"/>
        <v>0</v>
      </c>
      <c r="CN251" s="2">
        <f t="shared" si="220"/>
        <v>0</v>
      </c>
      <c r="CO251" s="2">
        <f t="shared" si="220"/>
        <v>0</v>
      </c>
      <c r="CP251" s="2">
        <f t="shared" si="220"/>
        <v>0</v>
      </c>
      <c r="CQ251" s="2">
        <f t="shared" si="220"/>
        <v>0</v>
      </c>
      <c r="CR251" s="2">
        <f t="shared" si="220"/>
        <v>0</v>
      </c>
      <c r="CS251" s="2">
        <f t="shared" si="220"/>
        <v>0</v>
      </c>
      <c r="CT251" s="2">
        <f t="shared" si="220"/>
        <v>0</v>
      </c>
      <c r="CU251" s="2">
        <f t="shared" si="220"/>
        <v>0</v>
      </c>
      <c r="CV251" s="2">
        <f t="shared" si="220"/>
        <v>0</v>
      </c>
      <c r="CW251" s="2">
        <f t="shared" si="220"/>
        <v>0</v>
      </c>
      <c r="CX251" s="2">
        <f t="shared" si="220"/>
        <v>0</v>
      </c>
      <c r="CY251" s="2">
        <f t="shared" si="220"/>
        <v>0</v>
      </c>
      <c r="CZ251" s="2">
        <f t="shared" si="220"/>
        <v>0</v>
      </c>
      <c r="DA251" s="2">
        <f t="shared" si="220"/>
        <v>0</v>
      </c>
      <c r="DB251" s="2">
        <f t="shared" si="220"/>
        <v>0</v>
      </c>
      <c r="DC251" s="2">
        <f t="shared" si="220"/>
        <v>0</v>
      </c>
      <c r="DD251" s="2">
        <f t="shared" si="220"/>
        <v>0</v>
      </c>
      <c r="DE251" s="2">
        <f t="shared" si="220"/>
        <v>0</v>
      </c>
      <c r="DF251" s="2">
        <f t="shared" si="220"/>
        <v>0</v>
      </c>
      <c r="DG251" s="3">
        <f t="shared" ref="DG251:EL251" si="221">DG262</f>
        <v>0</v>
      </c>
      <c r="DH251" s="3">
        <f t="shared" si="221"/>
        <v>0</v>
      </c>
      <c r="DI251" s="3">
        <f t="shared" si="221"/>
        <v>0</v>
      </c>
      <c r="DJ251" s="3">
        <f t="shared" si="221"/>
        <v>0</v>
      </c>
      <c r="DK251" s="3">
        <f t="shared" si="221"/>
        <v>0</v>
      </c>
      <c r="DL251" s="3">
        <f t="shared" si="221"/>
        <v>0</v>
      </c>
      <c r="DM251" s="3">
        <f t="shared" si="221"/>
        <v>0</v>
      </c>
      <c r="DN251" s="3">
        <f t="shared" si="221"/>
        <v>0</v>
      </c>
      <c r="DO251" s="3">
        <f t="shared" si="221"/>
        <v>0</v>
      </c>
      <c r="DP251" s="3">
        <f t="shared" si="221"/>
        <v>0</v>
      </c>
      <c r="DQ251" s="3">
        <f t="shared" si="221"/>
        <v>0</v>
      </c>
      <c r="DR251" s="3">
        <f t="shared" si="221"/>
        <v>0</v>
      </c>
      <c r="DS251" s="3">
        <f t="shared" si="221"/>
        <v>0</v>
      </c>
      <c r="DT251" s="3">
        <f t="shared" si="221"/>
        <v>0</v>
      </c>
      <c r="DU251" s="3">
        <f t="shared" si="221"/>
        <v>0</v>
      </c>
      <c r="DV251" s="3">
        <f t="shared" si="221"/>
        <v>0</v>
      </c>
      <c r="DW251" s="3">
        <f t="shared" si="221"/>
        <v>0</v>
      </c>
      <c r="DX251" s="3">
        <f t="shared" si="221"/>
        <v>0</v>
      </c>
      <c r="DY251" s="3">
        <f t="shared" si="221"/>
        <v>0</v>
      </c>
      <c r="DZ251" s="3">
        <f t="shared" si="221"/>
        <v>0</v>
      </c>
      <c r="EA251" s="3">
        <f t="shared" si="221"/>
        <v>0</v>
      </c>
      <c r="EB251" s="3">
        <f t="shared" si="221"/>
        <v>0</v>
      </c>
      <c r="EC251" s="3">
        <f t="shared" si="221"/>
        <v>0</v>
      </c>
      <c r="ED251" s="3">
        <f t="shared" si="221"/>
        <v>0</v>
      </c>
      <c r="EE251" s="3">
        <f t="shared" si="221"/>
        <v>0</v>
      </c>
      <c r="EF251" s="3">
        <f t="shared" si="221"/>
        <v>0</v>
      </c>
      <c r="EG251" s="3">
        <f t="shared" si="221"/>
        <v>0</v>
      </c>
      <c r="EH251" s="3">
        <f t="shared" si="221"/>
        <v>0</v>
      </c>
      <c r="EI251" s="3">
        <f t="shared" si="221"/>
        <v>0</v>
      </c>
      <c r="EJ251" s="3">
        <f t="shared" si="221"/>
        <v>0</v>
      </c>
      <c r="EK251" s="3">
        <f t="shared" si="221"/>
        <v>0</v>
      </c>
      <c r="EL251" s="3">
        <f t="shared" si="221"/>
        <v>0</v>
      </c>
      <c r="EM251" s="3">
        <f t="shared" ref="EM251:FR251" si="222">EM262</f>
        <v>0</v>
      </c>
      <c r="EN251" s="3">
        <f t="shared" si="222"/>
        <v>0</v>
      </c>
      <c r="EO251" s="3">
        <f t="shared" si="222"/>
        <v>0</v>
      </c>
      <c r="EP251" s="3">
        <f t="shared" si="222"/>
        <v>0</v>
      </c>
      <c r="EQ251" s="3">
        <f t="shared" si="222"/>
        <v>0</v>
      </c>
      <c r="ER251" s="3">
        <f t="shared" si="222"/>
        <v>0</v>
      </c>
      <c r="ES251" s="3">
        <f t="shared" si="222"/>
        <v>0</v>
      </c>
      <c r="ET251" s="3">
        <f t="shared" si="222"/>
        <v>0</v>
      </c>
      <c r="EU251" s="3">
        <f t="shared" si="222"/>
        <v>0</v>
      </c>
      <c r="EV251" s="3">
        <f t="shared" si="222"/>
        <v>0</v>
      </c>
      <c r="EW251" s="3">
        <f t="shared" si="222"/>
        <v>0</v>
      </c>
      <c r="EX251" s="3">
        <f t="shared" si="222"/>
        <v>0</v>
      </c>
      <c r="EY251" s="3">
        <f t="shared" si="222"/>
        <v>0</v>
      </c>
      <c r="EZ251" s="3">
        <f t="shared" si="222"/>
        <v>0</v>
      </c>
      <c r="FA251" s="3">
        <f t="shared" si="222"/>
        <v>0</v>
      </c>
      <c r="FB251" s="3">
        <f t="shared" si="222"/>
        <v>0</v>
      </c>
      <c r="FC251" s="3">
        <f t="shared" si="222"/>
        <v>0</v>
      </c>
      <c r="FD251" s="3">
        <f t="shared" si="222"/>
        <v>0</v>
      </c>
      <c r="FE251" s="3">
        <f t="shared" si="222"/>
        <v>0</v>
      </c>
      <c r="FF251" s="3">
        <f t="shared" si="222"/>
        <v>0</v>
      </c>
      <c r="FG251" s="3">
        <f t="shared" si="222"/>
        <v>0</v>
      </c>
      <c r="FH251" s="3">
        <f t="shared" si="222"/>
        <v>0</v>
      </c>
      <c r="FI251" s="3">
        <f t="shared" si="222"/>
        <v>0</v>
      </c>
      <c r="FJ251" s="3">
        <f t="shared" si="222"/>
        <v>0</v>
      </c>
      <c r="FK251" s="3">
        <f t="shared" si="222"/>
        <v>0</v>
      </c>
      <c r="FL251" s="3">
        <f t="shared" si="222"/>
        <v>0</v>
      </c>
      <c r="FM251" s="3">
        <f t="shared" si="222"/>
        <v>0</v>
      </c>
      <c r="FN251" s="3">
        <f t="shared" si="222"/>
        <v>0</v>
      </c>
      <c r="FO251" s="3">
        <f t="shared" si="222"/>
        <v>0</v>
      </c>
      <c r="FP251" s="3">
        <f t="shared" si="222"/>
        <v>0</v>
      </c>
      <c r="FQ251" s="3">
        <f t="shared" si="222"/>
        <v>0</v>
      </c>
      <c r="FR251" s="3">
        <f t="shared" si="222"/>
        <v>0</v>
      </c>
      <c r="FS251" s="3">
        <f t="shared" ref="FS251:GX251" si="223">FS262</f>
        <v>0</v>
      </c>
      <c r="FT251" s="3">
        <f t="shared" si="223"/>
        <v>0</v>
      </c>
      <c r="FU251" s="3">
        <f t="shared" si="223"/>
        <v>0</v>
      </c>
      <c r="FV251" s="3">
        <f t="shared" si="223"/>
        <v>0</v>
      </c>
      <c r="FW251" s="3">
        <f t="shared" si="223"/>
        <v>0</v>
      </c>
      <c r="FX251" s="3">
        <f t="shared" si="223"/>
        <v>0</v>
      </c>
      <c r="FY251" s="3">
        <f t="shared" si="223"/>
        <v>0</v>
      </c>
      <c r="FZ251" s="3">
        <f t="shared" si="223"/>
        <v>0</v>
      </c>
      <c r="GA251" s="3">
        <f t="shared" si="223"/>
        <v>0</v>
      </c>
      <c r="GB251" s="3">
        <f t="shared" si="223"/>
        <v>0</v>
      </c>
      <c r="GC251" s="3">
        <f t="shared" si="223"/>
        <v>0</v>
      </c>
      <c r="GD251" s="3">
        <f t="shared" si="223"/>
        <v>0</v>
      </c>
      <c r="GE251" s="3">
        <f t="shared" si="223"/>
        <v>0</v>
      </c>
      <c r="GF251" s="3">
        <f t="shared" si="223"/>
        <v>0</v>
      </c>
      <c r="GG251" s="3">
        <f t="shared" si="223"/>
        <v>0</v>
      </c>
      <c r="GH251" s="3">
        <f t="shared" si="223"/>
        <v>0</v>
      </c>
      <c r="GI251" s="3">
        <f t="shared" si="223"/>
        <v>0</v>
      </c>
      <c r="GJ251" s="3">
        <f t="shared" si="223"/>
        <v>0</v>
      </c>
      <c r="GK251" s="3">
        <f t="shared" si="223"/>
        <v>0</v>
      </c>
      <c r="GL251" s="3">
        <f t="shared" si="223"/>
        <v>0</v>
      </c>
      <c r="GM251" s="3">
        <f t="shared" si="223"/>
        <v>0</v>
      </c>
      <c r="GN251" s="3">
        <f t="shared" si="223"/>
        <v>0</v>
      </c>
      <c r="GO251" s="3">
        <f t="shared" si="223"/>
        <v>0</v>
      </c>
      <c r="GP251" s="3">
        <f t="shared" si="223"/>
        <v>0</v>
      </c>
      <c r="GQ251" s="3">
        <f t="shared" si="223"/>
        <v>0</v>
      </c>
      <c r="GR251" s="3">
        <f t="shared" si="223"/>
        <v>0</v>
      </c>
      <c r="GS251" s="3">
        <f t="shared" si="223"/>
        <v>0</v>
      </c>
      <c r="GT251" s="3">
        <f t="shared" si="223"/>
        <v>0</v>
      </c>
      <c r="GU251" s="3">
        <f t="shared" si="223"/>
        <v>0</v>
      </c>
      <c r="GV251" s="3">
        <f t="shared" si="223"/>
        <v>0</v>
      </c>
      <c r="GW251" s="3">
        <f t="shared" si="223"/>
        <v>0</v>
      </c>
      <c r="GX251" s="3">
        <f t="shared" si="223"/>
        <v>0</v>
      </c>
    </row>
    <row r="253" spans="1:245" x14ac:dyDescent="0.2">
      <c r="A253">
        <v>17</v>
      </c>
      <c r="B253">
        <v>1</v>
      </c>
      <c r="C253">
        <f>ROW(SmtRes!A453)</f>
        <v>453</v>
      </c>
      <c r="D253">
        <f>ROW(EtalonRes!A442)</f>
        <v>442</v>
      </c>
      <c r="E253" t="s">
        <v>460</v>
      </c>
      <c r="F253" t="s">
        <v>461</v>
      </c>
      <c r="G253" t="s">
        <v>462</v>
      </c>
      <c r="H253" t="s">
        <v>463</v>
      </c>
      <c r="I253">
        <f>ROUND((13.75)/100,9)</f>
        <v>0.13750000000000001</v>
      </c>
      <c r="J253">
        <v>0</v>
      </c>
      <c r="O253">
        <f t="shared" ref="O253:O260" si="224">ROUND(CP253,2)</f>
        <v>5298.08</v>
      </c>
      <c r="P253">
        <f t="shared" ref="P253:P260" si="225">ROUND(CQ253*I253,2)</f>
        <v>2666.8</v>
      </c>
      <c r="Q253">
        <f t="shared" ref="Q253:Q260" si="226">ROUND(CR253*I253,2)</f>
        <v>291.60000000000002</v>
      </c>
      <c r="R253">
        <f t="shared" ref="R253:R260" si="227">ROUND(CS253*I253,2)</f>
        <v>25.75</v>
      </c>
      <c r="S253">
        <f t="shared" ref="S253:S260" si="228">ROUND(CT253*I253,2)</f>
        <v>2339.6799999999998</v>
      </c>
      <c r="T253">
        <f t="shared" ref="T253:T260" si="229">ROUND(CU253*I253,2)</f>
        <v>0</v>
      </c>
      <c r="U253">
        <f t="shared" ref="U253:U260" si="230">CV253*I253</f>
        <v>7.3022124999999996</v>
      </c>
      <c r="V253">
        <f t="shared" ref="V253:V260" si="231">CW253*I253</f>
        <v>6.7031250000000014E-2</v>
      </c>
      <c r="W253">
        <f t="shared" ref="W253:W260" si="232">ROUND(CX253*I253,2)</f>
        <v>0</v>
      </c>
      <c r="X253">
        <f t="shared" ref="X253:Y260" si="233">ROUND(CY253,2)</f>
        <v>2625.63</v>
      </c>
      <c r="Y253">
        <f t="shared" si="233"/>
        <v>1513.88</v>
      </c>
      <c r="AA253">
        <v>68187018</v>
      </c>
      <c r="AB253">
        <f t="shared" ref="AB253:AB260" si="234">ROUND((AC253+AD253+AF253),6)</f>
        <v>2909.1174999999998</v>
      </c>
      <c r="AC253">
        <f t="shared" ref="AC253:AC260" si="235">ROUND((ES253),6)</f>
        <v>1908.95</v>
      </c>
      <c r="AD253">
        <f>ROUND(((((ET253*1.25))-((EU253*1.25)))+AE253),6)</f>
        <v>401.65</v>
      </c>
      <c r="AE253">
        <f>ROUND(((EU253*1.25)),6)</f>
        <v>6.5875000000000004</v>
      </c>
      <c r="AF253">
        <f>ROUND(((EV253*1.15)),6)</f>
        <v>598.51750000000004</v>
      </c>
      <c r="AG253">
        <f t="shared" ref="AG253:AG260" si="236">ROUND((AP253),6)</f>
        <v>0</v>
      </c>
      <c r="AH253">
        <f>((EW253*1.15))</f>
        <v>53.106999999999992</v>
      </c>
      <c r="AI253">
        <f>((EX253*1.25))</f>
        <v>0.48750000000000004</v>
      </c>
      <c r="AJ253">
        <f t="shared" ref="AJ253:AJ260" si="237">(AS253)</f>
        <v>0</v>
      </c>
      <c r="AK253">
        <v>2750.72</v>
      </c>
      <c r="AL253">
        <v>1908.95</v>
      </c>
      <c r="AM253">
        <v>321.32</v>
      </c>
      <c r="AN253">
        <v>5.27</v>
      </c>
      <c r="AO253">
        <v>520.45000000000005</v>
      </c>
      <c r="AP253">
        <v>0</v>
      </c>
      <c r="AQ253">
        <v>46.18</v>
      </c>
      <c r="AR253">
        <v>0.39</v>
      </c>
      <c r="AS253">
        <v>0</v>
      </c>
      <c r="AT253">
        <v>111</v>
      </c>
      <c r="AU253">
        <v>64</v>
      </c>
      <c r="AV253">
        <v>1</v>
      </c>
      <c r="AW253">
        <v>1</v>
      </c>
      <c r="AZ253">
        <v>1</v>
      </c>
      <c r="BA253">
        <v>28.43</v>
      </c>
      <c r="BB253">
        <v>5.28</v>
      </c>
      <c r="BC253">
        <v>10.16</v>
      </c>
      <c r="BD253" t="s">
        <v>3</v>
      </c>
      <c r="BE253" t="s">
        <v>3</v>
      </c>
      <c r="BF253" t="s">
        <v>3</v>
      </c>
      <c r="BG253" t="s">
        <v>3</v>
      </c>
      <c r="BH253">
        <v>0</v>
      </c>
      <c r="BI253">
        <v>1</v>
      </c>
      <c r="BJ253" t="s">
        <v>464</v>
      </c>
      <c r="BM253">
        <v>11001</v>
      </c>
      <c r="BN253">
        <v>0</v>
      </c>
      <c r="BO253" t="s">
        <v>461</v>
      </c>
      <c r="BP253">
        <v>1</v>
      </c>
      <c r="BQ253">
        <v>2</v>
      </c>
      <c r="BR253">
        <v>0</v>
      </c>
      <c r="BS253">
        <v>28.43</v>
      </c>
      <c r="BT253">
        <v>1</v>
      </c>
      <c r="BU253">
        <v>1</v>
      </c>
      <c r="BV253">
        <v>1</v>
      </c>
      <c r="BW253">
        <v>1</v>
      </c>
      <c r="BX253">
        <v>1</v>
      </c>
      <c r="BY253" t="s">
        <v>3</v>
      </c>
      <c r="BZ253">
        <v>123</v>
      </c>
      <c r="CA253">
        <v>75</v>
      </c>
      <c r="CE253">
        <v>0</v>
      </c>
      <c r="CF253">
        <v>0</v>
      </c>
      <c r="CG253">
        <v>0</v>
      </c>
      <c r="CM253">
        <v>0</v>
      </c>
      <c r="CN253" t="s">
        <v>1223</v>
      </c>
      <c r="CO253">
        <v>0</v>
      </c>
      <c r="CP253">
        <f t="shared" ref="CP253:CP260" si="238">(P253+Q253+S253)</f>
        <v>5298.08</v>
      </c>
      <c r="CQ253">
        <f t="shared" ref="CQ253:CQ260" si="239">AC253*BC253</f>
        <v>19394.932000000001</v>
      </c>
      <c r="CR253">
        <f t="shared" ref="CR253:CR260" si="240">AD253*BB253</f>
        <v>2120.712</v>
      </c>
      <c r="CS253">
        <f t="shared" ref="CS253:CS260" si="241">AE253*BS253</f>
        <v>187.282625</v>
      </c>
      <c r="CT253">
        <f t="shared" ref="CT253:CT260" si="242">AF253*BA253</f>
        <v>17015.852525000002</v>
      </c>
      <c r="CU253">
        <f t="shared" ref="CU253:CX260" si="243">AG253</f>
        <v>0</v>
      </c>
      <c r="CV253">
        <f t="shared" si="243"/>
        <v>53.106999999999992</v>
      </c>
      <c r="CW253">
        <f t="shared" si="243"/>
        <v>0.48750000000000004</v>
      </c>
      <c r="CX253">
        <f t="shared" si="243"/>
        <v>0</v>
      </c>
      <c r="CY253">
        <f t="shared" ref="CY253:CY260" si="244">(((S253+R253)*AT253)/100)</f>
        <v>2625.6272999999997</v>
      </c>
      <c r="CZ253">
        <f t="shared" ref="CZ253:CZ260" si="245">(((S253+R253)*AU253)/100)</f>
        <v>1513.8751999999999</v>
      </c>
      <c r="DC253" t="s">
        <v>3</v>
      </c>
      <c r="DD253" t="s">
        <v>3</v>
      </c>
      <c r="DE253" t="s">
        <v>20</v>
      </c>
      <c r="DF253" t="s">
        <v>20</v>
      </c>
      <c r="DG253" t="s">
        <v>21</v>
      </c>
      <c r="DH253" t="s">
        <v>3</v>
      </c>
      <c r="DI253" t="s">
        <v>21</v>
      </c>
      <c r="DJ253" t="s">
        <v>20</v>
      </c>
      <c r="DK253" t="s">
        <v>3</v>
      </c>
      <c r="DL253" t="s">
        <v>3</v>
      </c>
      <c r="DM253" t="s">
        <v>3</v>
      </c>
      <c r="DN253">
        <v>0</v>
      </c>
      <c r="DO253">
        <v>0</v>
      </c>
      <c r="DP253">
        <v>1</v>
      </c>
      <c r="DQ253">
        <v>1</v>
      </c>
      <c r="DU253">
        <v>1005</v>
      </c>
      <c r="DV253" t="s">
        <v>463</v>
      </c>
      <c r="DW253" t="s">
        <v>463</v>
      </c>
      <c r="DX253">
        <v>100</v>
      </c>
      <c r="EE253">
        <v>63940279</v>
      </c>
      <c r="EF253">
        <v>2</v>
      </c>
      <c r="EG253" t="s">
        <v>22</v>
      </c>
      <c r="EH253">
        <v>0</v>
      </c>
      <c r="EI253" t="s">
        <v>3</v>
      </c>
      <c r="EJ253">
        <v>1</v>
      </c>
      <c r="EK253">
        <v>11001</v>
      </c>
      <c r="EL253" t="s">
        <v>49</v>
      </c>
      <c r="EM253" t="s">
        <v>50</v>
      </c>
      <c r="EO253" t="s">
        <v>25</v>
      </c>
      <c r="EQ253">
        <v>0</v>
      </c>
      <c r="ER253">
        <v>2750.72</v>
      </c>
      <c r="ES253">
        <v>1908.95</v>
      </c>
      <c r="ET253">
        <v>321.32</v>
      </c>
      <c r="EU253">
        <v>5.27</v>
      </c>
      <c r="EV253">
        <v>520.45000000000005</v>
      </c>
      <c r="EW253">
        <v>46.18</v>
      </c>
      <c r="EX253">
        <v>0.39</v>
      </c>
      <c r="EY253">
        <v>0</v>
      </c>
      <c r="FQ253">
        <v>0</v>
      </c>
      <c r="FR253">
        <f t="shared" ref="FR253:FR260" si="246">ROUND(IF(AND(BH253=3,BI253=3),P253,0),2)</f>
        <v>0</v>
      </c>
      <c r="FS253">
        <v>0</v>
      </c>
      <c r="FT253" t="s">
        <v>26</v>
      </c>
      <c r="FU253" t="s">
        <v>27</v>
      </c>
      <c r="FX253">
        <v>110.7</v>
      </c>
      <c r="FY253">
        <v>63.75</v>
      </c>
      <c r="GA253" t="s">
        <v>3</v>
      </c>
      <c r="GD253">
        <v>1</v>
      </c>
      <c r="GF253">
        <v>-1980413330</v>
      </c>
      <c r="GG253">
        <v>2</v>
      </c>
      <c r="GH253">
        <v>1</v>
      </c>
      <c r="GI253">
        <v>2</v>
      </c>
      <c r="GJ253">
        <v>0</v>
      </c>
      <c r="GK253">
        <v>0</v>
      </c>
      <c r="GL253">
        <f t="shared" ref="GL253:GL260" si="247">ROUND(IF(AND(BH253=3,BI253=3,FS253&lt;&gt;0),P253,0),2)</f>
        <v>0</v>
      </c>
      <c r="GM253">
        <f t="shared" ref="GM253:GM260" si="248">ROUND(O253+X253+Y253,2)+GX253</f>
        <v>9437.59</v>
      </c>
      <c r="GN253">
        <f t="shared" ref="GN253:GN260" si="249">IF(OR(BI253=0,BI253=1),ROUND(O253+X253+Y253,2),0)</f>
        <v>9437.59</v>
      </c>
      <c r="GO253">
        <f t="shared" ref="GO253:GO260" si="250">IF(BI253=2,ROUND(O253+X253+Y253,2),0)</f>
        <v>0</v>
      </c>
      <c r="GP253">
        <f t="shared" ref="GP253:GP260" si="251">IF(BI253=4,ROUND(O253+X253+Y253,2)+GX253,0)</f>
        <v>0</v>
      </c>
      <c r="GR253">
        <v>0</v>
      </c>
      <c r="GS253">
        <v>3</v>
      </c>
      <c r="GT253">
        <v>0</v>
      </c>
      <c r="GU253" t="s">
        <v>3</v>
      </c>
      <c r="GV253">
        <f t="shared" ref="GV253:GV260" si="252">ROUND((GT253),6)</f>
        <v>0</v>
      </c>
      <c r="GW253">
        <v>1</v>
      </c>
      <c r="GX253">
        <f t="shared" ref="GX253:GX260" si="253">ROUND(HC253*I253,2)</f>
        <v>0</v>
      </c>
      <c r="HA253">
        <v>0</v>
      </c>
      <c r="HB253">
        <v>0</v>
      </c>
      <c r="HC253">
        <f t="shared" ref="HC253:HC260" si="254">GV253*GW253</f>
        <v>0</v>
      </c>
      <c r="IK253">
        <v>0</v>
      </c>
    </row>
    <row r="254" spans="1:245" x14ac:dyDescent="0.2">
      <c r="A254">
        <v>18</v>
      </c>
      <c r="B254">
        <v>1</v>
      </c>
      <c r="C254">
        <v>449</v>
      </c>
      <c r="E254" t="s">
        <v>465</v>
      </c>
      <c r="F254" t="s">
        <v>466</v>
      </c>
      <c r="G254" t="s">
        <v>467</v>
      </c>
      <c r="H254" t="s">
        <v>31</v>
      </c>
      <c r="I254">
        <f>I253*J254</f>
        <v>-15.95</v>
      </c>
      <c r="J254">
        <v>-115.99999999999999</v>
      </c>
      <c r="O254">
        <f t="shared" si="224"/>
        <v>-475.41</v>
      </c>
      <c r="P254">
        <f t="shared" si="225"/>
        <v>-475.41</v>
      </c>
      <c r="Q254">
        <f t="shared" si="226"/>
        <v>0</v>
      </c>
      <c r="R254">
        <f t="shared" si="227"/>
        <v>0</v>
      </c>
      <c r="S254">
        <f t="shared" si="228"/>
        <v>0</v>
      </c>
      <c r="T254">
        <f t="shared" si="229"/>
        <v>0</v>
      </c>
      <c r="U254">
        <f t="shared" si="230"/>
        <v>0</v>
      </c>
      <c r="V254">
        <f t="shared" si="231"/>
        <v>0</v>
      </c>
      <c r="W254">
        <f t="shared" si="232"/>
        <v>0</v>
      </c>
      <c r="X254">
        <f t="shared" si="233"/>
        <v>0</v>
      </c>
      <c r="Y254">
        <f t="shared" si="233"/>
        <v>0</v>
      </c>
      <c r="AA254">
        <v>68187018</v>
      </c>
      <c r="AB254">
        <f t="shared" si="234"/>
        <v>5.71</v>
      </c>
      <c r="AC254">
        <f t="shared" si="235"/>
        <v>5.71</v>
      </c>
      <c r="AD254">
        <f>ROUND((((ET254)-(EU254))+AE254),6)</f>
        <v>0</v>
      </c>
      <c r="AE254">
        <f>ROUND((EU254),6)</f>
        <v>0</v>
      </c>
      <c r="AF254">
        <f>ROUND((EV254),6)</f>
        <v>0</v>
      </c>
      <c r="AG254">
        <f t="shared" si="236"/>
        <v>0</v>
      </c>
      <c r="AH254">
        <f>(EW254)</f>
        <v>0</v>
      </c>
      <c r="AI254">
        <f>(EX254)</f>
        <v>0</v>
      </c>
      <c r="AJ254">
        <f t="shared" si="237"/>
        <v>0</v>
      </c>
      <c r="AK254">
        <v>5.71</v>
      </c>
      <c r="AL254">
        <v>5.71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  <c r="AU254">
        <v>0</v>
      </c>
      <c r="AV254">
        <v>1</v>
      </c>
      <c r="AW254">
        <v>1</v>
      </c>
      <c r="AZ254">
        <v>1</v>
      </c>
      <c r="BA254">
        <v>1</v>
      </c>
      <c r="BB254">
        <v>1</v>
      </c>
      <c r="BC254">
        <v>5.22</v>
      </c>
      <c r="BD254" t="s">
        <v>3</v>
      </c>
      <c r="BE254" t="s">
        <v>3</v>
      </c>
      <c r="BF254" t="s">
        <v>3</v>
      </c>
      <c r="BG254" t="s">
        <v>3</v>
      </c>
      <c r="BH254">
        <v>3</v>
      </c>
      <c r="BI254">
        <v>1</v>
      </c>
      <c r="BJ254" t="s">
        <v>468</v>
      </c>
      <c r="BM254">
        <v>500001</v>
      </c>
      <c r="BN254">
        <v>0</v>
      </c>
      <c r="BO254" t="s">
        <v>466</v>
      </c>
      <c r="BP254">
        <v>1</v>
      </c>
      <c r="BQ254">
        <v>8</v>
      </c>
      <c r="BR254">
        <v>1</v>
      </c>
      <c r="BS254">
        <v>1</v>
      </c>
      <c r="BT254">
        <v>1</v>
      </c>
      <c r="BU254">
        <v>1</v>
      </c>
      <c r="BV254">
        <v>1</v>
      </c>
      <c r="BW254">
        <v>1</v>
      </c>
      <c r="BX254">
        <v>1</v>
      </c>
      <c r="BY254" t="s">
        <v>3</v>
      </c>
      <c r="BZ254">
        <v>0</v>
      </c>
      <c r="CA254">
        <v>0</v>
      </c>
      <c r="CE254">
        <v>0</v>
      </c>
      <c r="CF254">
        <v>0</v>
      </c>
      <c r="CG254">
        <v>0</v>
      </c>
      <c r="CM254">
        <v>0</v>
      </c>
      <c r="CN254" t="s">
        <v>3</v>
      </c>
      <c r="CO254">
        <v>0</v>
      </c>
      <c r="CP254">
        <f t="shared" si="238"/>
        <v>-475.41</v>
      </c>
      <c r="CQ254">
        <f t="shared" si="239"/>
        <v>29.806199999999997</v>
      </c>
      <c r="CR254">
        <f t="shared" si="240"/>
        <v>0</v>
      </c>
      <c r="CS254">
        <f t="shared" si="241"/>
        <v>0</v>
      </c>
      <c r="CT254">
        <f t="shared" si="242"/>
        <v>0</v>
      </c>
      <c r="CU254">
        <f t="shared" si="243"/>
        <v>0</v>
      </c>
      <c r="CV254">
        <f t="shared" si="243"/>
        <v>0</v>
      </c>
      <c r="CW254">
        <f t="shared" si="243"/>
        <v>0</v>
      </c>
      <c r="CX254">
        <f t="shared" si="243"/>
        <v>0</v>
      </c>
      <c r="CY254">
        <f t="shared" si="244"/>
        <v>0</v>
      </c>
      <c r="CZ254">
        <f t="shared" si="245"/>
        <v>0</v>
      </c>
      <c r="DC254" t="s">
        <v>3</v>
      </c>
      <c r="DD254" t="s">
        <v>3</v>
      </c>
      <c r="DE254" t="s">
        <v>3</v>
      </c>
      <c r="DF254" t="s">
        <v>3</v>
      </c>
      <c r="DG254" t="s">
        <v>3</v>
      </c>
      <c r="DH254" t="s">
        <v>3</v>
      </c>
      <c r="DI254" t="s">
        <v>3</v>
      </c>
      <c r="DJ254" t="s">
        <v>3</v>
      </c>
      <c r="DK254" t="s">
        <v>3</v>
      </c>
      <c r="DL254" t="s">
        <v>3</v>
      </c>
      <c r="DM254" t="s">
        <v>3</v>
      </c>
      <c r="DN254">
        <v>0</v>
      </c>
      <c r="DO254">
        <v>0</v>
      </c>
      <c r="DP254">
        <v>1</v>
      </c>
      <c r="DQ254">
        <v>1</v>
      </c>
      <c r="DU254">
        <v>1005</v>
      </c>
      <c r="DV254" t="s">
        <v>31</v>
      </c>
      <c r="DW254" t="s">
        <v>31</v>
      </c>
      <c r="DX254">
        <v>1</v>
      </c>
      <c r="EE254">
        <v>63940454</v>
      </c>
      <c r="EF254">
        <v>8</v>
      </c>
      <c r="EG254" t="s">
        <v>33</v>
      </c>
      <c r="EH254">
        <v>0</v>
      </c>
      <c r="EI254" t="s">
        <v>3</v>
      </c>
      <c r="EJ254">
        <v>1</v>
      </c>
      <c r="EK254">
        <v>500001</v>
      </c>
      <c r="EL254" t="s">
        <v>34</v>
      </c>
      <c r="EM254" t="s">
        <v>35</v>
      </c>
      <c r="EO254" t="s">
        <v>3</v>
      </c>
      <c r="EQ254">
        <v>0</v>
      </c>
      <c r="ER254">
        <v>5.71</v>
      </c>
      <c r="ES254">
        <v>5.71</v>
      </c>
      <c r="ET254">
        <v>0</v>
      </c>
      <c r="EU254">
        <v>0</v>
      </c>
      <c r="EV254">
        <v>0</v>
      </c>
      <c r="EW254">
        <v>0</v>
      </c>
      <c r="EX254">
        <v>0</v>
      </c>
      <c r="FQ254">
        <v>0</v>
      </c>
      <c r="FR254">
        <f t="shared" si="246"/>
        <v>0</v>
      </c>
      <c r="FS254">
        <v>0</v>
      </c>
      <c r="FX254">
        <v>0</v>
      </c>
      <c r="FY254">
        <v>0</v>
      </c>
      <c r="GA254" t="s">
        <v>3</v>
      </c>
      <c r="GD254">
        <v>1</v>
      </c>
      <c r="GF254">
        <v>328735001</v>
      </c>
      <c r="GG254">
        <v>2</v>
      </c>
      <c r="GH254">
        <v>1</v>
      </c>
      <c r="GI254">
        <v>2</v>
      </c>
      <c r="GJ254">
        <v>0</v>
      </c>
      <c r="GK254">
        <v>0</v>
      </c>
      <c r="GL254">
        <f t="shared" si="247"/>
        <v>0</v>
      </c>
      <c r="GM254">
        <f t="shared" si="248"/>
        <v>-475.41</v>
      </c>
      <c r="GN254">
        <f t="shared" si="249"/>
        <v>-475.41</v>
      </c>
      <c r="GO254">
        <f t="shared" si="250"/>
        <v>0</v>
      </c>
      <c r="GP254">
        <f t="shared" si="251"/>
        <v>0</v>
      </c>
      <c r="GR254">
        <v>0</v>
      </c>
      <c r="GS254">
        <v>3</v>
      </c>
      <c r="GT254">
        <v>0</v>
      </c>
      <c r="GU254" t="s">
        <v>3</v>
      </c>
      <c r="GV254">
        <f t="shared" si="252"/>
        <v>0</v>
      </c>
      <c r="GW254">
        <v>1</v>
      </c>
      <c r="GX254">
        <f t="shared" si="253"/>
        <v>0</v>
      </c>
      <c r="HA254">
        <v>0</v>
      </c>
      <c r="HB254">
        <v>0</v>
      </c>
      <c r="HC254">
        <f t="shared" si="254"/>
        <v>0</v>
      </c>
      <c r="IK254">
        <v>0</v>
      </c>
    </row>
    <row r="255" spans="1:245" x14ac:dyDescent="0.2">
      <c r="A255">
        <v>18</v>
      </c>
      <c r="B255">
        <v>1</v>
      </c>
      <c r="C255">
        <v>452</v>
      </c>
      <c r="E255" t="s">
        <v>469</v>
      </c>
      <c r="F255" t="s">
        <v>470</v>
      </c>
      <c r="G255" t="s">
        <v>471</v>
      </c>
      <c r="H255" t="s">
        <v>31</v>
      </c>
      <c r="I255">
        <f>I253*J255</f>
        <v>15.95</v>
      </c>
      <c r="J255">
        <v>115.99999999999999</v>
      </c>
      <c r="O255">
        <f t="shared" si="224"/>
        <v>2813.66</v>
      </c>
      <c r="P255">
        <f t="shared" si="225"/>
        <v>2813.66</v>
      </c>
      <c r="Q255">
        <f t="shared" si="226"/>
        <v>0</v>
      </c>
      <c r="R255">
        <f t="shared" si="227"/>
        <v>0</v>
      </c>
      <c r="S255">
        <f t="shared" si="228"/>
        <v>0</v>
      </c>
      <c r="T255">
        <f t="shared" si="229"/>
        <v>0</v>
      </c>
      <c r="U255">
        <f t="shared" si="230"/>
        <v>0</v>
      </c>
      <c r="V255">
        <f t="shared" si="231"/>
        <v>0</v>
      </c>
      <c r="W255">
        <f t="shared" si="232"/>
        <v>2.23</v>
      </c>
      <c r="X255">
        <f t="shared" si="233"/>
        <v>0</v>
      </c>
      <c r="Y255">
        <f t="shared" si="233"/>
        <v>0</v>
      </c>
      <c r="AA255">
        <v>68187018</v>
      </c>
      <c r="AB255">
        <f t="shared" si="234"/>
        <v>28.09</v>
      </c>
      <c r="AC255">
        <f t="shared" si="235"/>
        <v>28.09</v>
      </c>
      <c r="AD255">
        <f>ROUND((((ET255)-(EU255))+AE255),6)</f>
        <v>0</v>
      </c>
      <c r="AE255">
        <f>ROUND((EU255),6)</f>
        <v>0</v>
      </c>
      <c r="AF255">
        <f>ROUND((EV255),6)</f>
        <v>0</v>
      </c>
      <c r="AG255">
        <f t="shared" si="236"/>
        <v>0</v>
      </c>
      <c r="AH255">
        <f>(EW255)</f>
        <v>0</v>
      </c>
      <c r="AI255">
        <f>(EX255)</f>
        <v>0</v>
      </c>
      <c r="AJ255">
        <f t="shared" si="237"/>
        <v>0.14000000000000001</v>
      </c>
      <c r="AK255">
        <v>28.09</v>
      </c>
      <c r="AL255">
        <v>28.09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0.14000000000000001</v>
      </c>
      <c r="AT255">
        <v>0</v>
      </c>
      <c r="AU255">
        <v>0</v>
      </c>
      <c r="AV255">
        <v>1</v>
      </c>
      <c r="AW255">
        <v>1</v>
      </c>
      <c r="AZ255">
        <v>1</v>
      </c>
      <c r="BA255">
        <v>1</v>
      </c>
      <c r="BB255">
        <v>1</v>
      </c>
      <c r="BC255">
        <v>6.28</v>
      </c>
      <c r="BD255" t="s">
        <v>3</v>
      </c>
      <c r="BE255" t="s">
        <v>3</v>
      </c>
      <c r="BF255" t="s">
        <v>3</v>
      </c>
      <c r="BG255" t="s">
        <v>3</v>
      </c>
      <c r="BH255">
        <v>3</v>
      </c>
      <c r="BI255">
        <v>1</v>
      </c>
      <c r="BJ255" t="s">
        <v>472</v>
      </c>
      <c r="BM255">
        <v>500001</v>
      </c>
      <c r="BN255">
        <v>0</v>
      </c>
      <c r="BO255" t="s">
        <v>470</v>
      </c>
      <c r="BP255">
        <v>1</v>
      </c>
      <c r="BQ255">
        <v>8</v>
      </c>
      <c r="BR255">
        <v>0</v>
      </c>
      <c r="BS255">
        <v>1</v>
      </c>
      <c r="BT255">
        <v>1</v>
      </c>
      <c r="BU255">
        <v>1</v>
      </c>
      <c r="BV255">
        <v>1</v>
      </c>
      <c r="BW255">
        <v>1</v>
      </c>
      <c r="BX255">
        <v>1</v>
      </c>
      <c r="BY255" t="s">
        <v>3</v>
      </c>
      <c r="BZ255">
        <v>0</v>
      </c>
      <c r="CA255">
        <v>0</v>
      </c>
      <c r="CE255">
        <v>0</v>
      </c>
      <c r="CF255">
        <v>0</v>
      </c>
      <c r="CG255">
        <v>0</v>
      </c>
      <c r="CM255">
        <v>0</v>
      </c>
      <c r="CN255" t="s">
        <v>3</v>
      </c>
      <c r="CO255">
        <v>0</v>
      </c>
      <c r="CP255">
        <f t="shared" si="238"/>
        <v>2813.66</v>
      </c>
      <c r="CQ255">
        <f t="shared" si="239"/>
        <v>176.40520000000001</v>
      </c>
      <c r="CR255">
        <f t="shared" si="240"/>
        <v>0</v>
      </c>
      <c r="CS255">
        <f t="shared" si="241"/>
        <v>0</v>
      </c>
      <c r="CT255">
        <f t="shared" si="242"/>
        <v>0</v>
      </c>
      <c r="CU255">
        <f t="shared" si="243"/>
        <v>0</v>
      </c>
      <c r="CV255">
        <f t="shared" si="243"/>
        <v>0</v>
      </c>
      <c r="CW255">
        <f t="shared" si="243"/>
        <v>0</v>
      </c>
      <c r="CX255">
        <f t="shared" si="243"/>
        <v>0.14000000000000001</v>
      </c>
      <c r="CY255">
        <f t="shared" si="244"/>
        <v>0</v>
      </c>
      <c r="CZ255">
        <f t="shared" si="245"/>
        <v>0</v>
      </c>
      <c r="DC255" t="s">
        <v>3</v>
      </c>
      <c r="DD255" t="s">
        <v>3</v>
      </c>
      <c r="DE255" t="s">
        <v>3</v>
      </c>
      <c r="DF255" t="s">
        <v>3</v>
      </c>
      <c r="DG255" t="s">
        <v>3</v>
      </c>
      <c r="DH255" t="s">
        <v>3</v>
      </c>
      <c r="DI255" t="s">
        <v>3</v>
      </c>
      <c r="DJ255" t="s">
        <v>3</v>
      </c>
      <c r="DK255" t="s">
        <v>3</v>
      </c>
      <c r="DL255" t="s">
        <v>3</v>
      </c>
      <c r="DM255" t="s">
        <v>3</v>
      </c>
      <c r="DN255">
        <v>0</v>
      </c>
      <c r="DO255">
        <v>0</v>
      </c>
      <c r="DP255">
        <v>1</v>
      </c>
      <c r="DQ255">
        <v>1</v>
      </c>
      <c r="DU255">
        <v>1005</v>
      </c>
      <c r="DV255" t="s">
        <v>31</v>
      </c>
      <c r="DW255" t="s">
        <v>31</v>
      </c>
      <c r="DX255">
        <v>1</v>
      </c>
      <c r="EE255">
        <v>63940454</v>
      </c>
      <c r="EF255">
        <v>8</v>
      </c>
      <c r="EG255" t="s">
        <v>33</v>
      </c>
      <c r="EH255">
        <v>0</v>
      </c>
      <c r="EI255" t="s">
        <v>3</v>
      </c>
      <c r="EJ255">
        <v>1</v>
      </c>
      <c r="EK255">
        <v>500001</v>
      </c>
      <c r="EL255" t="s">
        <v>34</v>
      </c>
      <c r="EM255" t="s">
        <v>35</v>
      </c>
      <c r="EO255" t="s">
        <v>3</v>
      </c>
      <c r="EQ255">
        <v>0</v>
      </c>
      <c r="ER255">
        <v>28.09</v>
      </c>
      <c r="ES255">
        <v>28.09</v>
      </c>
      <c r="ET255">
        <v>0</v>
      </c>
      <c r="EU255">
        <v>0</v>
      </c>
      <c r="EV255">
        <v>0</v>
      </c>
      <c r="EW255">
        <v>0</v>
      </c>
      <c r="EX255">
        <v>0</v>
      </c>
      <c r="FQ255">
        <v>0</v>
      </c>
      <c r="FR255">
        <f t="shared" si="246"/>
        <v>0</v>
      </c>
      <c r="FS255">
        <v>0</v>
      </c>
      <c r="FX255">
        <v>0</v>
      </c>
      <c r="FY255">
        <v>0</v>
      </c>
      <c r="GA255" t="s">
        <v>3</v>
      </c>
      <c r="GD255">
        <v>1</v>
      </c>
      <c r="GF255">
        <v>-783165229</v>
      </c>
      <c r="GG255">
        <v>2</v>
      </c>
      <c r="GH255">
        <v>1</v>
      </c>
      <c r="GI255">
        <v>2</v>
      </c>
      <c r="GJ255">
        <v>0</v>
      </c>
      <c r="GK255">
        <v>0</v>
      </c>
      <c r="GL255">
        <f t="shared" si="247"/>
        <v>0</v>
      </c>
      <c r="GM255">
        <f t="shared" si="248"/>
        <v>2813.66</v>
      </c>
      <c r="GN255">
        <f t="shared" si="249"/>
        <v>2813.66</v>
      </c>
      <c r="GO255">
        <f t="shared" si="250"/>
        <v>0</v>
      </c>
      <c r="GP255">
        <f t="shared" si="251"/>
        <v>0</v>
      </c>
      <c r="GR255">
        <v>0</v>
      </c>
      <c r="GS255">
        <v>3</v>
      </c>
      <c r="GT255">
        <v>0</v>
      </c>
      <c r="GU255" t="s">
        <v>3</v>
      </c>
      <c r="GV255">
        <f t="shared" si="252"/>
        <v>0</v>
      </c>
      <c r="GW255">
        <v>1</v>
      </c>
      <c r="GX255">
        <f t="shared" si="253"/>
        <v>0</v>
      </c>
      <c r="HA255">
        <v>0</v>
      </c>
      <c r="HB255">
        <v>0</v>
      </c>
      <c r="HC255">
        <f t="shared" si="254"/>
        <v>0</v>
      </c>
      <c r="IK255">
        <v>0</v>
      </c>
    </row>
    <row r="256" spans="1:245" x14ac:dyDescent="0.2">
      <c r="A256">
        <v>17</v>
      </c>
      <c r="B256">
        <v>1</v>
      </c>
      <c r="C256">
        <f>ROW(SmtRes!A466)</f>
        <v>466</v>
      </c>
      <c r="D256">
        <f>ROW(EtalonRes!A454)</f>
        <v>454</v>
      </c>
      <c r="E256" t="s">
        <v>473</v>
      </c>
      <c r="F256" t="s">
        <v>474</v>
      </c>
      <c r="G256" t="s">
        <v>475</v>
      </c>
      <c r="H256" t="s">
        <v>463</v>
      </c>
      <c r="I256">
        <f>ROUND(I253,9)</f>
        <v>0.13750000000000001</v>
      </c>
      <c r="J256">
        <v>0</v>
      </c>
      <c r="O256">
        <f t="shared" si="224"/>
        <v>3146.18</v>
      </c>
      <c r="P256">
        <f t="shared" si="225"/>
        <v>1585.11</v>
      </c>
      <c r="Q256">
        <f t="shared" si="226"/>
        <v>149.57</v>
      </c>
      <c r="R256">
        <f t="shared" si="227"/>
        <v>15.2</v>
      </c>
      <c r="S256">
        <f t="shared" si="228"/>
        <v>1411.5</v>
      </c>
      <c r="T256">
        <f t="shared" si="229"/>
        <v>0</v>
      </c>
      <c r="U256">
        <f t="shared" si="230"/>
        <v>4.4053624999999998</v>
      </c>
      <c r="V256">
        <f t="shared" si="231"/>
        <v>3.9531250000000011E-2</v>
      </c>
      <c r="W256">
        <f t="shared" si="232"/>
        <v>0</v>
      </c>
      <c r="X256">
        <f t="shared" si="233"/>
        <v>1583.64</v>
      </c>
      <c r="Y256">
        <f t="shared" si="233"/>
        <v>913.09</v>
      </c>
      <c r="AA256">
        <v>68187018</v>
      </c>
      <c r="AB256">
        <f t="shared" si="234"/>
        <v>1863.2945</v>
      </c>
      <c r="AC256">
        <f t="shared" si="235"/>
        <v>1304.08</v>
      </c>
      <c r="AD256">
        <f>ROUND(((((ET256*1.25))-((EU256*1.25)))+AE256),6)</f>
        <v>198.13749999999999</v>
      </c>
      <c r="AE256">
        <f>ROUND(((EU256*1.25)),6)</f>
        <v>3.8875000000000002</v>
      </c>
      <c r="AF256">
        <f>ROUND(((EV256*1.15)),6)</f>
        <v>361.077</v>
      </c>
      <c r="AG256">
        <f t="shared" si="236"/>
        <v>0</v>
      </c>
      <c r="AH256">
        <f>((EW256*1.15))</f>
        <v>32.038999999999994</v>
      </c>
      <c r="AI256">
        <f>((EX256*1.25))</f>
        <v>0.28750000000000003</v>
      </c>
      <c r="AJ256">
        <f t="shared" si="237"/>
        <v>0</v>
      </c>
      <c r="AK256">
        <v>1776.57</v>
      </c>
      <c r="AL256">
        <v>1304.08</v>
      </c>
      <c r="AM256">
        <v>158.51</v>
      </c>
      <c r="AN256">
        <v>3.11</v>
      </c>
      <c r="AO256">
        <v>313.98</v>
      </c>
      <c r="AP256">
        <v>0</v>
      </c>
      <c r="AQ256">
        <v>27.86</v>
      </c>
      <c r="AR256">
        <v>0.23</v>
      </c>
      <c r="AS256">
        <v>0</v>
      </c>
      <c r="AT256">
        <v>111</v>
      </c>
      <c r="AU256">
        <v>64</v>
      </c>
      <c r="AV256">
        <v>1</v>
      </c>
      <c r="AW256">
        <v>1</v>
      </c>
      <c r="AZ256">
        <v>1</v>
      </c>
      <c r="BA256">
        <v>28.43</v>
      </c>
      <c r="BB256">
        <v>5.49</v>
      </c>
      <c r="BC256">
        <v>8.84</v>
      </c>
      <c r="BD256" t="s">
        <v>3</v>
      </c>
      <c r="BE256" t="s">
        <v>3</v>
      </c>
      <c r="BF256" t="s">
        <v>3</v>
      </c>
      <c r="BG256" t="s">
        <v>3</v>
      </c>
      <c r="BH256">
        <v>0</v>
      </c>
      <c r="BI256">
        <v>1</v>
      </c>
      <c r="BJ256" t="s">
        <v>476</v>
      </c>
      <c r="BM256">
        <v>11001</v>
      </c>
      <c r="BN256">
        <v>0</v>
      </c>
      <c r="BO256" t="s">
        <v>474</v>
      </c>
      <c r="BP256">
        <v>1</v>
      </c>
      <c r="BQ256">
        <v>2</v>
      </c>
      <c r="BR256">
        <v>0</v>
      </c>
      <c r="BS256">
        <v>28.43</v>
      </c>
      <c r="BT256">
        <v>1</v>
      </c>
      <c r="BU256">
        <v>1</v>
      </c>
      <c r="BV256">
        <v>1</v>
      </c>
      <c r="BW256">
        <v>1</v>
      </c>
      <c r="BX256">
        <v>1</v>
      </c>
      <c r="BY256" t="s">
        <v>3</v>
      </c>
      <c r="BZ256">
        <v>123</v>
      </c>
      <c r="CA256">
        <v>75</v>
      </c>
      <c r="CE256">
        <v>0</v>
      </c>
      <c r="CF256">
        <v>0</v>
      </c>
      <c r="CG256">
        <v>0</v>
      </c>
      <c r="CM256">
        <v>0</v>
      </c>
      <c r="CN256" t="s">
        <v>1223</v>
      </c>
      <c r="CO256">
        <v>0</v>
      </c>
      <c r="CP256">
        <f t="shared" si="238"/>
        <v>3146.18</v>
      </c>
      <c r="CQ256">
        <f t="shared" si="239"/>
        <v>11528.0672</v>
      </c>
      <c r="CR256">
        <f t="shared" si="240"/>
        <v>1087.7748750000001</v>
      </c>
      <c r="CS256">
        <f t="shared" si="241"/>
        <v>110.521625</v>
      </c>
      <c r="CT256">
        <f t="shared" si="242"/>
        <v>10265.419110000001</v>
      </c>
      <c r="CU256">
        <f t="shared" si="243"/>
        <v>0</v>
      </c>
      <c r="CV256">
        <f t="shared" si="243"/>
        <v>32.038999999999994</v>
      </c>
      <c r="CW256">
        <f t="shared" si="243"/>
        <v>0.28750000000000003</v>
      </c>
      <c r="CX256">
        <f t="shared" si="243"/>
        <v>0</v>
      </c>
      <c r="CY256">
        <f t="shared" si="244"/>
        <v>1583.6370000000002</v>
      </c>
      <c r="CZ256">
        <f t="shared" si="245"/>
        <v>913.08800000000008</v>
      </c>
      <c r="DC256" t="s">
        <v>3</v>
      </c>
      <c r="DD256" t="s">
        <v>3</v>
      </c>
      <c r="DE256" t="s">
        <v>20</v>
      </c>
      <c r="DF256" t="s">
        <v>20</v>
      </c>
      <c r="DG256" t="s">
        <v>21</v>
      </c>
      <c r="DH256" t="s">
        <v>3</v>
      </c>
      <c r="DI256" t="s">
        <v>21</v>
      </c>
      <c r="DJ256" t="s">
        <v>20</v>
      </c>
      <c r="DK256" t="s">
        <v>3</v>
      </c>
      <c r="DL256" t="s">
        <v>3</v>
      </c>
      <c r="DM256" t="s">
        <v>3</v>
      </c>
      <c r="DN256">
        <v>0</v>
      </c>
      <c r="DO256">
        <v>0</v>
      </c>
      <c r="DP256">
        <v>1</v>
      </c>
      <c r="DQ256">
        <v>1</v>
      </c>
      <c r="DU256">
        <v>1005</v>
      </c>
      <c r="DV256" t="s">
        <v>463</v>
      </c>
      <c r="DW256" t="s">
        <v>463</v>
      </c>
      <c r="DX256">
        <v>100</v>
      </c>
      <c r="EE256">
        <v>63940279</v>
      </c>
      <c r="EF256">
        <v>2</v>
      </c>
      <c r="EG256" t="s">
        <v>22</v>
      </c>
      <c r="EH256">
        <v>0</v>
      </c>
      <c r="EI256" t="s">
        <v>3</v>
      </c>
      <c r="EJ256">
        <v>1</v>
      </c>
      <c r="EK256">
        <v>11001</v>
      </c>
      <c r="EL256" t="s">
        <v>49</v>
      </c>
      <c r="EM256" t="s">
        <v>50</v>
      </c>
      <c r="EO256" t="s">
        <v>25</v>
      </c>
      <c r="EQ256">
        <v>0</v>
      </c>
      <c r="ER256">
        <v>1776.57</v>
      </c>
      <c r="ES256">
        <v>1304.08</v>
      </c>
      <c r="ET256">
        <v>158.51</v>
      </c>
      <c r="EU256">
        <v>3.11</v>
      </c>
      <c r="EV256">
        <v>313.98</v>
      </c>
      <c r="EW256">
        <v>27.86</v>
      </c>
      <c r="EX256">
        <v>0.23</v>
      </c>
      <c r="EY256">
        <v>0</v>
      </c>
      <c r="FQ256">
        <v>0</v>
      </c>
      <c r="FR256">
        <f t="shared" si="246"/>
        <v>0</v>
      </c>
      <c r="FS256">
        <v>0</v>
      </c>
      <c r="FT256" t="s">
        <v>26</v>
      </c>
      <c r="FU256" t="s">
        <v>27</v>
      </c>
      <c r="FX256">
        <v>110.7</v>
      </c>
      <c r="FY256">
        <v>63.75</v>
      </c>
      <c r="GA256" t="s">
        <v>3</v>
      </c>
      <c r="GD256">
        <v>1</v>
      </c>
      <c r="GF256">
        <v>1841058597</v>
      </c>
      <c r="GG256">
        <v>2</v>
      </c>
      <c r="GH256">
        <v>1</v>
      </c>
      <c r="GI256">
        <v>2</v>
      </c>
      <c r="GJ256">
        <v>0</v>
      </c>
      <c r="GK256">
        <v>0</v>
      </c>
      <c r="GL256">
        <f t="shared" si="247"/>
        <v>0</v>
      </c>
      <c r="GM256">
        <f t="shared" si="248"/>
        <v>5642.91</v>
      </c>
      <c r="GN256">
        <f t="shared" si="249"/>
        <v>5642.91</v>
      </c>
      <c r="GO256">
        <f t="shared" si="250"/>
        <v>0</v>
      </c>
      <c r="GP256">
        <f t="shared" si="251"/>
        <v>0</v>
      </c>
      <c r="GR256">
        <v>0</v>
      </c>
      <c r="GS256">
        <v>3</v>
      </c>
      <c r="GT256">
        <v>0</v>
      </c>
      <c r="GU256" t="s">
        <v>3</v>
      </c>
      <c r="GV256">
        <f t="shared" si="252"/>
        <v>0</v>
      </c>
      <c r="GW256">
        <v>1</v>
      </c>
      <c r="GX256">
        <f t="shared" si="253"/>
        <v>0</v>
      </c>
      <c r="HA256">
        <v>0</v>
      </c>
      <c r="HB256">
        <v>0</v>
      </c>
      <c r="HC256">
        <f t="shared" si="254"/>
        <v>0</v>
      </c>
      <c r="IK256">
        <v>0</v>
      </c>
    </row>
    <row r="257" spans="1:245" x14ac:dyDescent="0.2">
      <c r="A257">
        <v>18</v>
      </c>
      <c r="B257">
        <v>1</v>
      </c>
      <c r="C257">
        <v>463</v>
      </c>
      <c r="E257" t="s">
        <v>477</v>
      </c>
      <c r="F257" t="s">
        <v>466</v>
      </c>
      <c r="G257" t="s">
        <v>467</v>
      </c>
      <c r="H257" t="s">
        <v>31</v>
      </c>
      <c r="I257">
        <f>I256*J257</f>
        <v>-15.95</v>
      </c>
      <c r="J257">
        <v>-115.99999999999999</v>
      </c>
      <c r="O257">
        <f t="shared" si="224"/>
        <v>-475.41</v>
      </c>
      <c r="P257">
        <f t="shared" si="225"/>
        <v>-475.41</v>
      </c>
      <c r="Q257">
        <f t="shared" si="226"/>
        <v>0</v>
      </c>
      <c r="R257">
        <f t="shared" si="227"/>
        <v>0</v>
      </c>
      <c r="S257">
        <f t="shared" si="228"/>
        <v>0</v>
      </c>
      <c r="T257">
        <f t="shared" si="229"/>
        <v>0</v>
      </c>
      <c r="U257">
        <f t="shared" si="230"/>
        <v>0</v>
      </c>
      <c r="V257">
        <f t="shared" si="231"/>
        <v>0</v>
      </c>
      <c r="W257">
        <f t="shared" si="232"/>
        <v>0</v>
      </c>
      <c r="X257">
        <f t="shared" si="233"/>
        <v>0</v>
      </c>
      <c r="Y257">
        <f t="shared" si="233"/>
        <v>0</v>
      </c>
      <c r="AA257">
        <v>68187018</v>
      </c>
      <c r="AB257">
        <f t="shared" si="234"/>
        <v>5.71</v>
      </c>
      <c r="AC257">
        <f t="shared" si="235"/>
        <v>5.71</v>
      </c>
      <c r="AD257">
        <f>ROUND((((ET257)-(EU257))+AE257),6)</f>
        <v>0</v>
      </c>
      <c r="AE257">
        <f>ROUND((EU257),6)</f>
        <v>0</v>
      </c>
      <c r="AF257">
        <f>ROUND((EV257),6)</f>
        <v>0</v>
      </c>
      <c r="AG257">
        <f t="shared" si="236"/>
        <v>0</v>
      </c>
      <c r="AH257">
        <f>(EW257)</f>
        <v>0</v>
      </c>
      <c r="AI257">
        <f>(EX257)</f>
        <v>0</v>
      </c>
      <c r="AJ257">
        <f t="shared" si="237"/>
        <v>0</v>
      </c>
      <c r="AK257">
        <v>5.71</v>
      </c>
      <c r="AL257">
        <v>5.71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1</v>
      </c>
      <c r="AW257">
        <v>1</v>
      </c>
      <c r="AZ257">
        <v>1</v>
      </c>
      <c r="BA257">
        <v>1</v>
      </c>
      <c r="BB257">
        <v>1</v>
      </c>
      <c r="BC257">
        <v>5.22</v>
      </c>
      <c r="BD257" t="s">
        <v>3</v>
      </c>
      <c r="BE257" t="s">
        <v>3</v>
      </c>
      <c r="BF257" t="s">
        <v>3</v>
      </c>
      <c r="BG257" t="s">
        <v>3</v>
      </c>
      <c r="BH257">
        <v>3</v>
      </c>
      <c r="BI257">
        <v>1</v>
      </c>
      <c r="BJ257" t="s">
        <v>468</v>
      </c>
      <c r="BM257">
        <v>500001</v>
      </c>
      <c r="BN257">
        <v>0</v>
      </c>
      <c r="BO257" t="s">
        <v>466</v>
      </c>
      <c r="BP257">
        <v>1</v>
      </c>
      <c r="BQ257">
        <v>8</v>
      </c>
      <c r="BR257">
        <v>1</v>
      </c>
      <c r="BS257">
        <v>1</v>
      </c>
      <c r="BT257">
        <v>1</v>
      </c>
      <c r="BU257">
        <v>1</v>
      </c>
      <c r="BV257">
        <v>1</v>
      </c>
      <c r="BW257">
        <v>1</v>
      </c>
      <c r="BX257">
        <v>1</v>
      </c>
      <c r="BY257" t="s">
        <v>3</v>
      </c>
      <c r="BZ257">
        <v>0</v>
      </c>
      <c r="CA257">
        <v>0</v>
      </c>
      <c r="CE257">
        <v>0</v>
      </c>
      <c r="CF257">
        <v>0</v>
      </c>
      <c r="CG257">
        <v>0</v>
      </c>
      <c r="CM257">
        <v>0</v>
      </c>
      <c r="CN257" t="s">
        <v>3</v>
      </c>
      <c r="CO257">
        <v>0</v>
      </c>
      <c r="CP257">
        <f t="shared" si="238"/>
        <v>-475.41</v>
      </c>
      <c r="CQ257">
        <f t="shared" si="239"/>
        <v>29.806199999999997</v>
      </c>
      <c r="CR257">
        <f t="shared" si="240"/>
        <v>0</v>
      </c>
      <c r="CS257">
        <f t="shared" si="241"/>
        <v>0</v>
      </c>
      <c r="CT257">
        <f t="shared" si="242"/>
        <v>0</v>
      </c>
      <c r="CU257">
        <f t="shared" si="243"/>
        <v>0</v>
      </c>
      <c r="CV257">
        <f t="shared" si="243"/>
        <v>0</v>
      </c>
      <c r="CW257">
        <f t="shared" si="243"/>
        <v>0</v>
      </c>
      <c r="CX257">
        <f t="shared" si="243"/>
        <v>0</v>
      </c>
      <c r="CY257">
        <f t="shared" si="244"/>
        <v>0</v>
      </c>
      <c r="CZ257">
        <f t="shared" si="245"/>
        <v>0</v>
      </c>
      <c r="DC257" t="s">
        <v>3</v>
      </c>
      <c r="DD257" t="s">
        <v>3</v>
      </c>
      <c r="DE257" t="s">
        <v>3</v>
      </c>
      <c r="DF257" t="s">
        <v>3</v>
      </c>
      <c r="DG257" t="s">
        <v>3</v>
      </c>
      <c r="DH257" t="s">
        <v>3</v>
      </c>
      <c r="DI257" t="s">
        <v>3</v>
      </c>
      <c r="DJ257" t="s">
        <v>3</v>
      </c>
      <c r="DK257" t="s">
        <v>3</v>
      </c>
      <c r="DL257" t="s">
        <v>3</v>
      </c>
      <c r="DM257" t="s">
        <v>3</v>
      </c>
      <c r="DN257">
        <v>0</v>
      </c>
      <c r="DO257">
        <v>0</v>
      </c>
      <c r="DP257">
        <v>1</v>
      </c>
      <c r="DQ257">
        <v>1</v>
      </c>
      <c r="DU257">
        <v>1005</v>
      </c>
      <c r="DV257" t="s">
        <v>31</v>
      </c>
      <c r="DW257" t="s">
        <v>31</v>
      </c>
      <c r="DX257">
        <v>1</v>
      </c>
      <c r="EE257">
        <v>63940454</v>
      </c>
      <c r="EF257">
        <v>8</v>
      </c>
      <c r="EG257" t="s">
        <v>33</v>
      </c>
      <c r="EH257">
        <v>0</v>
      </c>
      <c r="EI257" t="s">
        <v>3</v>
      </c>
      <c r="EJ257">
        <v>1</v>
      </c>
      <c r="EK257">
        <v>500001</v>
      </c>
      <c r="EL257" t="s">
        <v>34</v>
      </c>
      <c r="EM257" t="s">
        <v>35</v>
      </c>
      <c r="EO257" t="s">
        <v>3</v>
      </c>
      <c r="EQ257">
        <v>0</v>
      </c>
      <c r="ER257">
        <v>5.71</v>
      </c>
      <c r="ES257">
        <v>5.71</v>
      </c>
      <c r="ET257">
        <v>0</v>
      </c>
      <c r="EU257">
        <v>0</v>
      </c>
      <c r="EV257">
        <v>0</v>
      </c>
      <c r="EW257">
        <v>0</v>
      </c>
      <c r="EX257">
        <v>0</v>
      </c>
      <c r="FQ257">
        <v>0</v>
      </c>
      <c r="FR257">
        <f t="shared" si="246"/>
        <v>0</v>
      </c>
      <c r="FS257">
        <v>0</v>
      </c>
      <c r="FX257">
        <v>0</v>
      </c>
      <c r="FY257">
        <v>0</v>
      </c>
      <c r="GA257" t="s">
        <v>3</v>
      </c>
      <c r="GD257">
        <v>1</v>
      </c>
      <c r="GF257">
        <v>328735001</v>
      </c>
      <c r="GG257">
        <v>2</v>
      </c>
      <c r="GH257">
        <v>1</v>
      </c>
      <c r="GI257">
        <v>2</v>
      </c>
      <c r="GJ257">
        <v>0</v>
      </c>
      <c r="GK257">
        <v>0</v>
      </c>
      <c r="GL257">
        <f t="shared" si="247"/>
        <v>0</v>
      </c>
      <c r="GM257">
        <f t="shared" si="248"/>
        <v>-475.41</v>
      </c>
      <c r="GN257">
        <f t="shared" si="249"/>
        <v>-475.41</v>
      </c>
      <c r="GO257">
        <f t="shared" si="250"/>
        <v>0</v>
      </c>
      <c r="GP257">
        <f t="shared" si="251"/>
        <v>0</v>
      </c>
      <c r="GR257">
        <v>0</v>
      </c>
      <c r="GS257">
        <v>3</v>
      </c>
      <c r="GT257">
        <v>0</v>
      </c>
      <c r="GU257" t="s">
        <v>3</v>
      </c>
      <c r="GV257">
        <f t="shared" si="252"/>
        <v>0</v>
      </c>
      <c r="GW257">
        <v>1</v>
      </c>
      <c r="GX257">
        <f t="shared" si="253"/>
        <v>0</v>
      </c>
      <c r="HA257">
        <v>0</v>
      </c>
      <c r="HB257">
        <v>0</v>
      </c>
      <c r="HC257">
        <f t="shared" si="254"/>
        <v>0</v>
      </c>
      <c r="IK257">
        <v>0</v>
      </c>
    </row>
    <row r="258" spans="1:245" x14ac:dyDescent="0.2">
      <c r="A258">
        <v>18</v>
      </c>
      <c r="B258">
        <v>1</v>
      </c>
      <c r="C258">
        <v>465</v>
      </c>
      <c r="E258" t="s">
        <v>478</v>
      </c>
      <c r="F258" t="s">
        <v>479</v>
      </c>
      <c r="G258" t="s">
        <v>480</v>
      </c>
      <c r="H258" t="s">
        <v>31</v>
      </c>
      <c r="I258">
        <f>I256*J258</f>
        <v>15.95</v>
      </c>
      <c r="J258">
        <v>115.99999999999999</v>
      </c>
      <c r="O258">
        <f t="shared" si="224"/>
        <v>2792.93</v>
      </c>
      <c r="P258">
        <f t="shared" si="225"/>
        <v>2792.93</v>
      </c>
      <c r="Q258">
        <f t="shared" si="226"/>
        <v>0</v>
      </c>
      <c r="R258">
        <f t="shared" si="227"/>
        <v>0</v>
      </c>
      <c r="S258">
        <f t="shared" si="228"/>
        <v>0</v>
      </c>
      <c r="T258">
        <f t="shared" si="229"/>
        <v>0</v>
      </c>
      <c r="U258">
        <f t="shared" si="230"/>
        <v>0</v>
      </c>
      <c r="V258">
        <f t="shared" si="231"/>
        <v>0</v>
      </c>
      <c r="W258">
        <f t="shared" si="232"/>
        <v>2.71</v>
      </c>
      <c r="X258">
        <f t="shared" si="233"/>
        <v>0</v>
      </c>
      <c r="Y258">
        <f t="shared" si="233"/>
        <v>0</v>
      </c>
      <c r="AA258">
        <v>68187018</v>
      </c>
      <c r="AB258">
        <f t="shared" si="234"/>
        <v>25.98</v>
      </c>
      <c r="AC258">
        <f t="shared" si="235"/>
        <v>25.98</v>
      </c>
      <c r="AD258">
        <f>ROUND((((ET258)-(EU258))+AE258),6)</f>
        <v>0</v>
      </c>
      <c r="AE258">
        <f>ROUND((EU258),6)</f>
        <v>0</v>
      </c>
      <c r="AF258">
        <f>ROUND((EV258),6)</f>
        <v>0</v>
      </c>
      <c r="AG258">
        <f t="shared" si="236"/>
        <v>0</v>
      </c>
      <c r="AH258">
        <f>(EW258)</f>
        <v>0</v>
      </c>
      <c r="AI258">
        <f>(EX258)</f>
        <v>0</v>
      </c>
      <c r="AJ258">
        <f t="shared" si="237"/>
        <v>0.17</v>
      </c>
      <c r="AK258">
        <v>25.98</v>
      </c>
      <c r="AL258">
        <v>25.98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0.17</v>
      </c>
      <c r="AT258">
        <v>0</v>
      </c>
      <c r="AU258">
        <v>0</v>
      </c>
      <c r="AV258">
        <v>1</v>
      </c>
      <c r="AW258">
        <v>1</v>
      </c>
      <c r="AZ258">
        <v>1</v>
      </c>
      <c r="BA258">
        <v>1</v>
      </c>
      <c r="BB258">
        <v>1</v>
      </c>
      <c r="BC258">
        <v>6.74</v>
      </c>
      <c r="BD258" t="s">
        <v>3</v>
      </c>
      <c r="BE258" t="s">
        <v>3</v>
      </c>
      <c r="BF258" t="s">
        <v>3</v>
      </c>
      <c r="BG258" t="s">
        <v>3</v>
      </c>
      <c r="BH258">
        <v>3</v>
      </c>
      <c r="BI258">
        <v>1</v>
      </c>
      <c r="BJ258" t="s">
        <v>481</v>
      </c>
      <c r="BM258">
        <v>500001</v>
      </c>
      <c r="BN258">
        <v>0</v>
      </c>
      <c r="BO258" t="s">
        <v>479</v>
      </c>
      <c r="BP258">
        <v>1</v>
      </c>
      <c r="BQ258">
        <v>8</v>
      </c>
      <c r="BR258">
        <v>0</v>
      </c>
      <c r="BS258">
        <v>1</v>
      </c>
      <c r="BT258">
        <v>1</v>
      </c>
      <c r="BU258">
        <v>1</v>
      </c>
      <c r="BV258">
        <v>1</v>
      </c>
      <c r="BW258">
        <v>1</v>
      </c>
      <c r="BX258">
        <v>1</v>
      </c>
      <c r="BY258" t="s">
        <v>3</v>
      </c>
      <c r="BZ258">
        <v>0</v>
      </c>
      <c r="CA258">
        <v>0</v>
      </c>
      <c r="CE258">
        <v>0</v>
      </c>
      <c r="CF258">
        <v>0</v>
      </c>
      <c r="CG258">
        <v>0</v>
      </c>
      <c r="CM258">
        <v>0</v>
      </c>
      <c r="CN258" t="s">
        <v>3</v>
      </c>
      <c r="CO258">
        <v>0</v>
      </c>
      <c r="CP258">
        <f t="shared" si="238"/>
        <v>2792.93</v>
      </c>
      <c r="CQ258">
        <f t="shared" si="239"/>
        <v>175.1052</v>
      </c>
      <c r="CR258">
        <f t="shared" si="240"/>
        <v>0</v>
      </c>
      <c r="CS258">
        <f t="shared" si="241"/>
        <v>0</v>
      </c>
      <c r="CT258">
        <f t="shared" si="242"/>
        <v>0</v>
      </c>
      <c r="CU258">
        <f t="shared" si="243"/>
        <v>0</v>
      </c>
      <c r="CV258">
        <f t="shared" si="243"/>
        <v>0</v>
      </c>
      <c r="CW258">
        <f t="shared" si="243"/>
        <v>0</v>
      </c>
      <c r="CX258">
        <f t="shared" si="243"/>
        <v>0.17</v>
      </c>
      <c r="CY258">
        <f t="shared" si="244"/>
        <v>0</v>
      </c>
      <c r="CZ258">
        <f t="shared" si="245"/>
        <v>0</v>
      </c>
      <c r="DC258" t="s">
        <v>3</v>
      </c>
      <c r="DD258" t="s">
        <v>3</v>
      </c>
      <c r="DE258" t="s">
        <v>3</v>
      </c>
      <c r="DF258" t="s">
        <v>3</v>
      </c>
      <c r="DG258" t="s">
        <v>3</v>
      </c>
      <c r="DH258" t="s">
        <v>3</v>
      </c>
      <c r="DI258" t="s">
        <v>3</v>
      </c>
      <c r="DJ258" t="s">
        <v>3</v>
      </c>
      <c r="DK258" t="s">
        <v>3</v>
      </c>
      <c r="DL258" t="s">
        <v>3</v>
      </c>
      <c r="DM258" t="s">
        <v>3</v>
      </c>
      <c r="DN258">
        <v>0</v>
      </c>
      <c r="DO258">
        <v>0</v>
      </c>
      <c r="DP258">
        <v>1</v>
      </c>
      <c r="DQ258">
        <v>1</v>
      </c>
      <c r="DU258">
        <v>1005</v>
      </c>
      <c r="DV258" t="s">
        <v>31</v>
      </c>
      <c r="DW258" t="s">
        <v>31</v>
      </c>
      <c r="DX258">
        <v>1</v>
      </c>
      <c r="EE258">
        <v>63940454</v>
      </c>
      <c r="EF258">
        <v>8</v>
      </c>
      <c r="EG258" t="s">
        <v>33</v>
      </c>
      <c r="EH258">
        <v>0</v>
      </c>
      <c r="EI258" t="s">
        <v>3</v>
      </c>
      <c r="EJ258">
        <v>1</v>
      </c>
      <c r="EK258">
        <v>500001</v>
      </c>
      <c r="EL258" t="s">
        <v>34</v>
      </c>
      <c r="EM258" t="s">
        <v>35</v>
      </c>
      <c r="EO258" t="s">
        <v>3</v>
      </c>
      <c r="EQ258">
        <v>0</v>
      </c>
      <c r="ER258">
        <v>25.98</v>
      </c>
      <c r="ES258">
        <v>25.98</v>
      </c>
      <c r="ET258">
        <v>0</v>
      </c>
      <c r="EU258">
        <v>0</v>
      </c>
      <c r="EV258">
        <v>0</v>
      </c>
      <c r="EW258">
        <v>0</v>
      </c>
      <c r="EX258">
        <v>0</v>
      </c>
      <c r="FQ258">
        <v>0</v>
      </c>
      <c r="FR258">
        <f t="shared" si="246"/>
        <v>0</v>
      </c>
      <c r="FS258">
        <v>0</v>
      </c>
      <c r="FX258">
        <v>0</v>
      </c>
      <c r="FY258">
        <v>0</v>
      </c>
      <c r="GA258" t="s">
        <v>3</v>
      </c>
      <c r="GD258">
        <v>1</v>
      </c>
      <c r="GF258">
        <v>2060168617</v>
      </c>
      <c r="GG258">
        <v>2</v>
      </c>
      <c r="GH258">
        <v>1</v>
      </c>
      <c r="GI258">
        <v>2</v>
      </c>
      <c r="GJ258">
        <v>0</v>
      </c>
      <c r="GK258">
        <v>0</v>
      </c>
      <c r="GL258">
        <f t="shared" si="247"/>
        <v>0</v>
      </c>
      <c r="GM258">
        <f t="shared" si="248"/>
        <v>2792.93</v>
      </c>
      <c r="GN258">
        <f t="shared" si="249"/>
        <v>2792.93</v>
      </c>
      <c r="GO258">
        <f t="shared" si="250"/>
        <v>0</v>
      </c>
      <c r="GP258">
        <f t="shared" si="251"/>
        <v>0</v>
      </c>
      <c r="GR258">
        <v>0</v>
      </c>
      <c r="GS258">
        <v>3</v>
      </c>
      <c r="GT258">
        <v>0</v>
      </c>
      <c r="GU258" t="s">
        <v>3</v>
      </c>
      <c r="GV258">
        <f t="shared" si="252"/>
        <v>0</v>
      </c>
      <c r="GW258">
        <v>1</v>
      </c>
      <c r="GX258">
        <f t="shared" si="253"/>
        <v>0</v>
      </c>
      <c r="HA258">
        <v>0</v>
      </c>
      <c r="HB258">
        <v>0</v>
      </c>
      <c r="HC258">
        <f t="shared" si="254"/>
        <v>0</v>
      </c>
      <c r="IK258">
        <v>0</v>
      </c>
    </row>
    <row r="259" spans="1:245" x14ac:dyDescent="0.2">
      <c r="A259">
        <v>17</v>
      </c>
      <c r="B259">
        <v>1</v>
      </c>
      <c r="C259">
        <f>ROW(SmtRes!A472)</f>
        <v>472</v>
      </c>
      <c r="D259">
        <f>ROW(EtalonRes!A460)</f>
        <v>460</v>
      </c>
      <c r="E259" t="s">
        <v>482</v>
      </c>
      <c r="F259" t="s">
        <v>483</v>
      </c>
      <c r="G259" t="s">
        <v>484</v>
      </c>
      <c r="H259" t="s">
        <v>485</v>
      </c>
      <c r="I259">
        <f>ROUND((13.75)/100,9)</f>
        <v>0.13750000000000001</v>
      </c>
      <c r="J259">
        <v>0</v>
      </c>
      <c r="O259">
        <f t="shared" si="224"/>
        <v>2456.81</v>
      </c>
      <c r="P259">
        <f t="shared" si="225"/>
        <v>953.08</v>
      </c>
      <c r="Q259">
        <f t="shared" si="226"/>
        <v>93.45</v>
      </c>
      <c r="R259">
        <f t="shared" si="227"/>
        <v>83.8</v>
      </c>
      <c r="S259">
        <f t="shared" si="228"/>
        <v>1410.28</v>
      </c>
      <c r="T259">
        <f t="shared" si="229"/>
        <v>0</v>
      </c>
      <c r="U259">
        <f t="shared" si="230"/>
        <v>6.2475187500000002</v>
      </c>
      <c r="V259">
        <f t="shared" si="231"/>
        <v>0.21828125000000001</v>
      </c>
      <c r="W259">
        <f t="shared" si="232"/>
        <v>0</v>
      </c>
      <c r="X259">
        <f t="shared" si="233"/>
        <v>1658.43</v>
      </c>
      <c r="Y259">
        <f t="shared" si="233"/>
        <v>956.21</v>
      </c>
      <c r="AA259">
        <v>68187018</v>
      </c>
      <c r="AB259">
        <f t="shared" si="234"/>
        <v>1543.1365000000001</v>
      </c>
      <c r="AC259">
        <f t="shared" si="235"/>
        <v>1127.07</v>
      </c>
      <c r="AD259">
        <f>ROUND(((((ET259*1.25))-((EU259*1.25)))+AE259),6)</f>
        <v>55.3</v>
      </c>
      <c r="AE259">
        <f>ROUND(((EU259*1.25)),6)</f>
        <v>21.4375</v>
      </c>
      <c r="AF259">
        <f>ROUND(((EV259*1.15)),6)</f>
        <v>360.76650000000001</v>
      </c>
      <c r="AG259">
        <f t="shared" si="236"/>
        <v>0</v>
      </c>
      <c r="AH259">
        <f>((EW259*1.15))</f>
        <v>45.436499999999995</v>
      </c>
      <c r="AI259">
        <f>((EX259*1.25))</f>
        <v>1.5874999999999999</v>
      </c>
      <c r="AJ259">
        <f t="shared" si="237"/>
        <v>0</v>
      </c>
      <c r="AK259">
        <v>1485.02</v>
      </c>
      <c r="AL259">
        <v>1127.07</v>
      </c>
      <c r="AM259">
        <v>44.24</v>
      </c>
      <c r="AN259">
        <v>17.149999999999999</v>
      </c>
      <c r="AO259">
        <v>313.70999999999998</v>
      </c>
      <c r="AP259">
        <v>0</v>
      </c>
      <c r="AQ259">
        <v>39.51</v>
      </c>
      <c r="AR259">
        <v>1.27</v>
      </c>
      <c r="AS259">
        <v>0</v>
      </c>
      <c r="AT259">
        <v>111</v>
      </c>
      <c r="AU259">
        <v>64</v>
      </c>
      <c r="AV259">
        <v>1</v>
      </c>
      <c r="AW259">
        <v>1</v>
      </c>
      <c r="AZ259">
        <v>1</v>
      </c>
      <c r="BA259">
        <v>28.43</v>
      </c>
      <c r="BB259">
        <v>12.29</v>
      </c>
      <c r="BC259">
        <v>6.15</v>
      </c>
      <c r="BD259" t="s">
        <v>3</v>
      </c>
      <c r="BE259" t="s">
        <v>3</v>
      </c>
      <c r="BF259" t="s">
        <v>3</v>
      </c>
      <c r="BG259" t="s">
        <v>3</v>
      </c>
      <c r="BH259">
        <v>0</v>
      </c>
      <c r="BI259">
        <v>1</v>
      </c>
      <c r="BJ259" t="s">
        <v>486</v>
      </c>
      <c r="BM259">
        <v>11001</v>
      </c>
      <c r="BN259">
        <v>0</v>
      </c>
      <c r="BO259" t="s">
        <v>483</v>
      </c>
      <c r="BP259">
        <v>1</v>
      </c>
      <c r="BQ259">
        <v>2</v>
      </c>
      <c r="BR259">
        <v>0</v>
      </c>
      <c r="BS259">
        <v>28.43</v>
      </c>
      <c r="BT259">
        <v>1</v>
      </c>
      <c r="BU259">
        <v>1</v>
      </c>
      <c r="BV259">
        <v>1</v>
      </c>
      <c r="BW259">
        <v>1</v>
      </c>
      <c r="BX259">
        <v>1</v>
      </c>
      <c r="BY259" t="s">
        <v>3</v>
      </c>
      <c r="BZ259">
        <v>123</v>
      </c>
      <c r="CA259">
        <v>75</v>
      </c>
      <c r="CE259">
        <v>0</v>
      </c>
      <c r="CF259">
        <v>0</v>
      </c>
      <c r="CG259">
        <v>0</v>
      </c>
      <c r="CM259">
        <v>0</v>
      </c>
      <c r="CN259" t="s">
        <v>1223</v>
      </c>
      <c r="CO259">
        <v>0</v>
      </c>
      <c r="CP259">
        <f t="shared" si="238"/>
        <v>2456.81</v>
      </c>
      <c r="CQ259">
        <f t="shared" si="239"/>
        <v>6931.4804999999997</v>
      </c>
      <c r="CR259">
        <f t="shared" si="240"/>
        <v>679.63699999999994</v>
      </c>
      <c r="CS259">
        <f t="shared" si="241"/>
        <v>609.46812499999999</v>
      </c>
      <c r="CT259">
        <f t="shared" si="242"/>
        <v>10256.591595</v>
      </c>
      <c r="CU259">
        <f t="shared" si="243"/>
        <v>0</v>
      </c>
      <c r="CV259">
        <f t="shared" si="243"/>
        <v>45.436499999999995</v>
      </c>
      <c r="CW259">
        <f t="shared" si="243"/>
        <v>1.5874999999999999</v>
      </c>
      <c r="CX259">
        <f t="shared" si="243"/>
        <v>0</v>
      </c>
      <c r="CY259">
        <f t="shared" si="244"/>
        <v>1658.4288000000001</v>
      </c>
      <c r="CZ259">
        <f t="shared" si="245"/>
        <v>956.21119999999996</v>
      </c>
      <c r="DC259" t="s">
        <v>3</v>
      </c>
      <c r="DD259" t="s">
        <v>3</v>
      </c>
      <c r="DE259" t="s">
        <v>20</v>
      </c>
      <c r="DF259" t="s">
        <v>20</v>
      </c>
      <c r="DG259" t="s">
        <v>21</v>
      </c>
      <c r="DH259" t="s">
        <v>3</v>
      </c>
      <c r="DI259" t="s">
        <v>21</v>
      </c>
      <c r="DJ259" t="s">
        <v>20</v>
      </c>
      <c r="DK259" t="s">
        <v>3</v>
      </c>
      <c r="DL259" t="s">
        <v>3</v>
      </c>
      <c r="DM259" t="s">
        <v>3</v>
      </c>
      <c r="DN259">
        <v>0</v>
      </c>
      <c r="DO259">
        <v>0</v>
      </c>
      <c r="DP259">
        <v>1</v>
      </c>
      <c r="DQ259">
        <v>1</v>
      </c>
      <c r="DU259">
        <v>1013</v>
      </c>
      <c r="DV259" t="s">
        <v>485</v>
      </c>
      <c r="DW259" t="s">
        <v>485</v>
      </c>
      <c r="DX259">
        <v>1</v>
      </c>
      <c r="EE259">
        <v>63940279</v>
      </c>
      <c r="EF259">
        <v>2</v>
      </c>
      <c r="EG259" t="s">
        <v>22</v>
      </c>
      <c r="EH259">
        <v>0</v>
      </c>
      <c r="EI259" t="s">
        <v>3</v>
      </c>
      <c r="EJ259">
        <v>1</v>
      </c>
      <c r="EK259">
        <v>11001</v>
      </c>
      <c r="EL259" t="s">
        <v>49</v>
      </c>
      <c r="EM259" t="s">
        <v>50</v>
      </c>
      <c r="EO259" t="s">
        <v>25</v>
      </c>
      <c r="EQ259">
        <v>0</v>
      </c>
      <c r="ER259">
        <v>1485.02</v>
      </c>
      <c r="ES259">
        <v>1127.07</v>
      </c>
      <c r="ET259">
        <v>44.24</v>
      </c>
      <c r="EU259">
        <v>17.149999999999999</v>
      </c>
      <c r="EV259">
        <v>313.70999999999998</v>
      </c>
      <c r="EW259">
        <v>39.51</v>
      </c>
      <c r="EX259">
        <v>1.27</v>
      </c>
      <c r="EY259">
        <v>0</v>
      </c>
      <c r="FQ259">
        <v>0</v>
      </c>
      <c r="FR259">
        <f t="shared" si="246"/>
        <v>0</v>
      </c>
      <c r="FS259">
        <v>0</v>
      </c>
      <c r="FT259" t="s">
        <v>26</v>
      </c>
      <c r="FU259" t="s">
        <v>27</v>
      </c>
      <c r="FX259">
        <v>110.7</v>
      </c>
      <c r="FY259">
        <v>63.75</v>
      </c>
      <c r="GA259" t="s">
        <v>3</v>
      </c>
      <c r="GD259">
        <v>1</v>
      </c>
      <c r="GF259">
        <v>1816067611</v>
      </c>
      <c r="GG259">
        <v>2</v>
      </c>
      <c r="GH259">
        <v>1</v>
      </c>
      <c r="GI259">
        <v>2</v>
      </c>
      <c r="GJ259">
        <v>0</v>
      </c>
      <c r="GK259">
        <v>0</v>
      </c>
      <c r="GL259">
        <f t="shared" si="247"/>
        <v>0</v>
      </c>
      <c r="GM259">
        <f t="shared" si="248"/>
        <v>5071.45</v>
      </c>
      <c r="GN259">
        <f t="shared" si="249"/>
        <v>5071.45</v>
      </c>
      <c r="GO259">
        <f t="shared" si="250"/>
        <v>0</v>
      </c>
      <c r="GP259">
        <f t="shared" si="251"/>
        <v>0</v>
      </c>
      <c r="GR259">
        <v>0</v>
      </c>
      <c r="GS259">
        <v>3</v>
      </c>
      <c r="GT259">
        <v>0</v>
      </c>
      <c r="GU259" t="s">
        <v>3</v>
      </c>
      <c r="GV259">
        <f t="shared" si="252"/>
        <v>0</v>
      </c>
      <c r="GW259">
        <v>1</v>
      </c>
      <c r="GX259">
        <f t="shared" si="253"/>
        <v>0</v>
      </c>
      <c r="HA259">
        <v>0</v>
      </c>
      <c r="HB259">
        <v>0</v>
      </c>
      <c r="HC259">
        <f t="shared" si="254"/>
        <v>0</v>
      </c>
      <c r="IK259">
        <v>0</v>
      </c>
    </row>
    <row r="260" spans="1:245" x14ac:dyDescent="0.2">
      <c r="A260">
        <v>17</v>
      </c>
      <c r="B260">
        <v>1</v>
      </c>
      <c r="C260">
        <f>ROW(SmtRes!A483)</f>
        <v>483</v>
      </c>
      <c r="D260">
        <f>ROW(EtalonRes!A473)</f>
        <v>473</v>
      </c>
      <c r="E260" t="s">
        <v>487</v>
      </c>
      <c r="F260" t="s">
        <v>488</v>
      </c>
      <c r="G260" t="s">
        <v>489</v>
      </c>
      <c r="H260" t="s">
        <v>115</v>
      </c>
      <c r="I260">
        <f>ROUND((13.75)/100,9)</f>
        <v>0.13750000000000001</v>
      </c>
      <c r="J260">
        <v>0</v>
      </c>
      <c r="O260">
        <f t="shared" si="224"/>
        <v>22169.89</v>
      </c>
      <c r="P260">
        <f t="shared" si="225"/>
        <v>9877.17</v>
      </c>
      <c r="Q260">
        <f t="shared" si="226"/>
        <v>96.13</v>
      </c>
      <c r="R260">
        <f t="shared" si="227"/>
        <v>84.97</v>
      </c>
      <c r="S260">
        <f t="shared" si="228"/>
        <v>12196.59</v>
      </c>
      <c r="T260">
        <f t="shared" si="229"/>
        <v>0</v>
      </c>
      <c r="U260">
        <f t="shared" si="230"/>
        <v>49.085162500000003</v>
      </c>
      <c r="V260">
        <f t="shared" si="231"/>
        <v>0.29562500000000003</v>
      </c>
      <c r="W260">
        <f t="shared" si="232"/>
        <v>0</v>
      </c>
      <c r="X260">
        <f t="shared" si="233"/>
        <v>13632.53</v>
      </c>
      <c r="Y260">
        <f t="shared" si="233"/>
        <v>7860.2</v>
      </c>
      <c r="AA260">
        <v>68187018</v>
      </c>
      <c r="AB260">
        <f t="shared" si="234"/>
        <v>22724.398000000001</v>
      </c>
      <c r="AC260">
        <f t="shared" si="235"/>
        <v>19573.28</v>
      </c>
      <c r="AD260">
        <f>ROUND(((((ET260*1.25))-((EU260*1.25)))+AE260),6)</f>
        <v>31.087499999999999</v>
      </c>
      <c r="AE260">
        <f>ROUND(((EU260*1.25)),6)</f>
        <v>21.737500000000001</v>
      </c>
      <c r="AF260">
        <f>ROUND(((EV260*1.15)),6)</f>
        <v>3120.0304999999998</v>
      </c>
      <c r="AG260">
        <f t="shared" si="236"/>
        <v>0</v>
      </c>
      <c r="AH260">
        <f>((EW260*1.15))</f>
        <v>356.983</v>
      </c>
      <c r="AI260">
        <f>((EX260*1.25))</f>
        <v>2.15</v>
      </c>
      <c r="AJ260">
        <f t="shared" si="237"/>
        <v>0</v>
      </c>
      <c r="AK260">
        <v>22311.22</v>
      </c>
      <c r="AL260">
        <v>19573.28</v>
      </c>
      <c r="AM260">
        <v>24.87</v>
      </c>
      <c r="AN260">
        <v>17.39</v>
      </c>
      <c r="AO260">
        <v>2713.07</v>
      </c>
      <c r="AP260">
        <v>0</v>
      </c>
      <c r="AQ260">
        <v>310.42</v>
      </c>
      <c r="AR260">
        <v>1.72</v>
      </c>
      <c r="AS260">
        <v>0</v>
      </c>
      <c r="AT260">
        <v>111</v>
      </c>
      <c r="AU260">
        <v>64</v>
      </c>
      <c r="AV260">
        <v>1</v>
      </c>
      <c r="AW260">
        <v>1</v>
      </c>
      <c r="AZ260">
        <v>1</v>
      </c>
      <c r="BA260">
        <v>28.43</v>
      </c>
      <c r="BB260">
        <v>22.49</v>
      </c>
      <c r="BC260">
        <v>3.67</v>
      </c>
      <c r="BD260" t="s">
        <v>3</v>
      </c>
      <c r="BE260" t="s">
        <v>3</v>
      </c>
      <c r="BF260" t="s">
        <v>3</v>
      </c>
      <c r="BG260" t="s">
        <v>3</v>
      </c>
      <c r="BH260">
        <v>0</v>
      </c>
      <c r="BI260">
        <v>1</v>
      </c>
      <c r="BJ260" t="s">
        <v>490</v>
      </c>
      <c r="BM260">
        <v>11001</v>
      </c>
      <c r="BN260">
        <v>0</v>
      </c>
      <c r="BO260" t="s">
        <v>488</v>
      </c>
      <c r="BP260">
        <v>1</v>
      </c>
      <c r="BQ260">
        <v>2</v>
      </c>
      <c r="BR260">
        <v>0</v>
      </c>
      <c r="BS260">
        <v>28.43</v>
      </c>
      <c r="BT260">
        <v>1</v>
      </c>
      <c r="BU260">
        <v>1</v>
      </c>
      <c r="BV260">
        <v>1</v>
      </c>
      <c r="BW260">
        <v>1</v>
      </c>
      <c r="BX260">
        <v>1</v>
      </c>
      <c r="BY260" t="s">
        <v>3</v>
      </c>
      <c r="BZ260">
        <v>123</v>
      </c>
      <c r="CA260">
        <v>75</v>
      </c>
      <c r="CE260">
        <v>0</v>
      </c>
      <c r="CF260">
        <v>0</v>
      </c>
      <c r="CG260">
        <v>0</v>
      </c>
      <c r="CM260">
        <v>0</v>
      </c>
      <c r="CN260" t="s">
        <v>1223</v>
      </c>
      <c r="CO260">
        <v>0</v>
      </c>
      <c r="CP260">
        <f t="shared" si="238"/>
        <v>22169.89</v>
      </c>
      <c r="CQ260">
        <f t="shared" si="239"/>
        <v>71833.93759999999</v>
      </c>
      <c r="CR260">
        <f t="shared" si="240"/>
        <v>699.15787499999988</v>
      </c>
      <c r="CS260">
        <f t="shared" si="241"/>
        <v>617.99712499999998</v>
      </c>
      <c r="CT260">
        <f t="shared" si="242"/>
        <v>88702.467114999992</v>
      </c>
      <c r="CU260">
        <f t="shared" si="243"/>
        <v>0</v>
      </c>
      <c r="CV260">
        <f t="shared" si="243"/>
        <v>356.983</v>
      </c>
      <c r="CW260">
        <f t="shared" si="243"/>
        <v>2.15</v>
      </c>
      <c r="CX260">
        <f t="shared" si="243"/>
        <v>0</v>
      </c>
      <c r="CY260">
        <f t="shared" si="244"/>
        <v>13632.531599999998</v>
      </c>
      <c r="CZ260">
        <f t="shared" si="245"/>
        <v>7860.1983999999993</v>
      </c>
      <c r="DC260" t="s">
        <v>3</v>
      </c>
      <c r="DD260" t="s">
        <v>3</v>
      </c>
      <c r="DE260" t="s">
        <v>20</v>
      </c>
      <c r="DF260" t="s">
        <v>20</v>
      </c>
      <c r="DG260" t="s">
        <v>21</v>
      </c>
      <c r="DH260" t="s">
        <v>3</v>
      </c>
      <c r="DI260" t="s">
        <v>21</v>
      </c>
      <c r="DJ260" t="s">
        <v>20</v>
      </c>
      <c r="DK260" t="s">
        <v>3</v>
      </c>
      <c r="DL260" t="s">
        <v>3</v>
      </c>
      <c r="DM260" t="s">
        <v>3</v>
      </c>
      <c r="DN260">
        <v>0</v>
      </c>
      <c r="DO260">
        <v>0</v>
      </c>
      <c r="DP260">
        <v>1</v>
      </c>
      <c r="DQ260">
        <v>1</v>
      </c>
      <c r="DU260">
        <v>1013</v>
      </c>
      <c r="DV260" t="s">
        <v>115</v>
      </c>
      <c r="DW260" t="s">
        <v>115</v>
      </c>
      <c r="DX260">
        <v>1</v>
      </c>
      <c r="EE260">
        <v>63940279</v>
      </c>
      <c r="EF260">
        <v>2</v>
      </c>
      <c r="EG260" t="s">
        <v>22</v>
      </c>
      <c r="EH260">
        <v>0</v>
      </c>
      <c r="EI260" t="s">
        <v>3</v>
      </c>
      <c r="EJ260">
        <v>1</v>
      </c>
      <c r="EK260">
        <v>11001</v>
      </c>
      <c r="EL260" t="s">
        <v>49</v>
      </c>
      <c r="EM260" t="s">
        <v>50</v>
      </c>
      <c r="EO260" t="s">
        <v>25</v>
      </c>
      <c r="EQ260">
        <v>0</v>
      </c>
      <c r="ER260">
        <v>22311.22</v>
      </c>
      <c r="ES260">
        <v>19573.28</v>
      </c>
      <c r="ET260">
        <v>24.87</v>
      </c>
      <c r="EU260">
        <v>17.39</v>
      </c>
      <c r="EV260">
        <v>2713.07</v>
      </c>
      <c r="EW260">
        <v>310.42</v>
      </c>
      <c r="EX260">
        <v>1.72</v>
      </c>
      <c r="EY260">
        <v>0</v>
      </c>
      <c r="FQ260">
        <v>0</v>
      </c>
      <c r="FR260">
        <f t="shared" si="246"/>
        <v>0</v>
      </c>
      <c r="FS260">
        <v>0</v>
      </c>
      <c r="FT260" t="s">
        <v>26</v>
      </c>
      <c r="FU260" t="s">
        <v>27</v>
      </c>
      <c r="FX260">
        <v>110.7</v>
      </c>
      <c r="FY260">
        <v>63.75</v>
      </c>
      <c r="GA260" t="s">
        <v>3</v>
      </c>
      <c r="GD260">
        <v>1</v>
      </c>
      <c r="GF260">
        <v>-501600909</v>
      </c>
      <c r="GG260">
        <v>2</v>
      </c>
      <c r="GH260">
        <v>1</v>
      </c>
      <c r="GI260">
        <v>2</v>
      </c>
      <c r="GJ260">
        <v>0</v>
      </c>
      <c r="GK260">
        <v>0</v>
      </c>
      <c r="GL260">
        <f t="shared" si="247"/>
        <v>0</v>
      </c>
      <c r="GM260">
        <f t="shared" si="248"/>
        <v>43662.62</v>
      </c>
      <c r="GN260">
        <f t="shared" si="249"/>
        <v>43662.62</v>
      </c>
      <c r="GO260">
        <f t="shared" si="250"/>
        <v>0</v>
      </c>
      <c r="GP260">
        <f t="shared" si="251"/>
        <v>0</v>
      </c>
      <c r="GR260">
        <v>0</v>
      </c>
      <c r="GS260">
        <v>3</v>
      </c>
      <c r="GT260">
        <v>0</v>
      </c>
      <c r="GU260" t="s">
        <v>3</v>
      </c>
      <c r="GV260">
        <f t="shared" si="252"/>
        <v>0</v>
      </c>
      <c r="GW260">
        <v>1</v>
      </c>
      <c r="GX260">
        <f t="shared" si="253"/>
        <v>0</v>
      </c>
      <c r="HA260">
        <v>0</v>
      </c>
      <c r="HB260">
        <v>0</v>
      </c>
      <c r="HC260">
        <f t="shared" si="254"/>
        <v>0</v>
      </c>
      <c r="IK260">
        <v>0</v>
      </c>
    </row>
    <row r="262" spans="1:245" x14ac:dyDescent="0.2">
      <c r="A262" s="2">
        <v>51</v>
      </c>
      <c r="B262" s="2">
        <f>B249</f>
        <v>1</v>
      </c>
      <c r="C262" s="2">
        <f>A249</f>
        <v>5</v>
      </c>
      <c r="D262" s="2">
        <f>ROW(A249)</f>
        <v>249</v>
      </c>
      <c r="E262" s="2"/>
      <c r="F262" s="2" t="str">
        <f>IF(F249&lt;&gt;"",F249,"")</f>
        <v>Новый подраздел</v>
      </c>
      <c r="G262" s="2" t="str">
        <f>IF(G249&lt;&gt;"",G249,"")</f>
        <v>Полы</v>
      </c>
      <c r="H262" s="2">
        <v>0</v>
      </c>
      <c r="I262" s="2"/>
      <c r="J262" s="2"/>
      <c r="K262" s="2"/>
      <c r="L262" s="2"/>
      <c r="M262" s="2"/>
      <c r="N262" s="2"/>
      <c r="O262" s="2">
        <f t="shared" ref="O262:T262" si="255">ROUND(AB262,2)</f>
        <v>37726.730000000003</v>
      </c>
      <c r="P262" s="2">
        <f t="shared" si="255"/>
        <v>19737.93</v>
      </c>
      <c r="Q262" s="2">
        <f t="shared" si="255"/>
        <v>630.75</v>
      </c>
      <c r="R262" s="2">
        <f t="shared" si="255"/>
        <v>209.72</v>
      </c>
      <c r="S262" s="2">
        <f t="shared" si="255"/>
        <v>17358.05</v>
      </c>
      <c r="T262" s="2">
        <f t="shared" si="255"/>
        <v>0</v>
      </c>
      <c r="U262" s="2">
        <f>AH262</f>
        <v>67.040256249999999</v>
      </c>
      <c r="V262" s="2">
        <f>AI262</f>
        <v>0.62046875000000012</v>
      </c>
      <c r="W262" s="2">
        <f>ROUND(AJ262,2)</f>
        <v>4.9400000000000004</v>
      </c>
      <c r="X262" s="2">
        <f>ROUND(AK262,2)</f>
        <v>19500.23</v>
      </c>
      <c r="Y262" s="2">
        <f>ROUND(AL262,2)</f>
        <v>11243.38</v>
      </c>
      <c r="Z262" s="2"/>
      <c r="AA262" s="2"/>
      <c r="AB262" s="2">
        <f>ROUND(SUMIF(AA253:AA260,"=68187018",O253:O260),2)</f>
        <v>37726.730000000003</v>
      </c>
      <c r="AC262" s="2">
        <f>ROUND(SUMIF(AA253:AA260,"=68187018",P253:P260),2)</f>
        <v>19737.93</v>
      </c>
      <c r="AD262" s="2">
        <f>ROUND(SUMIF(AA253:AA260,"=68187018",Q253:Q260),2)</f>
        <v>630.75</v>
      </c>
      <c r="AE262" s="2">
        <f>ROUND(SUMIF(AA253:AA260,"=68187018",R253:R260),2)</f>
        <v>209.72</v>
      </c>
      <c r="AF262" s="2">
        <f>ROUND(SUMIF(AA253:AA260,"=68187018",S253:S260),2)</f>
        <v>17358.05</v>
      </c>
      <c r="AG262" s="2">
        <f>ROUND(SUMIF(AA253:AA260,"=68187018",T253:T260),2)</f>
        <v>0</v>
      </c>
      <c r="AH262" s="2">
        <f>SUMIF(AA253:AA260,"=68187018",U253:U260)</f>
        <v>67.040256249999999</v>
      </c>
      <c r="AI262" s="2">
        <f>SUMIF(AA253:AA260,"=68187018",V253:V260)</f>
        <v>0.62046875000000012</v>
      </c>
      <c r="AJ262" s="2">
        <f>ROUND(SUMIF(AA253:AA260,"=68187018",W253:W260),2)</f>
        <v>4.9400000000000004</v>
      </c>
      <c r="AK262" s="2">
        <f>ROUND(SUMIF(AA253:AA260,"=68187018",X253:X260),2)</f>
        <v>19500.23</v>
      </c>
      <c r="AL262" s="2">
        <f>ROUND(SUMIF(AA253:AA260,"=68187018",Y253:Y260),2)</f>
        <v>11243.38</v>
      </c>
      <c r="AM262" s="2"/>
      <c r="AN262" s="2"/>
      <c r="AO262" s="2">
        <f t="shared" ref="AO262:BC262" si="256">ROUND(BX262,2)</f>
        <v>0</v>
      </c>
      <c r="AP262" s="2">
        <f t="shared" si="256"/>
        <v>0</v>
      </c>
      <c r="AQ262" s="2">
        <f t="shared" si="256"/>
        <v>0</v>
      </c>
      <c r="AR262" s="2">
        <f t="shared" si="256"/>
        <v>68470.34</v>
      </c>
      <c r="AS262" s="2">
        <f t="shared" si="256"/>
        <v>68470.34</v>
      </c>
      <c r="AT262" s="2">
        <f t="shared" si="256"/>
        <v>0</v>
      </c>
      <c r="AU262" s="2">
        <f t="shared" si="256"/>
        <v>0</v>
      </c>
      <c r="AV262" s="2">
        <f t="shared" si="256"/>
        <v>19737.93</v>
      </c>
      <c r="AW262" s="2">
        <f t="shared" si="256"/>
        <v>19737.93</v>
      </c>
      <c r="AX262" s="2">
        <f t="shared" si="256"/>
        <v>0</v>
      </c>
      <c r="AY262" s="2">
        <f t="shared" si="256"/>
        <v>19737.93</v>
      </c>
      <c r="AZ262" s="2">
        <f t="shared" si="256"/>
        <v>0</v>
      </c>
      <c r="BA262" s="2">
        <f t="shared" si="256"/>
        <v>0</v>
      </c>
      <c r="BB262" s="2">
        <f t="shared" si="256"/>
        <v>0</v>
      </c>
      <c r="BC262" s="2">
        <f t="shared" si="256"/>
        <v>0</v>
      </c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>
        <f>ROUND(SUMIF(AA253:AA260,"=68187018",FQ253:FQ260),2)</f>
        <v>0</v>
      </c>
      <c r="BY262" s="2">
        <f>ROUND(SUMIF(AA253:AA260,"=68187018",FR253:FR260),2)</f>
        <v>0</v>
      </c>
      <c r="BZ262" s="2">
        <f>ROUND(SUMIF(AA253:AA260,"=68187018",GL253:GL260),2)</f>
        <v>0</v>
      </c>
      <c r="CA262" s="2">
        <f>ROUND(SUMIF(AA253:AA260,"=68187018",GM253:GM260),2)</f>
        <v>68470.34</v>
      </c>
      <c r="CB262" s="2">
        <f>ROUND(SUMIF(AA253:AA260,"=68187018",GN253:GN260),2)</f>
        <v>68470.34</v>
      </c>
      <c r="CC262" s="2">
        <f>ROUND(SUMIF(AA253:AA260,"=68187018",GO253:GO260),2)</f>
        <v>0</v>
      </c>
      <c r="CD262" s="2">
        <f>ROUND(SUMIF(AA253:AA260,"=68187018",GP253:GP260),2)</f>
        <v>0</v>
      </c>
      <c r="CE262" s="2">
        <f>AC262-BX262</f>
        <v>19737.93</v>
      </c>
      <c r="CF262" s="2">
        <f>AC262-BY262</f>
        <v>19737.93</v>
      </c>
      <c r="CG262" s="2">
        <f>BX262-BZ262</f>
        <v>0</v>
      </c>
      <c r="CH262" s="2">
        <f>AC262-BX262-BY262+BZ262</f>
        <v>19737.93</v>
      </c>
      <c r="CI262" s="2">
        <f>BY262-BZ262</f>
        <v>0</v>
      </c>
      <c r="CJ262" s="2">
        <f>ROUND(SUMIF(AA253:AA260,"=68187018",GX253:GX260),2)</f>
        <v>0</v>
      </c>
      <c r="CK262" s="2">
        <f>ROUND(SUMIF(AA253:AA260,"=68187018",GY253:GY260),2)</f>
        <v>0</v>
      </c>
      <c r="CL262" s="2">
        <f>ROUND(SUMIF(AA253:AA260,"=68187018",GZ253:GZ260),2)</f>
        <v>0</v>
      </c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>
        <v>0</v>
      </c>
    </row>
    <row r="264" spans="1:245" x14ac:dyDescent="0.2">
      <c r="A264" s="4">
        <v>50</v>
      </c>
      <c r="B264" s="4">
        <v>0</v>
      </c>
      <c r="C264" s="4">
        <v>0</v>
      </c>
      <c r="D264" s="4">
        <v>1</v>
      </c>
      <c r="E264" s="4">
        <v>201</v>
      </c>
      <c r="F264" s="4">
        <f>ROUND(Source!O262,O264)</f>
        <v>37726.730000000003</v>
      </c>
      <c r="G264" s="4" t="s">
        <v>148</v>
      </c>
      <c r="H264" s="4" t="s">
        <v>149</v>
      </c>
      <c r="I264" s="4"/>
      <c r="J264" s="4"/>
      <c r="K264" s="4">
        <v>201</v>
      </c>
      <c r="L264" s="4">
        <v>1</v>
      </c>
      <c r="M264" s="4">
        <v>3</v>
      </c>
      <c r="N264" s="4" t="s">
        <v>3</v>
      </c>
      <c r="O264" s="4">
        <v>2</v>
      </c>
      <c r="P264" s="4"/>
      <c r="Q264" s="4"/>
      <c r="R264" s="4"/>
      <c r="S264" s="4"/>
      <c r="T264" s="4"/>
      <c r="U264" s="4"/>
      <c r="V264" s="4"/>
      <c r="W264" s="4"/>
    </row>
    <row r="265" spans="1:245" x14ac:dyDescent="0.2">
      <c r="A265" s="4">
        <v>50</v>
      </c>
      <c r="B265" s="4">
        <v>0</v>
      </c>
      <c r="C265" s="4">
        <v>0</v>
      </c>
      <c r="D265" s="4">
        <v>1</v>
      </c>
      <c r="E265" s="4">
        <v>202</v>
      </c>
      <c r="F265" s="4">
        <f>ROUND(Source!P262,O265)</f>
        <v>19737.93</v>
      </c>
      <c r="G265" s="4" t="s">
        <v>150</v>
      </c>
      <c r="H265" s="4" t="s">
        <v>151</v>
      </c>
      <c r="I265" s="4"/>
      <c r="J265" s="4"/>
      <c r="K265" s="4">
        <v>202</v>
      </c>
      <c r="L265" s="4">
        <v>2</v>
      </c>
      <c r="M265" s="4">
        <v>3</v>
      </c>
      <c r="N265" s="4" t="s">
        <v>3</v>
      </c>
      <c r="O265" s="4">
        <v>2</v>
      </c>
      <c r="P265" s="4"/>
      <c r="Q265" s="4"/>
      <c r="R265" s="4"/>
      <c r="S265" s="4"/>
      <c r="T265" s="4"/>
      <c r="U265" s="4"/>
      <c r="V265" s="4"/>
      <c r="W265" s="4"/>
    </row>
    <row r="266" spans="1:245" x14ac:dyDescent="0.2">
      <c r="A266" s="4">
        <v>50</v>
      </c>
      <c r="B266" s="4">
        <v>0</v>
      </c>
      <c r="C266" s="4">
        <v>0</v>
      </c>
      <c r="D266" s="4">
        <v>1</v>
      </c>
      <c r="E266" s="4">
        <v>222</v>
      </c>
      <c r="F266" s="4">
        <f>ROUND(Source!AO262,O266)</f>
        <v>0</v>
      </c>
      <c r="G266" s="4" t="s">
        <v>152</v>
      </c>
      <c r="H266" s="4" t="s">
        <v>153</v>
      </c>
      <c r="I266" s="4"/>
      <c r="J266" s="4"/>
      <c r="K266" s="4">
        <v>222</v>
      </c>
      <c r="L266" s="4">
        <v>3</v>
      </c>
      <c r="M266" s="4">
        <v>3</v>
      </c>
      <c r="N266" s="4" t="s">
        <v>3</v>
      </c>
      <c r="O266" s="4">
        <v>2</v>
      </c>
      <c r="P266" s="4"/>
      <c r="Q266" s="4"/>
      <c r="R266" s="4"/>
      <c r="S266" s="4"/>
      <c r="T266" s="4"/>
      <c r="U266" s="4"/>
      <c r="V266" s="4"/>
      <c r="W266" s="4"/>
    </row>
    <row r="267" spans="1:245" x14ac:dyDescent="0.2">
      <c r="A267" s="4">
        <v>50</v>
      </c>
      <c r="B267" s="4">
        <v>0</v>
      </c>
      <c r="C267" s="4">
        <v>0</v>
      </c>
      <c r="D267" s="4">
        <v>1</v>
      </c>
      <c r="E267" s="4">
        <v>225</v>
      </c>
      <c r="F267" s="4">
        <f>ROUND(Source!AV262,O267)</f>
        <v>19737.93</v>
      </c>
      <c r="G267" s="4" t="s">
        <v>154</v>
      </c>
      <c r="H267" s="4" t="s">
        <v>155</v>
      </c>
      <c r="I267" s="4"/>
      <c r="J267" s="4"/>
      <c r="K267" s="4">
        <v>225</v>
      </c>
      <c r="L267" s="4">
        <v>4</v>
      </c>
      <c r="M267" s="4">
        <v>3</v>
      </c>
      <c r="N267" s="4" t="s">
        <v>3</v>
      </c>
      <c r="O267" s="4">
        <v>2</v>
      </c>
      <c r="P267" s="4"/>
      <c r="Q267" s="4"/>
      <c r="R267" s="4"/>
      <c r="S267" s="4"/>
      <c r="T267" s="4"/>
      <c r="U267" s="4"/>
      <c r="V267" s="4"/>
      <c r="W267" s="4"/>
    </row>
    <row r="268" spans="1:245" x14ac:dyDescent="0.2">
      <c r="A268" s="4">
        <v>50</v>
      </c>
      <c r="B268" s="4">
        <v>0</v>
      </c>
      <c r="C268" s="4">
        <v>0</v>
      </c>
      <c r="D268" s="4">
        <v>1</v>
      </c>
      <c r="E268" s="4">
        <v>226</v>
      </c>
      <c r="F268" s="4">
        <f>ROUND(Source!AW262,O268)</f>
        <v>19737.93</v>
      </c>
      <c r="G268" s="4" t="s">
        <v>156</v>
      </c>
      <c r="H268" s="4" t="s">
        <v>157</v>
      </c>
      <c r="I268" s="4"/>
      <c r="J268" s="4"/>
      <c r="K268" s="4">
        <v>226</v>
      </c>
      <c r="L268" s="4">
        <v>5</v>
      </c>
      <c r="M268" s="4">
        <v>3</v>
      </c>
      <c r="N268" s="4" t="s">
        <v>3</v>
      </c>
      <c r="O268" s="4">
        <v>2</v>
      </c>
      <c r="P268" s="4"/>
      <c r="Q268" s="4"/>
      <c r="R268" s="4"/>
      <c r="S268" s="4"/>
      <c r="T268" s="4"/>
      <c r="U268" s="4"/>
      <c r="V268" s="4"/>
      <c r="W268" s="4"/>
    </row>
    <row r="269" spans="1:245" x14ac:dyDescent="0.2">
      <c r="A269" s="4">
        <v>50</v>
      </c>
      <c r="B269" s="4">
        <v>0</v>
      </c>
      <c r="C269" s="4">
        <v>0</v>
      </c>
      <c r="D269" s="4">
        <v>1</v>
      </c>
      <c r="E269" s="4">
        <v>227</v>
      </c>
      <c r="F269" s="4">
        <f>ROUND(Source!AX262,O269)</f>
        <v>0</v>
      </c>
      <c r="G269" s="4" t="s">
        <v>158</v>
      </c>
      <c r="H269" s="4" t="s">
        <v>159</v>
      </c>
      <c r="I269" s="4"/>
      <c r="J269" s="4"/>
      <c r="K269" s="4">
        <v>227</v>
      </c>
      <c r="L269" s="4">
        <v>6</v>
      </c>
      <c r="M269" s="4">
        <v>3</v>
      </c>
      <c r="N269" s="4" t="s">
        <v>3</v>
      </c>
      <c r="O269" s="4">
        <v>2</v>
      </c>
      <c r="P269" s="4"/>
      <c r="Q269" s="4"/>
      <c r="R269" s="4"/>
      <c r="S269" s="4"/>
      <c r="T269" s="4"/>
      <c r="U269" s="4"/>
      <c r="V269" s="4"/>
      <c r="W269" s="4"/>
    </row>
    <row r="270" spans="1:245" x14ac:dyDescent="0.2">
      <c r="A270" s="4">
        <v>50</v>
      </c>
      <c r="B270" s="4">
        <v>0</v>
      </c>
      <c r="C270" s="4">
        <v>0</v>
      </c>
      <c r="D270" s="4">
        <v>1</v>
      </c>
      <c r="E270" s="4">
        <v>228</v>
      </c>
      <c r="F270" s="4">
        <f>ROUND(Source!AY262,O270)</f>
        <v>19737.93</v>
      </c>
      <c r="G270" s="4" t="s">
        <v>160</v>
      </c>
      <c r="H270" s="4" t="s">
        <v>161</v>
      </c>
      <c r="I270" s="4"/>
      <c r="J270" s="4"/>
      <c r="K270" s="4">
        <v>228</v>
      </c>
      <c r="L270" s="4">
        <v>7</v>
      </c>
      <c r="M270" s="4">
        <v>3</v>
      </c>
      <c r="N270" s="4" t="s">
        <v>3</v>
      </c>
      <c r="O270" s="4">
        <v>2</v>
      </c>
      <c r="P270" s="4"/>
      <c r="Q270" s="4"/>
      <c r="R270" s="4"/>
      <c r="S270" s="4"/>
      <c r="T270" s="4"/>
      <c r="U270" s="4"/>
      <c r="V270" s="4"/>
      <c r="W270" s="4"/>
    </row>
    <row r="271" spans="1:245" x14ac:dyDescent="0.2">
      <c r="A271" s="4">
        <v>50</v>
      </c>
      <c r="B271" s="4">
        <v>0</v>
      </c>
      <c r="C271" s="4">
        <v>0</v>
      </c>
      <c r="D271" s="4">
        <v>1</v>
      </c>
      <c r="E271" s="4">
        <v>216</v>
      </c>
      <c r="F271" s="4">
        <f>ROUND(Source!AP262,O271)</f>
        <v>0</v>
      </c>
      <c r="G271" s="4" t="s">
        <v>162</v>
      </c>
      <c r="H271" s="4" t="s">
        <v>163</v>
      </c>
      <c r="I271" s="4"/>
      <c r="J271" s="4"/>
      <c r="K271" s="4">
        <v>216</v>
      </c>
      <c r="L271" s="4">
        <v>8</v>
      </c>
      <c r="M271" s="4">
        <v>3</v>
      </c>
      <c r="N271" s="4" t="s">
        <v>3</v>
      </c>
      <c r="O271" s="4">
        <v>2</v>
      </c>
      <c r="P271" s="4"/>
      <c r="Q271" s="4"/>
      <c r="R271" s="4"/>
      <c r="S271" s="4"/>
      <c r="T271" s="4"/>
      <c r="U271" s="4"/>
      <c r="V271" s="4"/>
      <c r="W271" s="4"/>
    </row>
    <row r="272" spans="1:245" x14ac:dyDescent="0.2">
      <c r="A272" s="4">
        <v>50</v>
      </c>
      <c r="B272" s="4">
        <v>0</v>
      </c>
      <c r="C272" s="4">
        <v>0</v>
      </c>
      <c r="D272" s="4">
        <v>1</v>
      </c>
      <c r="E272" s="4">
        <v>223</v>
      </c>
      <c r="F272" s="4">
        <f>ROUND(Source!AQ262,O272)</f>
        <v>0</v>
      </c>
      <c r="G272" s="4" t="s">
        <v>164</v>
      </c>
      <c r="H272" s="4" t="s">
        <v>165</v>
      </c>
      <c r="I272" s="4"/>
      <c r="J272" s="4"/>
      <c r="K272" s="4">
        <v>223</v>
      </c>
      <c r="L272" s="4">
        <v>9</v>
      </c>
      <c r="M272" s="4">
        <v>3</v>
      </c>
      <c r="N272" s="4" t="s">
        <v>3</v>
      </c>
      <c r="O272" s="4">
        <v>2</v>
      </c>
      <c r="P272" s="4"/>
      <c r="Q272" s="4"/>
      <c r="R272" s="4"/>
      <c r="S272" s="4"/>
      <c r="T272" s="4"/>
      <c r="U272" s="4"/>
      <c r="V272" s="4"/>
      <c r="W272" s="4"/>
    </row>
    <row r="273" spans="1:23" x14ac:dyDescent="0.2">
      <c r="A273" s="4">
        <v>50</v>
      </c>
      <c r="B273" s="4">
        <v>0</v>
      </c>
      <c r="C273" s="4">
        <v>0</v>
      </c>
      <c r="D273" s="4">
        <v>1</v>
      </c>
      <c r="E273" s="4">
        <v>229</v>
      </c>
      <c r="F273" s="4">
        <f>ROUND(Source!AZ262,O273)</f>
        <v>0</v>
      </c>
      <c r="G273" s="4" t="s">
        <v>166</v>
      </c>
      <c r="H273" s="4" t="s">
        <v>167</v>
      </c>
      <c r="I273" s="4"/>
      <c r="J273" s="4"/>
      <c r="K273" s="4">
        <v>229</v>
      </c>
      <c r="L273" s="4">
        <v>10</v>
      </c>
      <c r="M273" s="4">
        <v>3</v>
      </c>
      <c r="N273" s="4" t="s">
        <v>3</v>
      </c>
      <c r="O273" s="4">
        <v>2</v>
      </c>
      <c r="P273" s="4"/>
      <c r="Q273" s="4"/>
      <c r="R273" s="4"/>
      <c r="S273" s="4"/>
      <c r="T273" s="4"/>
      <c r="U273" s="4"/>
      <c r="V273" s="4"/>
      <c r="W273" s="4"/>
    </row>
    <row r="274" spans="1:23" x14ac:dyDescent="0.2">
      <c r="A274" s="4">
        <v>50</v>
      </c>
      <c r="B274" s="4">
        <v>0</v>
      </c>
      <c r="C274" s="4">
        <v>0</v>
      </c>
      <c r="D274" s="4">
        <v>1</v>
      </c>
      <c r="E274" s="4">
        <v>203</v>
      </c>
      <c r="F274" s="4">
        <f>ROUND(Source!Q262,O274)</f>
        <v>630.75</v>
      </c>
      <c r="G274" s="4" t="s">
        <v>168</v>
      </c>
      <c r="H274" s="4" t="s">
        <v>169</v>
      </c>
      <c r="I274" s="4"/>
      <c r="J274" s="4"/>
      <c r="K274" s="4">
        <v>203</v>
      </c>
      <c r="L274" s="4">
        <v>11</v>
      </c>
      <c r="M274" s="4">
        <v>3</v>
      </c>
      <c r="N274" s="4" t="s">
        <v>3</v>
      </c>
      <c r="O274" s="4">
        <v>2</v>
      </c>
      <c r="P274" s="4"/>
      <c r="Q274" s="4"/>
      <c r="R274" s="4"/>
      <c r="S274" s="4"/>
      <c r="T274" s="4"/>
      <c r="U274" s="4"/>
      <c r="V274" s="4"/>
      <c r="W274" s="4"/>
    </row>
    <row r="275" spans="1:23" x14ac:dyDescent="0.2">
      <c r="A275" s="4">
        <v>50</v>
      </c>
      <c r="B275" s="4">
        <v>0</v>
      </c>
      <c r="C275" s="4">
        <v>0</v>
      </c>
      <c r="D275" s="4">
        <v>1</v>
      </c>
      <c r="E275" s="4">
        <v>231</v>
      </c>
      <c r="F275" s="4">
        <f>ROUND(Source!BB262,O275)</f>
        <v>0</v>
      </c>
      <c r="G275" s="4" t="s">
        <v>170</v>
      </c>
      <c r="H275" s="4" t="s">
        <v>171</v>
      </c>
      <c r="I275" s="4"/>
      <c r="J275" s="4"/>
      <c r="K275" s="4">
        <v>231</v>
      </c>
      <c r="L275" s="4">
        <v>12</v>
      </c>
      <c r="M275" s="4">
        <v>3</v>
      </c>
      <c r="N275" s="4" t="s">
        <v>3</v>
      </c>
      <c r="O275" s="4">
        <v>2</v>
      </c>
      <c r="P275" s="4"/>
      <c r="Q275" s="4"/>
      <c r="R275" s="4"/>
      <c r="S275" s="4"/>
      <c r="T275" s="4"/>
      <c r="U275" s="4"/>
      <c r="V275" s="4"/>
      <c r="W275" s="4"/>
    </row>
    <row r="276" spans="1:23" x14ac:dyDescent="0.2">
      <c r="A276" s="4">
        <v>50</v>
      </c>
      <c r="B276" s="4">
        <v>0</v>
      </c>
      <c r="C276" s="4">
        <v>0</v>
      </c>
      <c r="D276" s="4">
        <v>1</v>
      </c>
      <c r="E276" s="4">
        <v>204</v>
      </c>
      <c r="F276" s="4">
        <f>ROUND(Source!R262,O276)</f>
        <v>209.72</v>
      </c>
      <c r="G276" s="4" t="s">
        <v>172</v>
      </c>
      <c r="H276" s="4" t="s">
        <v>173</v>
      </c>
      <c r="I276" s="4"/>
      <c r="J276" s="4"/>
      <c r="K276" s="4">
        <v>204</v>
      </c>
      <c r="L276" s="4">
        <v>13</v>
      </c>
      <c r="M276" s="4">
        <v>3</v>
      </c>
      <c r="N276" s="4" t="s">
        <v>3</v>
      </c>
      <c r="O276" s="4">
        <v>2</v>
      </c>
      <c r="P276" s="4"/>
      <c r="Q276" s="4"/>
      <c r="R276" s="4"/>
      <c r="S276" s="4"/>
      <c r="T276" s="4"/>
      <c r="U276" s="4"/>
      <c r="V276" s="4"/>
      <c r="W276" s="4"/>
    </row>
    <row r="277" spans="1:23" x14ac:dyDescent="0.2">
      <c r="A277" s="4">
        <v>50</v>
      </c>
      <c r="B277" s="4">
        <v>0</v>
      </c>
      <c r="C277" s="4">
        <v>0</v>
      </c>
      <c r="D277" s="4">
        <v>1</v>
      </c>
      <c r="E277" s="4">
        <v>205</v>
      </c>
      <c r="F277" s="4">
        <f>ROUND(Source!S262,O277)</f>
        <v>17358.05</v>
      </c>
      <c r="G277" s="4" t="s">
        <v>174</v>
      </c>
      <c r="H277" s="4" t="s">
        <v>175</v>
      </c>
      <c r="I277" s="4"/>
      <c r="J277" s="4"/>
      <c r="K277" s="4">
        <v>205</v>
      </c>
      <c r="L277" s="4">
        <v>14</v>
      </c>
      <c r="M277" s="4">
        <v>3</v>
      </c>
      <c r="N277" s="4" t="s">
        <v>3</v>
      </c>
      <c r="O277" s="4">
        <v>2</v>
      </c>
      <c r="P277" s="4"/>
      <c r="Q277" s="4"/>
      <c r="R277" s="4"/>
      <c r="S277" s="4"/>
      <c r="T277" s="4"/>
      <c r="U277" s="4"/>
      <c r="V277" s="4"/>
      <c r="W277" s="4"/>
    </row>
    <row r="278" spans="1:23" x14ac:dyDescent="0.2">
      <c r="A278" s="4">
        <v>50</v>
      </c>
      <c r="B278" s="4">
        <v>0</v>
      </c>
      <c r="C278" s="4">
        <v>0</v>
      </c>
      <c r="D278" s="4">
        <v>1</v>
      </c>
      <c r="E278" s="4">
        <v>232</v>
      </c>
      <c r="F278" s="4">
        <f>ROUND(Source!BC262,O278)</f>
        <v>0</v>
      </c>
      <c r="G278" s="4" t="s">
        <v>176</v>
      </c>
      <c r="H278" s="4" t="s">
        <v>177</v>
      </c>
      <c r="I278" s="4"/>
      <c r="J278" s="4"/>
      <c r="K278" s="4">
        <v>232</v>
      </c>
      <c r="L278" s="4">
        <v>15</v>
      </c>
      <c r="M278" s="4">
        <v>3</v>
      </c>
      <c r="N278" s="4" t="s">
        <v>3</v>
      </c>
      <c r="O278" s="4">
        <v>2</v>
      </c>
      <c r="P278" s="4"/>
      <c r="Q278" s="4"/>
      <c r="R278" s="4"/>
      <c r="S278" s="4"/>
      <c r="T278" s="4"/>
      <c r="U278" s="4"/>
      <c r="V278" s="4"/>
      <c r="W278" s="4"/>
    </row>
    <row r="279" spans="1:23" x14ac:dyDescent="0.2">
      <c r="A279" s="4">
        <v>50</v>
      </c>
      <c r="B279" s="4">
        <v>0</v>
      </c>
      <c r="C279" s="4">
        <v>0</v>
      </c>
      <c r="D279" s="4">
        <v>1</v>
      </c>
      <c r="E279" s="4">
        <v>214</v>
      </c>
      <c r="F279" s="4">
        <f>ROUND(Source!AS262,O279)</f>
        <v>68470.34</v>
      </c>
      <c r="G279" s="4" t="s">
        <v>178</v>
      </c>
      <c r="H279" s="4" t="s">
        <v>179</v>
      </c>
      <c r="I279" s="4"/>
      <c r="J279" s="4"/>
      <c r="K279" s="4">
        <v>214</v>
      </c>
      <c r="L279" s="4">
        <v>16</v>
      </c>
      <c r="M279" s="4">
        <v>3</v>
      </c>
      <c r="N279" s="4" t="s">
        <v>3</v>
      </c>
      <c r="O279" s="4">
        <v>2</v>
      </c>
      <c r="P279" s="4"/>
      <c r="Q279" s="4"/>
      <c r="R279" s="4"/>
      <c r="S279" s="4"/>
      <c r="T279" s="4"/>
      <c r="U279" s="4"/>
      <c r="V279" s="4"/>
      <c r="W279" s="4"/>
    </row>
    <row r="280" spans="1:23" x14ac:dyDescent="0.2">
      <c r="A280" s="4">
        <v>50</v>
      </c>
      <c r="B280" s="4">
        <v>0</v>
      </c>
      <c r="C280" s="4">
        <v>0</v>
      </c>
      <c r="D280" s="4">
        <v>1</v>
      </c>
      <c r="E280" s="4">
        <v>215</v>
      </c>
      <c r="F280" s="4">
        <f>ROUND(Source!AT262,O280)</f>
        <v>0</v>
      </c>
      <c r="G280" s="4" t="s">
        <v>180</v>
      </c>
      <c r="H280" s="4" t="s">
        <v>181</v>
      </c>
      <c r="I280" s="4"/>
      <c r="J280" s="4"/>
      <c r="K280" s="4">
        <v>215</v>
      </c>
      <c r="L280" s="4">
        <v>17</v>
      </c>
      <c r="M280" s="4">
        <v>3</v>
      </c>
      <c r="N280" s="4" t="s">
        <v>3</v>
      </c>
      <c r="O280" s="4">
        <v>2</v>
      </c>
      <c r="P280" s="4"/>
      <c r="Q280" s="4"/>
      <c r="R280" s="4"/>
      <c r="S280" s="4"/>
      <c r="T280" s="4"/>
      <c r="U280" s="4"/>
      <c r="V280" s="4"/>
      <c r="W280" s="4"/>
    </row>
    <row r="281" spans="1:23" x14ac:dyDescent="0.2">
      <c r="A281" s="4">
        <v>50</v>
      </c>
      <c r="B281" s="4">
        <v>0</v>
      </c>
      <c r="C281" s="4">
        <v>0</v>
      </c>
      <c r="D281" s="4">
        <v>1</v>
      </c>
      <c r="E281" s="4">
        <v>217</v>
      </c>
      <c r="F281" s="4">
        <f>ROUND(Source!AU262,O281)</f>
        <v>0</v>
      </c>
      <c r="G281" s="4" t="s">
        <v>182</v>
      </c>
      <c r="H281" s="4" t="s">
        <v>183</v>
      </c>
      <c r="I281" s="4"/>
      <c r="J281" s="4"/>
      <c r="K281" s="4">
        <v>217</v>
      </c>
      <c r="L281" s="4">
        <v>18</v>
      </c>
      <c r="M281" s="4">
        <v>3</v>
      </c>
      <c r="N281" s="4" t="s">
        <v>3</v>
      </c>
      <c r="O281" s="4">
        <v>2</v>
      </c>
      <c r="P281" s="4"/>
      <c r="Q281" s="4"/>
      <c r="R281" s="4"/>
      <c r="S281" s="4"/>
      <c r="T281" s="4"/>
      <c r="U281" s="4"/>
      <c r="V281" s="4"/>
      <c r="W281" s="4"/>
    </row>
    <row r="282" spans="1:23" x14ac:dyDescent="0.2">
      <c r="A282" s="4">
        <v>50</v>
      </c>
      <c r="B282" s="4">
        <v>0</v>
      </c>
      <c r="C282" s="4">
        <v>0</v>
      </c>
      <c r="D282" s="4">
        <v>1</v>
      </c>
      <c r="E282" s="4">
        <v>230</v>
      </c>
      <c r="F282" s="4">
        <f>ROUND(Source!BA262,O282)</f>
        <v>0</v>
      </c>
      <c r="G282" s="4" t="s">
        <v>184</v>
      </c>
      <c r="H282" s="4" t="s">
        <v>185</v>
      </c>
      <c r="I282" s="4"/>
      <c r="J282" s="4"/>
      <c r="K282" s="4">
        <v>230</v>
      </c>
      <c r="L282" s="4">
        <v>19</v>
      </c>
      <c r="M282" s="4">
        <v>3</v>
      </c>
      <c r="N282" s="4" t="s">
        <v>3</v>
      </c>
      <c r="O282" s="4">
        <v>2</v>
      </c>
      <c r="P282" s="4"/>
      <c r="Q282" s="4"/>
      <c r="R282" s="4"/>
      <c r="S282" s="4"/>
      <c r="T282" s="4"/>
      <c r="U282" s="4"/>
      <c r="V282" s="4"/>
      <c r="W282" s="4"/>
    </row>
    <row r="283" spans="1:23" x14ac:dyDescent="0.2">
      <c r="A283" s="4">
        <v>50</v>
      </c>
      <c r="B283" s="4">
        <v>0</v>
      </c>
      <c r="C283" s="4">
        <v>0</v>
      </c>
      <c r="D283" s="4">
        <v>1</v>
      </c>
      <c r="E283" s="4">
        <v>206</v>
      </c>
      <c r="F283" s="4">
        <f>ROUND(Source!T262,O283)</f>
        <v>0</v>
      </c>
      <c r="G283" s="4" t="s">
        <v>186</v>
      </c>
      <c r="H283" s="4" t="s">
        <v>187</v>
      </c>
      <c r="I283" s="4"/>
      <c r="J283" s="4"/>
      <c r="K283" s="4">
        <v>206</v>
      </c>
      <c r="L283" s="4">
        <v>20</v>
      </c>
      <c r="M283" s="4">
        <v>3</v>
      </c>
      <c r="N283" s="4" t="s">
        <v>3</v>
      </c>
      <c r="O283" s="4">
        <v>2</v>
      </c>
      <c r="P283" s="4"/>
      <c r="Q283" s="4"/>
      <c r="R283" s="4"/>
      <c r="S283" s="4"/>
      <c r="T283" s="4"/>
      <c r="U283" s="4"/>
      <c r="V283" s="4"/>
      <c r="W283" s="4"/>
    </row>
    <row r="284" spans="1:23" x14ac:dyDescent="0.2">
      <c r="A284" s="4">
        <v>50</v>
      </c>
      <c r="B284" s="4">
        <v>0</v>
      </c>
      <c r="C284" s="4">
        <v>0</v>
      </c>
      <c r="D284" s="4">
        <v>1</v>
      </c>
      <c r="E284" s="4">
        <v>207</v>
      </c>
      <c r="F284" s="4">
        <f>Source!U262</f>
        <v>67.040256249999999</v>
      </c>
      <c r="G284" s="4" t="s">
        <v>188</v>
      </c>
      <c r="H284" s="4" t="s">
        <v>189</v>
      </c>
      <c r="I284" s="4"/>
      <c r="J284" s="4"/>
      <c r="K284" s="4">
        <v>207</v>
      </c>
      <c r="L284" s="4">
        <v>21</v>
      </c>
      <c r="M284" s="4">
        <v>3</v>
      </c>
      <c r="N284" s="4" t="s">
        <v>3</v>
      </c>
      <c r="O284" s="4">
        <v>-1</v>
      </c>
      <c r="P284" s="4"/>
      <c r="Q284" s="4"/>
      <c r="R284" s="4"/>
      <c r="S284" s="4"/>
      <c r="T284" s="4"/>
      <c r="U284" s="4"/>
      <c r="V284" s="4"/>
      <c r="W284" s="4"/>
    </row>
    <row r="285" spans="1:23" x14ac:dyDescent="0.2">
      <c r="A285" s="4">
        <v>50</v>
      </c>
      <c r="B285" s="4">
        <v>0</v>
      </c>
      <c r="C285" s="4">
        <v>0</v>
      </c>
      <c r="D285" s="4">
        <v>1</v>
      </c>
      <c r="E285" s="4">
        <v>208</v>
      </c>
      <c r="F285" s="4">
        <f>Source!V262</f>
        <v>0.62046875000000012</v>
      </c>
      <c r="G285" s="4" t="s">
        <v>190</v>
      </c>
      <c r="H285" s="4" t="s">
        <v>191</v>
      </c>
      <c r="I285" s="4"/>
      <c r="J285" s="4"/>
      <c r="K285" s="4">
        <v>208</v>
      </c>
      <c r="L285" s="4">
        <v>22</v>
      </c>
      <c r="M285" s="4">
        <v>3</v>
      </c>
      <c r="N285" s="4" t="s">
        <v>3</v>
      </c>
      <c r="O285" s="4">
        <v>-1</v>
      </c>
      <c r="P285" s="4"/>
      <c r="Q285" s="4"/>
      <c r="R285" s="4"/>
      <c r="S285" s="4"/>
      <c r="T285" s="4"/>
      <c r="U285" s="4"/>
      <c r="V285" s="4"/>
      <c r="W285" s="4"/>
    </row>
    <row r="286" spans="1:23" x14ac:dyDescent="0.2">
      <c r="A286" s="4">
        <v>50</v>
      </c>
      <c r="B286" s="4">
        <v>0</v>
      </c>
      <c r="C286" s="4">
        <v>0</v>
      </c>
      <c r="D286" s="4">
        <v>1</v>
      </c>
      <c r="E286" s="4">
        <v>209</v>
      </c>
      <c r="F286" s="4">
        <f>ROUND(Source!W262,O286)</f>
        <v>4.9400000000000004</v>
      </c>
      <c r="G286" s="4" t="s">
        <v>192</v>
      </c>
      <c r="H286" s="4" t="s">
        <v>193</v>
      </c>
      <c r="I286" s="4"/>
      <c r="J286" s="4"/>
      <c r="K286" s="4">
        <v>209</v>
      </c>
      <c r="L286" s="4">
        <v>23</v>
      </c>
      <c r="M286" s="4">
        <v>3</v>
      </c>
      <c r="N286" s="4" t="s">
        <v>3</v>
      </c>
      <c r="O286" s="4">
        <v>2</v>
      </c>
      <c r="P286" s="4"/>
      <c r="Q286" s="4"/>
      <c r="R286" s="4"/>
      <c r="S286" s="4"/>
      <c r="T286" s="4"/>
      <c r="U286" s="4"/>
      <c r="V286" s="4"/>
      <c r="W286" s="4"/>
    </row>
    <row r="287" spans="1:23" x14ac:dyDescent="0.2">
      <c r="A287" s="4">
        <v>50</v>
      </c>
      <c r="B287" s="4">
        <v>0</v>
      </c>
      <c r="C287" s="4">
        <v>0</v>
      </c>
      <c r="D287" s="4">
        <v>1</v>
      </c>
      <c r="E287" s="4">
        <v>210</v>
      </c>
      <c r="F287" s="4">
        <f>ROUND(Source!X262,O287)</f>
        <v>19500.23</v>
      </c>
      <c r="G287" s="4" t="s">
        <v>194</v>
      </c>
      <c r="H287" s="4" t="s">
        <v>195</v>
      </c>
      <c r="I287" s="4"/>
      <c r="J287" s="4"/>
      <c r="K287" s="4">
        <v>210</v>
      </c>
      <c r="L287" s="4">
        <v>24</v>
      </c>
      <c r="M287" s="4">
        <v>3</v>
      </c>
      <c r="N287" s="4" t="s">
        <v>3</v>
      </c>
      <c r="O287" s="4">
        <v>2</v>
      </c>
      <c r="P287" s="4"/>
      <c r="Q287" s="4"/>
      <c r="R287" s="4"/>
      <c r="S287" s="4"/>
      <c r="T287" s="4"/>
      <c r="U287" s="4"/>
      <c r="V287" s="4"/>
      <c r="W287" s="4"/>
    </row>
    <row r="288" spans="1:23" x14ac:dyDescent="0.2">
      <c r="A288" s="4">
        <v>50</v>
      </c>
      <c r="B288" s="4">
        <v>0</v>
      </c>
      <c r="C288" s="4">
        <v>0</v>
      </c>
      <c r="D288" s="4">
        <v>1</v>
      </c>
      <c r="E288" s="4">
        <v>211</v>
      </c>
      <c r="F288" s="4">
        <f>ROUND(Source!Y262,O288)</f>
        <v>11243.38</v>
      </c>
      <c r="G288" s="4" t="s">
        <v>196</v>
      </c>
      <c r="H288" s="4" t="s">
        <v>197</v>
      </c>
      <c r="I288" s="4"/>
      <c r="J288" s="4"/>
      <c r="K288" s="4">
        <v>211</v>
      </c>
      <c r="L288" s="4">
        <v>25</v>
      </c>
      <c r="M288" s="4">
        <v>3</v>
      </c>
      <c r="N288" s="4" t="s">
        <v>3</v>
      </c>
      <c r="O288" s="4">
        <v>2</v>
      </c>
      <c r="P288" s="4"/>
      <c r="Q288" s="4"/>
      <c r="R288" s="4"/>
      <c r="S288" s="4"/>
      <c r="T288" s="4"/>
      <c r="U288" s="4"/>
      <c r="V288" s="4"/>
      <c r="W288" s="4"/>
    </row>
    <row r="289" spans="1:206" x14ac:dyDescent="0.2">
      <c r="A289" s="4">
        <v>50</v>
      </c>
      <c r="B289" s="4">
        <v>0</v>
      </c>
      <c r="C289" s="4">
        <v>0</v>
      </c>
      <c r="D289" s="4">
        <v>1</v>
      </c>
      <c r="E289" s="4">
        <v>224</v>
      </c>
      <c r="F289" s="4">
        <f>ROUND(Source!AR262,O289)</f>
        <v>68470.34</v>
      </c>
      <c r="G289" s="4" t="s">
        <v>198</v>
      </c>
      <c r="H289" s="4" t="s">
        <v>199</v>
      </c>
      <c r="I289" s="4"/>
      <c r="J289" s="4"/>
      <c r="K289" s="4">
        <v>224</v>
      </c>
      <c r="L289" s="4">
        <v>26</v>
      </c>
      <c r="M289" s="4">
        <v>3</v>
      </c>
      <c r="N289" s="4" t="s">
        <v>3</v>
      </c>
      <c r="O289" s="4">
        <v>2</v>
      </c>
      <c r="P289" s="4"/>
      <c r="Q289" s="4"/>
      <c r="R289" s="4"/>
      <c r="S289" s="4"/>
      <c r="T289" s="4"/>
      <c r="U289" s="4"/>
      <c r="V289" s="4"/>
      <c r="W289" s="4"/>
    </row>
    <row r="291" spans="1:206" x14ac:dyDescent="0.2">
      <c r="A291" s="2">
        <v>51</v>
      </c>
      <c r="B291" s="2">
        <f>B24</f>
        <v>1</v>
      </c>
      <c r="C291" s="2">
        <f>A24</f>
        <v>4</v>
      </c>
      <c r="D291" s="2">
        <f>ROW(A24)</f>
        <v>24</v>
      </c>
      <c r="E291" s="2"/>
      <c r="F291" s="2" t="str">
        <f>IF(F24&lt;&gt;"",F24,"")</f>
        <v>Новый раздел</v>
      </c>
      <c r="G291" s="2" t="str">
        <f>IF(G24&lt;&gt;"",G24,"")</f>
        <v>Помещение №1</v>
      </c>
      <c r="H291" s="2">
        <v>0</v>
      </c>
      <c r="I291" s="2"/>
      <c r="J291" s="2"/>
      <c r="K291" s="2"/>
      <c r="L291" s="2"/>
      <c r="M291" s="2"/>
      <c r="N291" s="2"/>
      <c r="O291" s="2">
        <f t="shared" ref="O291:T291" si="257">ROUND(O57+O100+O158+O220+O262+AB291,2)</f>
        <v>2609847.79</v>
      </c>
      <c r="P291" s="2">
        <f t="shared" si="257"/>
        <v>1799126.59</v>
      </c>
      <c r="Q291" s="2">
        <f t="shared" si="257"/>
        <v>49643.13</v>
      </c>
      <c r="R291" s="2">
        <f t="shared" si="257"/>
        <v>4322.3500000000004</v>
      </c>
      <c r="S291" s="2">
        <f t="shared" si="257"/>
        <v>761078.07</v>
      </c>
      <c r="T291" s="2">
        <f t="shared" si="257"/>
        <v>0</v>
      </c>
      <c r="U291" s="2">
        <f>U57+U100+U158+U220+U262+AH291</f>
        <v>2863.9051063499992</v>
      </c>
      <c r="V291" s="2">
        <f>V57+V100+V158+V220+V262+AI291</f>
        <v>11.431933125</v>
      </c>
      <c r="W291" s="2">
        <f>ROUND(W57+W100+W158+W220+W262+AJ291,2)</f>
        <v>783.01</v>
      </c>
      <c r="X291" s="2">
        <f>ROUND(X57+X100+X158+X220+X262+AK291,2)</f>
        <v>742114.76</v>
      </c>
      <c r="Y291" s="2">
        <f>ROUND(Y57+Y100+Y158+Y220+Y262+AL291,2)</f>
        <v>416250.92</v>
      </c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>
        <f t="shared" ref="AO291:BC291" si="258">ROUND(AO57+AO100+AO158+AO220+AO262+BX291,2)</f>
        <v>0</v>
      </c>
      <c r="AP291" s="2">
        <f t="shared" si="258"/>
        <v>0</v>
      </c>
      <c r="AQ291" s="2">
        <f t="shared" si="258"/>
        <v>0</v>
      </c>
      <c r="AR291" s="2">
        <f t="shared" si="258"/>
        <v>3768213.47</v>
      </c>
      <c r="AS291" s="2">
        <f t="shared" si="258"/>
        <v>2582605.2799999998</v>
      </c>
      <c r="AT291" s="2">
        <f t="shared" si="258"/>
        <v>959505.08</v>
      </c>
      <c r="AU291" s="2">
        <f t="shared" si="258"/>
        <v>226103.11</v>
      </c>
      <c r="AV291" s="2">
        <f t="shared" si="258"/>
        <v>1799126.59</v>
      </c>
      <c r="AW291" s="2">
        <f t="shared" si="258"/>
        <v>1799126.59</v>
      </c>
      <c r="AX291" s="2">
        <f t="shared" si="258"/>
        <v>0</v>
      </c>
      <c r="AY291" s="2">
        <f t="shared" si="258"/>
        <v>1799126.59</v>
      </c>
      <c r="AZ291" s="2">
        <f t="shared" si="258"/>
        <v>0</v>
      </c>
      <c r="BA291" s="2">
        <f t="shared" si="258"/>
        <v>0</v>
      </c>
      <c r="BB291" s="2">
        <f t="shared" si="258"/>
        <v>0</v>
      </c>
      <c r="BC291" s="2">
        <f t="shared" si="258"/>
        <v>0</v>
      </c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>
        <v>0</v>
      </c>
    </row>
    <row r="293" spans="1:206" x14ac:dyDescent="0.2">
      <c r="A293" s="4">
        <v>50</v>
      </c>
      <c r="B293" s="4">
        <v>0</v>
      </c>
      <c r="C293" s="4">
        <v>0</v>
      </c>
      <c r="D293" s="4">
        <v>1</v>
      </c>
      <c r="E293" s="4">
        <v>201</v>
      </c>
      <c r="F293" s="4">
        <f>ROUND(Source!O291,O293)</f>
        <v>2609847.79</v>
      </c>
      <c r="G293" s="4" t="s">
        <v>148</v>
      </c>
      <c r="H293" s="4" t="s">
        <v>149</v>
      </c>
      <c r="I293" s="4"/>
      <c r="J293" s="4"/>
      <c r="K293" s="4">
        <v>201</v>
      </c>
      <c r="L293" s="4">
        <v>1</v>
      </c>
      <c r="M293" s="4">
        <v>3</v>
      </c>
      <c r="N293" s="4" t="s">
        <v>3</v>
      </c>
      <c r="O293" s="4">
        <v>2</v>
      </c>
      <c r="P293" s="4"/>
      <c r="Q293" s="4"/>
      <c r="R293" s="4"/>
      <c r="S293" s="4"/>
      <c r="T293" s="4"/>
      <c r="U293" s="4"/>
      <c r="V293" s="4"/>
      <c r="W293" s="4"/>
    </row>
    <row r="294" spans="1:206" x14ac:dyDescent="0.2">
      <c r="A294" s="4">
        <v>50</v>
      </c>
      <c r="B294" s="4">
        <v>0</v>
      </c>
      <c r="C294" s="4">
        <v>0</v>
      </c>
      <c r="D294" s="4">
        <v>1</v>
      </c>
      <c r="E294" s="4">
        <v>202</v>
      </c>
      <c r="F294" s="4">
        <f>ROUND(Source!P291,O294)</f>
        <v>1799126.59</v>
      </c>
      <c r="G294" s="4" t="s">
        <v>150</v>
      </c>
      <c r="H294" s="4" t="s">
        <v>151</v>
      </c>
      <c r="I294" s="4"/>
      <c r="J294" s="4"/>
      <c r="K294" s="4">
        <v>202</v>
      </c>
      <c r="L294" s="4">
        <v>2</v>
      </c>
      <c r="M294" s="4">
        <v>3</v>
      </c>
      <c r="N294" s="4" t="s">
        <v>3</v>
      </c>
      <c r="O294" s="4">
        <v>2</v>
      </c>
      <c r="P294" s="4"/>
      <c r="Q294" s="4"/>
      <c r="R294" s="4"/>
      <c r="S294" s="4"/>
      <c r="T294" s="4"/>
      <c r="U294" s="4"/>
      <c r="V294" s="4"/>
      <c r="W294" s="4"/>
    </row>
    <row r="295" spans="1:206" x14ac:dyDescent="0.2">
      <c r="A295" s="4">
        <v>50</v>
      </c>
      <c r="B295" s="4">
        <v>0</v>
      </c>
      <c r="C295" s="4">
        <v>0</v>
      </c>
      <c r="D295" s="4">
        <v>1</v>
      </c>
      <c r="E295" s="4">
        <v>222</v>
      </c>
      <c r="F295" s="4">
        <f>ROUND(Source!AO291,O295)</f>
        <v>0</v>
      </c>
      <c r="G295" s="4" t="s">
        <v>152</v>
      </c>
      <c r="H295" s="4" t="s">
        <v>153</v>
      </c>
      <c r="I295" s="4"/>
      <c r="J295" s="4"/>
      <c r="K295" s="4">
        <v>222</v>
      </c>
      <c r="L295" s="4">
        <v>3</v>
      </c>
      <c r="M295" s="4">
        <v>3</v>
      </c>
      <c r="N295" s="4" t="s">
        <v>3</v>
      </c>
      <c r="O295" s="4">
        <v>2</v>
      </c>
      <c r="P295" s="4"/>
      <c r="Q295" s="4"/>
      <c r="R295" s="4"/>
      <c r="S295" s="4"/>
      <c r="T295" s="4"/>
      <c r="U295" s="4"/>
      <c r="V295" s="4"/>
      <c r="W295" s="4"/>
    </row>
    <row r="296" spans="1:206" x14ac:dyDescent="0.2">
      <c r="A296" s="4">
        <v>50</v>
      </c>
      <c r="B296" s="4">
        <v>0</v>
      </c>
      <c r="C296" s="4">
        <v>0</v>
      </c>
      <c r="D296" s="4">
        <v>1</v>
      </c>
      <c r="E296" s="4">
        <v>225</v>
      </c>
      <c r="F296" s="4">
        <f>ROUND(Source!AV291,O296)</f>
        <v>1799126.59</v>
      </c>
      <c r="G296" s="4" t="s">
        <v>154</v>
      </c>
      <c r="H296" s="4" t="s">
        <v>155</v>
      </c>
      <c r="I296" s="4"/>
      <c r="J296" s="4"/>
      <c r="K296" s="4">
        <v>225</v>
      </c>
      <c r="L296" s="4">
        <v>4</v>
      </c>
      <c r="M296" s="4">
        <v>3</v>
      </c>
      <c r="N296" s="4" t="s">
        <v>3</v>
      </c>
      <c r="O296" s="4">
        <v>2</v>
      </c>
      <c r="P296" s="4"/>
      <c r="Q296" s="4"/>
      <c r="R296" s="4"/>
      <c r="S296" s="4"/>
      <c r="T296" s="4"/>
      <c r="U296" s="4"/>
      <c r="V296" s="4"/>
      <c r="W296" s="4"/>
    </row>
    <row r="297" spans="1:206" x14ac:dyDescent="0.2">
      <c r="A297" s="4">
        <v>50</v>
      </c>
      <c r="B297" s="4">
        <v>0</v>
      </c>
      <c r="C297" s="4">
        <v>0</v>
      </c>
      <c r="D297" s="4">
        <v>1</v>
      </c>
      <c r="E297" s="4">
        <v>226</v>
      </c>
      <c r="F297" s="4">
        <f>ROUND(Source!AW291,O297)</f>
        <v>1799126.59</v>
      </c>
      <c r="G297" s="4" t="s">
        <v>156</v>
      </c>
      <c r="H297" s="4" t="s">
        <v>157</v>
      </c>
      <c r="I297" s="4"/>
      <c r="J297" s="4"/>
      <c r="K297" s="4">
        <v>226</v>
      </c>
      <c r="L297" s="4">
        <v>5</v>
      </c>
      <c r="M297" s="4">
        <v>3</v>
      </c>
      <c r="N297" s="4" t="s">
        <v>3</v>
      </c>
      <c r="O297" s="4">
        <v>2</v>
      </c>
      <c r="P297" s="4"/>
      <c r="Q297" s="4"/>
      <c r="R297" s="4"/>
      <c r="S297" s="4"/>
      <c r="T297" s="4"/>
      <c r="U297" s="4"/>
      <c r="V297" s="4"/>
      <c r="W297" s="4"/>
    </row>
    <row r="298" spans="1:206" x14ac:dyDescent="0.2">
      <c r="A298" s="4">
        <v>50</v>
      </c>
      <c r="B298" s="4">
        <v>0</v>
      </c>
      <c r="C298" s="4">
        <v>0</v>
      </c>
      <c r="D298" s="4">
        <v>1</v>
      </c>
      <c r="E298" s="4">
        <v>227</v>
      </c>
      <c r="F298" s="4">
        <f>ROUND(Source!AX291,O298)</f>
        <v>0</v>
      </c>
      <c r="G298" s="4" t="s">
        <v>158</v>
      </c>
      <c r="H298" s="4" t="s">
        <v>159</v>
      </c>
      <c r="I298" s="4"/>
      <c r="J298" s="4"/>
      <c r="K298" s="4">
        <v>227</v>
      </c>
      <c r="L298" s="4">
        <v>6</v>
      </c>
      <c r="M298" s="4">
        <v>3</v>
      </c>
      <c r="N298" s="4" t="s">
        <v>3</v>
      </c>
      <c r="O298" s="4">
        <v>2</v>
      </c>
      <c r="P298" s="4"/>
      <c r="Q298" s="4"/>
      <c r="R298" s="4"/>
      <c r="S298" s="4"/>
      <c r="T298" s="4"/>
      <c r="U298" s="4"/>
      <c r="V298" s="4"/>
      <c r="W298" s="4"/>
    </row>
    <row r="299" spans="1:206" x14ac:dyDescent="0.2">
      <c r="A299" s="4">
        <v>50</v>
      </c>
      <c r="B299" s="4">
        <v>0</v>
      </c>
      <c r="C299" s="4">
        <v>0</v>
      </c>
      <c r="D299" s="4">
        <v>1</v>
      </c>
      <c r="E299" s="4">
        <v>228</v>
      </c>
      <c r="F299" s="4">
        <f>ROUND(Source!AY291,O299)</f>
        <v>1799126.59</v>
      </c>
      <c r="G299" s="4" t="s">
        <v>160</v>
      </c>
      <c r="H299" s="4" t="s">
        <v>161</v>
      </c>
      <c r="I299" s="4"/>
      <c r="J299" s="4"/>
      <c r="K299" s="4">
        <v>228</v>
      </c>
      <c r="L299" s="4">
        <v>7</v>
      </c>
      <c r="M299" s="4">
        <v>3</v>
      </c>
      <c r="N299" s="4" t="s">
        <v>3</v>
      </c>
      <c r="O299" s="4">
        <v>2</v>
      </c>
      <c r="P299" s="4"/>
      <c r="Q299" s="4"/>
      <c r="R299" s="4"/>
      <c r="S299" s="4"/>
      <c r="T299" s="4"/>
      <c r="U299" s="4"/>
      <c r="V299" s="4"/>
      <c r="W299" s="4"/>
    </row>
    <row r="300" spans="1:206" x14ac:dyDescent="0.2">
      <c r="A300" s="4">
        <v>50</v>
      </c>
      <c r="B300" s="4">
        <v>0</v>
      </c>
      <c r="C300" s="4">
        <v>0</v>
      </c>
      <c r="D300" s="4">
        <v>1</v>
      </c>
      <c r="E300" s="4">
        <v>216</v>
      </c>
      <c r="F300" s="4">
        <f>ROUND(Source!AP291,O300)</f>
        <v>0</v>
      </c>
      <c r="G300" s="4" t="s">
        <v>162</v>
      </c>
      <c r="H300" s="4" t="s">
        <v>163</v>
      </c>
      <c r="I300" s="4"/>
      <c r="J300" s="4"/>
      <c r="K300" s="4">
        <v>216</v>
      </c>
      <c r="L300" s="4">
        <v>8</v>
      </c>
      <c r="M300" s="4">
        <v>3</v>
      </c>
      <c r="N300" s="4" t="s">
        <v>3</v>
      </c>
      <c r="O300" s="4">
        <v>2</v>
      </c>
      <c r="P300" s="4"/>
      <c r="Q300" s="4"/>
      <c r="R300" s="4"/>
      <c r="S300" s="4"/>
      <c r="T300" s="4"/>
      <c r="U300" s="4"/>
      <c r="V300" s="4"/>
      <c r="W300" s="4"/>
    </row>
    <row r="301" spans="1:206" x14ac:dyDescent="0.2">
      <c r="A301" s="4">
        <v>50</v>
      </c>
      <c r="B301" s="4">
        <v>0</v>
      </c>
      <c r="C301" s="4">
        <v>0</v>
      </c>
      <c r="D301" s="4">
        <v>1</v>
      </c>
      <c r="E301" s="4">
        <v>223</v>
      </c>
      <c r="F301" s="4">
        <f>ROUND(Source!AQ291,O301)</f>
        <v>0</v>
      </c>
      <c r="G301" s="4" t="s">
        <v>164</v>
      </c>
      <c r="H301" s="4" t="s">
        <v>165</v>
      </c>
      <c r="I301" s="4"/>
      <c r="J301" s="4"/>
      <c r="K301" s="4">
        <v>223</v>
      </c>
      <c r="L301" s="4">
        <v>9</v>
      </c>
      <c r="M301" s="4">
        <v>3</v>
      </c>
      <c r="N301" s="4" t="s">
        <v>3</v>
      </c>
      <c r="O301" s="4">
        <v>2</v>
      </c>
      <c r="P301" s="4"/>
      <c r="Q301" s="4"/>
      <c r="R301" s="4"/>
      <c r="S301" s="4"/>
      <c r="T301" s="4"/>
      <c r="U301" s="4"/>
      <c r="V301" s="4"/>
      <c r="W301" s="4"/>
    </row>
    <row r="302" spans="1:206" x14ac:dyDescent="0.2">
      <c r="A302" s="4">
        <v>50</v>
      </c>
      <c r="B302" s="4">
        <v>0</v>
      </c>
      <c r="C302" s="4">
        <v>0</v>
      </c>
      <c r="D302" s="4">
        <v>1</v>
      </c>
      <c r="E302" s="4">
        <v>229</v>
      </c>
      <c r="F302" s="4">
        <f>ROUND(Source!AZ291,O302)</f>
        <v>0</v>
      </c>
      <c r="G302" s="4" t="s">
        <v>166</v>
      </c>
      <c r="H302" s="4" t="s">
        <v>167</v>
      </c>
      <c r="I302" s="4"/>
      <c r="J302" s="4"/>
      <c r="K302" s="4">
        <v>229</v>
      </c>
      <c r="L302" s="4">
        <v>10</v>
      </c>
      <c r="M302" s="4">
        <v>3</v>
      </c>
      <c r="N302" s="4" t="s">
        <v>3</v>
      </c>
      <c r="O302" s="4">
        <v>2</v>
      </c>
      <c r="P302" s="4"/>
      <c r="Q302" s="4"/>
      <c r="R302" s="4"/>
      <c r="S302" s="4"/>
      <c r="T302" s="4"/>
      <c r="U302" s="4"/>
      <c r="V302" s="4"/>
      <c r="W302" s="4"/>
    </row>
    <row r="303" spans="1:206" x14ac:dyDescent="0.2">
      <c r="A303" s="4">
        <v>50</v>
      </c>
      <c r="B303" s="4">
        <v>0</v>
      </c>
      <c r="C303" s="4">
        <v>0</v>
      </c>
      <c r="D303" s="4">
        <v>1</v>
      </c>
      <c r="E303" s="4">
        <v>203</v>
      </c>
      <c r="F303" s="4">
        <f>ROUND(Source!Q291,O303)</f>
        <v>49643.13</v>
      </c>
      <c r="G303" s="4" t="s">
        <v>168</v>
      </c>
      <c r="H303" s="4" t="s">
        <v>169</v>
      </c>
      <c r="I303" s="4"/>
      <c r="J303" s="4"/>
      <c r="K303" s="4">
        <v>203</v>
      </c>
      <c r="L303" s="4">
        <v>11</v>
      </c>
      <c r="M303" s="4">
        <v>3</v>
      </c>
      <c r="N303" s="4" t="s">
        <v>3</v>
      </c>
      <c r="O303" s="4">
        <v>2</v>
      </c>
      <c r="P303" s="4"/>
      <c r="Q303" s="4"/>
      <c r="R303" s="4"/>
      <c r="S303" s="4"/>
      <c r="T303" s="4"/>
      <c r="U303" s="4"/>
      <c r="V303" s="4"/>
      <c r="W303" s="4"/>
    </row>
    <row r="304" spans="1:206" x14ac:dyDescent="0.2">
      <c r="A304" s="4">
        <v>50</v>
      </c>
      <c r="B304" s="4">
        <v>0</v>
      </c>
      <c r="C304" s="4">
        <v>0</v>
      </c>
      <c r="D304" s="4">
        <v>1</v>
      </c>
      <c r="E304" s="4">
        <v>231</v>
      </c>
      <c r="F304" s="4">
        <f>ROUND(Source!BB291,O304)</f>
        <v>0</v>
      </c>
      <c r="G304" s="4" t="s">
        <v>170</v>
      </c>
      <c r="H304" s="4" t="s">
        <v>171</v>
      </c>
      <c r="I304" s="4"/>
      <c r="J304" s="4"/>
      <c r="K304" s="4">
        <v>231</v>
      </c>
      <c r="L304" s="4">
        <v>12</v>
      </c>
      <c r="M304" s="4">
        <v>3</v>
      </c>
      <c r="N304" s="4" t="s">
        <v>3</v>
      </c>
      <c r="O304" s="4">
        <v>2</v>
      </c>
      <c r="P304" s="4"/>
      <c r="Q304" s="4"/>
      <c r="R304" s="4"/>
      <c r="S304" s="4"/>
      <c r="T304" s="4"/>
      <c r="U304" s="4"/>
      <c r="V304" s="4"/>
      <c r="W304" s="4"/>
    </row>
    <row r="305" spans="1:88" x14ac:dyDescent="0.2">
      <c r="A305" s="4">
        <v>50</v>
      </c>
      <c r="B305" s="4">
        <v>0</v>
      </c>
      <c r="C305" s="4">
        <v>0</v>
      </c>
      <c r="D305" s="4">
        <v>1</v>
      </c>
      <c r="E305" s="4">
        <v>204</v>
      </c>
      <c r="F305" s="4">
        <f>ROUND(Source!R291,O305)</f>
        <v>4322.3500000000004</v>
      </c>
      <c r="G305" s="4" t="s">
        <v>172</v>
      </c>
      <c r="H305" s="4" t="s">
        <v>173</v>
      </c>
      <c r="I305" s="4"/>
      <c r="J305" s="4"/>
      <c r="K305" s="4">
        <v>204</v>
      </c>
      <c r="L305" s="4">
        <v>13</v>
      </c>
      <c r="M305" s="4">
        <v>3</v>
      </c>
      <c r="N305" s="4" t="s">
        <v>3</v>
      </c>
      <c r="O305" s="4">
        <v>2</v>
      </c>
      <c r="P305" s="4"/>
      <c r="Q305" s="4"/>
      <c r="R305" s="4"/>
      <c r="S305" s="4"/>
      <c r="T305" s="4"/>
      <c r="U305" s="4"/>
      <c r="V305" s="4"/>
      <c r="W305" s="4"/>
    </row>
    <row r="306" spans="1:88" x14ac:dyDescent="0.2">
      <c r="A306" s="4">
        <v>50</v>
      </c>
      <c r="B306" s="4">
        <v>0</v>
      </c>
      <c r="C306" s="4">
        <v>0</v>
      </c>
      <c r="D306" s="4">
        <v>1</v>
      </c>
      <c r="E306" s="4">
        <v>205</v>
      </c>
      <c r="F306" s="4">
        <f>ROUND(Source!S291,O306)</f>
        <v>761078.07</v>
      </c>
      <c r="G306" s="4" t="s">
        <v>174</v>
      </c>
      <c r="H306" s="4" t="s">
        <v>175</v>
      </c>
      <c r="I306" s="4"/>
      <c r="J306" s="4"/>
      <c r="K306" s="4">
        <v>205</v>
      </c>
      <c r="L306" s="4">
        <v>14</v>
      </c>
      <c r="M306" s="4">
        <v>3</v>
      </c>
      <c r="N306" s="4" t="s">
        <v>3</v>
      </c>
      <c r="O306" s="4">
        <v>2</v>
      </c>
      <c r="P306" s="4"/>
      <c r="Q306" s="4"/>
      <c r="R306" s="4"/>
      <c r="S306" s="4"/>
      <c r="T306" s="4"/>
      <c r="U306" s="4"/>
      <c r="V306" s="4"/>
      <c r="W306" s="4"/>
    </row>
    <row r="307" spans="1:88" x14ac:dyDescent="0.2">
      <c r="A307" s="4">
        <v>50</v>
      </c>
      <c r="B307" s="4">
        <v>0</v>
      </c>
      <c r="C307" s="4">
        <v>0</v>
      </c>
      <c r="D307" s="4">
        <v>1</v>
      </c>
      <c r="E307" s="4">
        <v>232</v>
      </c>
      <c r="F307" s="4">
        <f>ROUND(Source!BC291,O307)</f>
        <v>0</v>
      </c>
      <c r="G307" s="4" t="s">
        <v>176</v>
      </c>
      <c r="H307" s="4" t="s">
        <v>177</v>
      </c>
      <c r="I307" s="4"/>
      <c r="J307" s="4"/>
      <c r="K307" s="4">
        <v>232</v>
      </c>
      <c r="L307" s="4">
        <v>15</v>
      </c>
      <c r="M307" s="4">
        <v>3</v>
      </c>
      <c r="N307" s="4" t="s">
        <v>3</v>
      </c>
      <c r="O307" s="4">
        <v>2</v>
      </c>
      <c r="P307" s="4"/>
      <c r="Q307" s="4"/>
      <c r="R307" s="4"/>
      <c r="S307" s="4"/>
      <c r="T307" s="4"/>
      <c r="U307" s="4"/>
      <c r="V307" s="4"/>
      <c r="W307" s="4"/>
    </row>
    <row r="308" spans="1:88" x14ac:dyDescent="0.2">
      <c r="A308" s="4">
        <v>50</v>
      </c>
      <c r="B308" s="4">
        <v>0</v>
      </c>
      <c r="C308" s="4">
        <v>0</v>
      </c>
      <c r="D308" s="4">
        <v>1</v>
      </c>
      <c r="E308" s="4">
        <v>214</v>
      </c>
      <c r="F308" s="4">
        <f>ROUND(Source!AS291,O308)</f>
        <v>2582605.2799999998</v>
      </c>
      <c r="G308" s="4" t="s">
        <v>178</v>
      </c>
      <c r="H308" s="4" t="s">
        <v>179</v>
      </c>
      <c r="I308" s="4"/>
      <c r="J308" s="4"/>
      <c r="K308" s="4">
        <v>214</v>
      </c>
      <c r="L308" s="4">
        <v>16</v>
      </c>
      <c r="M308" s="4">
        <v>3</v>
      </c>
      <c r="N308" s="4" t="s">
        <v>3</v>
      </c>
      <c r="O308" s="4">
        <v>2</v>
      </c>
      <c r="P308" s="4"/>
      <c r="Q308" s="4"/>
      <c r="R308" s="4"/>
      <c r="S308" s="4"/>
      <c r="T308" s="4"/>
      <c r="U308" s="4"/>
      <c r="V308" s="4"/>
      <c r="W308" s="4"/>
    </row>
    <row r="309" spans="1:88" x14ac:dyDescent="0.2">
      <c r="A309" s="4">
        <v>50</v>
      </c>
      <c r="B309" s="4">
        <v>0</v>
      </c>
      <c r="C309" s="4">
        <v>0</v>
      </c>
      <c r="D309" s="4">
        <v>1</v>
      </c>
      <c r="E309" s="4">
        <v>215</v>
      </c>
      <c r="F309" s="4">
        <f>ROUND(Source!AT291,O309)</f>
        <v>959505.08</v>
      </c>
      <c r="G309" s="4" t="s">
        <v>180</v>
      </c>
      <c r="H309" s="4" t="s">
        <v>181</v>
      </c>
      <c r="I309" s="4"/>
      <c r="J309" s="4"/>
      <c r="K309" s="4">
        <v>215</v>
      </c>
      <c r="L309" s="4">
        <v>17</v>
      </c>
      <c r="M309" s="4">
        <v>3</v>
      </c>
      <c r="N309" s="4" t="s">
        <v>3</v>
      </c>
      <c r="O309" s="4">
        <v>2</v>
      </c>
      <c r="P309" s="4"/>
      <c r="Q309" s="4"/>
      <c r="R309" s="4"/>
      <c r="S309" s="4"/>
      <c r="T309" s="4"/>
      <c r="U309" s="4"/>
      <c r="V309" s="4"/>
      <c r="W309" s="4"/>
    </row>
    <row r="310" spans="1:88" x14ac:dyDescent="0.2">
      <c r="A310" s="4">
        <v>50</v>
      </c>
      <c r="B310" s="4">
        <v>0</v>
      </c>
      <c r="C310" s="4">
        <v>0</v>
      </c>
      <c r="D310" s="4">
        <v>1</v>
      </c>
      <c r="E310" s="4">
        <v>217</v>
      </c>
      <c r="F310" s="4">
        <f>ROUND(Source!AU291,O310)</f>
        <v>226103.11</v>
      </c>
      <c r="G310" s="4" t="s">
        <v>182</v>
      </c>
      <c r="H310" s="4" t="s">
        <v>183</v>
      </c>
      <c r="I310" s="4"/>
      <c r="J310" s="4"/>
      <c r="K310" s="4">
        <v>217</v>
      </c>
      <c r="L310" s="4">
        <v>18</v>
      </c>
      <c r="M310" s="4">
        <v>3</v>
      </c>
      <c r="N310" s="4" t="s">
        <v>3</v>
      </c>
      <c r="O310" s="4">
        <v>2</v>
      </c>
      <c r="P310" s="4"/>
      <c r="Q310" s="4"/>
      <c r="R310" s="4"/>
      <c r="S310" s="4"/>
      <c r="T310" s="4"/>
      <c r="U310" s="4"/>
      <c r="V310" s="4"/>
      <c r="W310" s="4"/>
    </row>
    <row r="311" spans="1:88" x14ac:dyDescent="0.2">
      <c r="A311" s="4">
        <v>50</v>
      </c>
      <c r="B311" s="4">
        <v>0</v>
      </c>
      <c r="C311" s="4">
        <v>0</v>
      </c>
      <c r="D311" s="4">
        <v>1</v>
      </c>
      <c r="E311" s="4">
        <v>230</v>
      </c>
      <c r="F311" s="4">
        <f>ROUND(Source!BA291,O311)</f>
        <v>0</v>
      </c>
      <c r="G311" s="4" t="s">
        <v>184</v>
      </c>
      <c r="H311" s="4" t="s">
        <v>185</v>
      </c>
      <c r="I311" s="4"/>
      <c r="J311" s="4"/>
      <c r="K311" s="4">
        <v>230</v>
      </c>
      <c r="L311" s="4">
        <v>19</v>
      </c>
      <c r="M311" s="4">
        <v>3</v>
      </c>
      <c r="N311" s="4" t="s">
        <v>3</v>
      </c>
      <c r="O311" s="4">
        <v>2</v>
      </c>
      <c r="P311" s="4"/>
      <c r="Q311" s="4"/>
      <c r="R311" s="4"/>
      <c r="S311" s="4"/>
      <c r="T311" s="4"/>
      <c r="U311" s="4"/>
      <c r="V311" s="4"/>
      <c r="W311" s="4"/>
    </row>
    <row r="312" spans="1:88" x14ac:dyDescent="0.2">
      <c r="A312" s="4">
        <v>50</v>
      </c>
      <c r="B312" s="4">
        <v>0</v>
      </c>
      <c r="C312" s="4">
        <v>0</v>
      </c>
      <c r="D312" s="4">
        <v>1</v>
      </c>
      <c r="E312" s="4">
        <v>206</v>
      </c>
      <c r="F312" s="4">
        <f>ROUND(Source!T291,O312)</f>
        <v>0</v>
      </c>
      <c r="G312" s="4" t="s">
        <v>186</v>
      </c>
      <c r="H312" s="4" t="s">
        <v>187</v>
      </c>
      <c r="I312" s="4"/>
      <c r="J312" s="4"/>
      <c r="K312" s="4">
        <v>206</v>
      </c>
      <c r="L312" s="4">
        <v>20</v>
      </c>
      <c r="M312" s="4">
        <v>3</v>
      </c>
      <c r="N312" s="4" t="s">
        <v>3</v>
      </c>
      <c r="O312" s="4">
        <v>2</v>
      </c>
      <c r="P312" s="4"/>
      <c r="Q312" s="4"/>
      <c r="R312" s="4"/>
      <c r="S312" s="4"/>
      <c r="T312" s="4"/>
      <c r="U312" s="4"/>
      <c r="V312" s="4"/>
      <c r="W312" s="4"/>
    </row>
    <row r="313" spans="1:88" x14ac:dyDescent="0.2">
      <c r="A313" s="4">
        <v>50</v>
      </c>
      <c r="B313" s="4">
        <v>0</v>
      </c>
      <c r="C313" s="4">
        <v>0</v>
      </c>
      <c r="D313" s="4">
        <v>1</v>
      </c>
      <c r="E313" s="4">
        <v>207</v>
      </c>
      <c r="F313" s="4">
        <f>Source!U291</f>
        <v>2863.9051063499992</v>
      </c>
      <c r="G313" s="4" t="s">
        <v>188</v>
      </c>
      <c r="H313" s="4" t="s">
        <v>189</v>
      </c>
      <c r="I313" s="4"/>
      <c r="J313" s="4"/>
      <c r="K313" s="4">
        <v>207</v>
      </c>
      <c r="L313" s="4">
        <v>21</v>
      </c>
      <c r="M313" s="4">
        <v>3</v>
      </c>
      <c r="N313" s="4" t="s">
        <v>3</v>
      </c>
      <c r="O313" s="4">
        <v>-1</v>
      </c>
      <c r="P313" s="4"/>
      <c r="Q313" s="4"/>
      <c r="R313" s="4"/>
      <c r="S313" s="4"/>
      <c r="T313" s="4"/>
      <c r="U313" s="4"/>
      <c r="V313" s="4"/>
      <c r="W313" s="4"/>
    </row>
    <row r="314" spans="1:88" x14ac:dyDescent="0.2">
      <c r="A314" s="4">
        <v>50</v>
      </c>
      <c r="B314" s="4">
        <v>0</v>
      </c>
      <c r="C314" s="4">
        <v>0</v>
      </c>
      <c r="D314" s="4">
        <v>1</v>
      </c>
      <c r="E314" s="4">
        <v>208</v>
      </c>
      <c r="F314" s="4">
        <f>Source!V291</f>
        <v>11.431933125</v>
      </c>
      <c r="G314" s="4" t="s">
        <v>190</v>
      </c>
      <c r="H314" s="4" t="s">
        <v>191</v>
      </c>
      <c r="I314" s="4"/>
      <c r="J314" s="4"/>
      <c r="K314" s="4">
        <v>208</v>
      </c>
      <c r="L314" s="4">
        <v>22</v>
      </c>
      <c r="M314" s="4">
        <v>3</v>
      </c>
      <c r="N314" s="4" t="s">
        <v>3</v>
      </c>
      <c r="O314" s="4">
        <v>-1</v>
      </c>
      <c r="P314" s="4"/>
      <c r="Q314" s="4"/>
      <c r="R314" s="4"/>
      <c r="S314" s="4"/>
      <c r="T314" s="4"/>
      <c r="U314" s="4"/>
      <c r="V314" s="4"/>
      <c r="W314" s="4"/>
    </row>
    <row r="315" spans="1:88" x14ac:dyDescent="0.2">
      <c r="A315" s="4">
        <v>50</v>
      </c>
      <c r="B315" s="4">
        <v>0</v>
      </c>
      <c r="C315" s="4">
        <v>0</v>
      </c>
      <c r="D315" s="4">
        <v>1</v>
      </c>
      <c r="E315" s="4">
        <v>209</v>
      </c>
      <c r="F315" s="4">
        <f>ROUND(Source!W291,O315)</f>
        <v>783.01</v>
      </c>
      <c r="G315" s="4" t="s">
        <v>192</v>
      </c>
      <c r="H315" s="4" t="s">
        <v>193</v>
      </c>
      <c r="I315" s="4"/>
      <c r="J315" s="4"/>
      <c r="K315" s="4">
        <v>209</v>
      </c>
      <c r="L315" s="4">
        <v>23</v>
      </c>
      <c r="M315" s="4">
        <v>3</v>
      </c>
      <c r="N315" s="4" t="s">
        <v>3</v>
      </c>
      <c r="O315" s="4">
        <v>2</v>
      </c>
      <c r="P315" s="4"/>
      <c r="Q315" s="4"/>
      <c r="R315" s="4"/>
      <c r="S315" s="4"/>
      <c r="T315" s="4"/>
      <c r="U315" s="4"/>
      <c r="V315" s="4"/>
      <c r="W315" s="4"/>
    </row>
    <row r="316" spans="1:88" x14ac:dyDescent="0.2">
      <c r="A316" s="4">
        <v>50</v>
      </c>
      <c r="B316" s="4">
        <v>0</v>
      </c>
      <c r="C316" s="4">
        <v>0</v>
      </c>
      <c r="D316" s="4">
        <v>1</v>
      </c>
      <c r="E316" s="4">
        <v>210</v>
      </c>
      <c r="F316" s="4">
        <f>ROUND(Source!X291,O316)</f>
        <v>742114.76</v>
      </c>
      <c r="G316" s="4" t="s">
        <v>194</v>
      </c>
      <c r="H316" s="4" t="s">
        <v>195</v>
      </c>
      <c r="I316" s="4"/>
      <c r="J316" s="4"/>
      <c r="K316" s="4">
        <v>210</v>
      </c>
      <c r="L316" s="4">
        <v>24</v>
      </c>
      <c r="M316" s="4">
        <v>3</v>
      </c>
      <c r="N316" s="4" t="s">
        <v>3</v>
      </c>
      <c r="O316" s="4">
        <v>2</v>
      </c>
      <c r="P316" s="4"/>
      <c r="Q316" s="4"/>
      <c r="R316" s="4"/>
      <c r="S316" s="4"/>
      <c r="T316" s="4"/>
      <c r="U316" s="4"/>
      <c r="V316" s="4"/>
      <c r="W316" s="4"/>
    </row>
    <row r="317" spans="1:88" x14ac:dyDescent="0.2">
      <c r="A317" s="4">
        <v>50</v>
      </c>
      <c r="B317" s="4">
        <v>0</v>
      </c>
      <c r="C317" s="4">
        <v>0</v>
      </c>
      <c r="D317" s="4">
        <v>1</v>
      </c>
      <c r="E317" s="4">
        <v>211</v>
      </c>
      <c r="F317" s="4">
        <f>ROUND(Source!Y291,O317)</f>
        <v>416250.92</v>
      </c>
      <c r="G317" s="4" t="s">
        <v>196</v>
      </c>
      <c r="H317" s="4" t="s">
        <v>197</v>
      </c>
      <c r="I317" s="4"/>
      <c r="J317" s="4"/>
      <c r="K317" s="4">
        <v>211</v>
      </c>
      <c r="L317" s="4">
        <v>25</v>
      </c>
      <c r="M317" s="4">
        <v>3</v>
      </c>
      <c r="N317" s="4" t="s">
        <v>3</v>
      </c>
      <c r="O317" s="4">
        <v>2</v>
      </c>
      <c r="P317" s="4"/>
      <c r="Q317" s="4"/>
      <c r="R317" s="4"/>
      <c r="S317" s="4"/>
      <c r="T317" s="4"/>
      <c r="U317" s="4"/>
      <c r="V317" s="4"/>
      <c r="W317" s="4"/>
    </row>
    <row r="318" spans="1:88" x14ac:dyDescent="0.2">
      <c r="A318" s="4">
        <v>50</v>
      </c>
      <c r="B318" s="4">
        <v>0</v>
      </c>
      <c r="C318" s="4">
        <v>0</v>
      </c>
      <c r="D318" s="4">
        <v>1</v>
      </c>
      <c r="E318" s="4">
        <v>224</v>
      </c>
      <c r="F318" s="4">
        <f>ROUND(Source!AR291,O318)</f>
        <v>3768213.47</v>
      </c>
      <c r="G318" s="4" t="s">
        <v>198</v>
      </c>
      <c r="H318" s="4" t="s">
        <v>199</v>
      </c>
      <c r="I318" s="4"/>
      <c r="J318" s="4"/>
      <c r="K318" s="4">
        <v>224</v>
      </c>
      <c r="L318" s="4">
        <v>26</v>
      </c>
      <c r="M318" s="4">
        <v>3</v>
      </c>
      <c r="N318" s="4" t="s">
        <v>3</v>
      </c>
      <c r="O318" s="4">
        <v>2</v>
      </c>
      <c r="P318" s="4"/>
      <c r="Q318" s="4"/>
      <c r="R318" s="4"/>
      <c r="S318" s="4"/>
      <c r="T318" s="4"/>
      <c r="U318" s="4"/>
      <c r="V318" s="4"/>
      <c r="W318" s="4"/>
    </row>
    <row r="320" spans="1:88" x14ac:dyDescent="0.2">
      <c r="A320" s="1">
        <v>4</v>
      </c>
      <c r="B320" s="1">
        <v>1</v>
      </c>
      <c r="C320" s="1"/>
      <c r="D320" s="1">
        <f>ROW(A580)</f>
        <v>580</v>
      </c>
      <c r="E320" s="1"/>
      <c r="F320" s="1" t="s">
        <v>11</v>
      </c>
      <c r="G320" s="1" t="s">
        <v>491</v>
      </c>
      <c r="H320" s="1" t="s">
        <v>3</v>
      </c>
      <c r="I320" s="1">
        <v>0</v>
      </c>
      <c r="J320" s="1"/>
      <c r="K320" s="1">
        <v>0</v>
      </c>
      <c r="L320" s="1"/>
      <c r="M320" s="1"/>
      <c r="N320" s="1"/>
      <c r="O320" s="1"/>
      <c r="P320" s="1"/>
      <c r="Q320" s="1"/>
      <c r="R320" s="1"/>
      <c r="S320" s="1"/>
      <c r="T320" s="1"/>
      <c r="U320" s="1" t="s">
        <v>3</v>
      </c>
      <c r="V320" s="1">
        <v>0</v>
      </c>
      <c r="W320" s="1"/>
      <c r="X320" s="1"/>
      <c r="Y320" s="1"/>
      <c r="Z320" s="1"/>
      <c r="AA320" s="1"/>
      <c r="AB320" s="1" t="s">
        <v>3</v>
      </c>
      <c r="AC320" s="1" t="s">
        <v>3</v>
      </c>
      <c r="AD320" s="1" t="s">
        <v>3</v>
      </c>
      <c r="AE320" s="1" t="s">
        <v>3</v>
      </c>
      <c r="AF320" s="1" t="s">
        <v>3</v>
      </c>
      <c r="AG320" s="1" t="s">
        <v>3</v>
      </c>
      <c r="AH320" s="1"/>
      <c r="AI320" s="1"/>
      <c r="AJ320" s="1"/>
      <c r="AK320" s="1"/>
      <c r="AL320" s="1"/>
      <c r="AM320" s="1"/>
      <c r="AN320" s="1"/>
      <c r="AO320" s="1"/>
      <c r="AP320" s="1" t="s">
        <v>3</v>
      </c>
      <c r="AQ320" s="1" t="s">
        <v>3</v>
      </c>
      <c r="AR320" s="1" t="s">
        <v>3</v>
      </c>
      <c r="AS320" s="1"/>
      <c r="AT320" s="1"/>
      <c r="AU320" s="1"/>
      <c r="AV320" s="1"/>
      <c r="AW320" s="1"/>
      <c r="AX320" s="1"/>
      <c r="AY320" s="1"/>
      <c r="AZ320" s="1" t="s">
        <v>3</v>
      </c>
      <c r="BA320" s="1"/>
      <c r="BB320" s="1" t="s">
        <v>3</v>
      </c>
      <c r="BC320" s="1" t="s">
        <v>3</v>
      </c>
      <c r="BD320" s="1" t="s">
        <v>3</v>
      </c>
      <c r="BE320" s="1" t="s">
        <v>3</v>
      </c>
      <c r="BF320" s="1" t="s">
        <v>3</v>
      </c>
      <c r="BG320" s="1" t="s">
        <v>3</v>
      </c>
      <c r="BH320" s="1" t="s">
        <v>3</v>
      </c>
      <c r="BI320" s="1" t="s">
        <v>3</v>
      </c>
      <c r="BJ320" s="1" t="s">
        <v>3</v>
      </c>
      <c r="BK320" s="1" t="s">
        <v>3</v>
      </c>
      <c r="BL320" s="1" t="s">
        <v>3</v>
      </c>
      <c r="BM320" s="1" t="s">
        <v>3</v>
      </c>
      <c r="BN320" s="1" t="s">
        <v>3</v>
      </c>
      <c r="BO320" s="1" t="s">
        <v>3</v>
      </c>
      <c r="BP320" s="1" t="s">
        <v>3</v>
      </c>
      <c r="BQ320" s="1"/>
      <c r="BR320" s="1"/>
      <c r="BS320" s="1"/>
      <c r="BT320" s="1"/>
      <c r="BU320" s="1"/>
      <c r="BV320" s="1"/>
      <c r="BW320" s="1"/>
      <c r="BX320" s="1">
        <v>0</v>
      </c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>
        <v>0</v>
      </c>
    </row>
    <row r="322" spans="1:245" x14ac:dyDescent="0.2">
      <c r="A322" s="2">
        <v>52</v>
      </c>
      <c r="B322" s="2">
        <f t="shared" ref="B322:G322" si="259">B580</f>
        <v>1</v>
      </c>
      <c r="C322" s="2">
        <f t="shared" si="259"/>
        <v>4</v>
      </c>
      <c r="D322" s="2">
        <f t="shared" si="259"/>
        <v>320</v>
      </c>
      <c r="E322" s="2">
        <f t="shared" si="259"/>
        <v>0</v>
      </c>
      <c r="F322" s="2" t="str">
        <f t="shared" si="259"/>
        <v>Новый раздел</v>
      </c>
      <c r="G322" s="2" t="str">
        <f t="shared" si="259"/>
        <v>Помещение №2</v>
      </c>
      <c r="H322" s="2"/>
      <c r="I322" s="2"/>
      <c r="J322" s="2"/>
      <c r="K322" s="2"/>
      <c r="L322" s="2"/>
      <c r="M322" s="2"/>
      <c r="N322" s="2"/>
      <c r="O322" s="2">
        <f t="shared" ref="O322:AT322" si="260">O580</f>
        <v>2312214.46</v>
      </c>
      <c r="P322" s="2">
        <f t="shared" si="260"/>
        <v>1514360.26</v>
      </c>
      <c r="Q322" s="2">
        <f t="shared" si="260"/>
        <v>60451.97</v>
      </c>
      <c r="R322" s="2">
        <f t="shared" si="260"/>
        <v>5516.47</v>
      </c>
      <c r="S322" s="2">
        <f t="shared" si="260"/>
        <v>737402.23</v>
      </c>
      <c r="T322" s="2">
        <f t="shared" si="260"/>
        <v>0</v>
      </c>
      <c r="U322" s="2">
        <f t="shared" si="260"/>
        <v>2740.5122521499998</v>
      </c>
      <c r="V322" s="2">
        <f t="shared" si="260"/>
        <v>14.488302812500001</v>
      </c>
      <c r="W322" s="2">
        <f t="shared" si="260"/>
        <v>564.16</v>
      </c>
      <c r="X322" s="2">
        <f t="shared" si="260"/>
        <v>706684.96</v>
      </c>
      <c r="Y322" s="2">
        <f t="shared" si="260"/>
        <v>417757.14</v>
      </c>
      <c r="Z322" s="2">
        <f t="shared" si="260"/>
        <v>0</v>
      </c>
      <c r="AA322" s="2">
        <f t="shared" si="260"/>
        <v>0</v>
      </c>
      <c r="AB322" s="2">
        <f t="shared" si="260"/>
        <v>0</v>
      </c>
      <c r="AC322" s="2">
        <f t="shared" si="260"/>
        <v>0</v>
      </c>
      <c r="AD322" s="2">
        <f t="shared" si="260"/>
        <v>0</v>
      </c>
      <c r="AE322" s="2">
        <f t="shared" si="260"/>
        <v>0</v>
      </c>
      <c r="AF322" s="2">
        <f t="shared" si="260"/>
        <v>0</v>
      </c>
      <c r="AG322" s="2">
        <f t="shared" si="260"/>
        <v>0</v>
      </c>
      <c r="AH322" s="2">
        <f t="shared" si="260"/>
        <v>0</v>
      </c>
      <c r="AI322" s="2">
        <f t="shared" si="260"/>
        <v>0</v>
      </c>
      <c r="AJ322" s="2">
        <f t="shared" si="260"/>
        <v>0</v>
      </c>
      <c r="AK322" s="2">
        <f t="shared" si="260"/>
        <v>0</v>
      </c>
      <c r="AL322" s="2">
        <f t="shared" si="260"/>
        <v>0</v>
      </c>
      <c r="AM322" s="2">
        <f t="shared" si="260"/>
        <v>0</v>
      </c>
      <c r="AN322" s="2">
        <f t="shared" si="260"/>
        <v>0</v>
      </c>
      <c r="AO322" s="2">
        <f t="shared" si="260"/>
        <v>0</v>
      </c>
      <c r="AP322" s="2">
        <f t="shared" si="260"/>
        <v>0</v>
      </c>
      <c r="AQ322" s="2">
        <f t="shared" si="260"/>
        <v>0</v>
      </c>
      <c r="AR322" s="2">
        <f t="shared" si="260"/>
        <v>3436656.56</v>
      </c>
      <c r="AS322" s="2">
        <f t="shared" si="260"/>
        <v>2185122.71</v>
      </c>
      <c r="AT322" s="2">
        <f t="shared" si="260"/>
        <v>941364.99</v>
      </c>
      <c r="AU322" s="2">
        <f t="shared" ref="AU322:BZ322" si="261">AU580</f>
        <v>310168.86</v>
      </c>
      <c r="AV322" s="2">
        <f t="shared" si="261"/>
        <v>1514360.26</v>
      </c>
      <c r="AW322" s="2">
        <f t="shared" si="261"/>
        <v>1514360.26</v>
      </c>
      <c r="AX322" s="2">
        <f t="shared" si="261"/>
        <v>0</v>
      </c>
      <c r="AY322" s="2">
        <f t="shared" si="261"/>
        <v>1514360.26</v>
      </c>
      <c r="AZ322" s="2">
        <f t="shared" si="261"/>
        <v>0</v>
      </c>
      <c r="BA322" s="2">
        <f t="shared" si="261"/>
        <v>0</v>
      </c>
      <c r="BB322" s="2">
        <f t="shared" si="261"/>
        <v>0</v>
      </c>
      <c r="BC322" s="2">
        <f t="shared" si="261"/>
        <v>0</v>
      </c>
      <c r="BD322" s="2">
        <f t="shared" si="261"/>
        <v>0</v>
      </c>
      <c r="BE322" s="2">
        <f t="shared" si="261"/>
        <v>0</v>
      </c>
      <c r="BF322" s="2">
        <f t="shared" si="261"/>
        <v>0</v>
      </c>
      <c r="BG322" s="2">
        <f t="shared" si="261"/>
        <v>0</v>
      </c>
      <c r="BH322" s="2">
        <f t="shared" si="261"/>
        <v>0</v>
      </c>
      <c r="BI322" s="2">
        <f t="shared" si="261"/>
        <v>0</v>
      </c>
      <c r="BJ322" s="2">
        <f t="shared" si="261"/>
        <v>0</v>
      </c>
      <c r="BK322" s="2">
        <f t="shared" si="261"/>
        <v>0</v>
      </c>
      <c r="BL322" s="2">
        <f t="shared" si="261"/>
        <v>0</v>
      </c>
      <c r="BM322" s="2">
        <f t="shared" si="261"/>
        <v>0</v>
      </c>
      <c r="BN322" s="2">
        <f t="shared" si="261"/>
        <v>0</v>
      </c>
      <c r="BO322" s="2">
        <f t="shared" si="261"/>
        <v>0</v>
      </c>
      <c r="BP322" s="2">
        <f t="shared" si="261"/>
        <v>0</v>
      </c>
      <c r="BQ322" s="2">
        <f t="shared" si="261"/>
        <v>0</v>
      </c>
      <c r="BR322" s="2">
        <f t="shared" si="261"/>
        <v>0</v>
      </c>
      <c r="BS322" s="2">
        <f t="shared" si="261"/>
        <v>0</v>
      </c>
      <c r="BT322" s="2">
        <f t="shared" si="261"/>
        <v>0</v>
      </c>
      <c r="BU322" s="2">
        <f t="shared" si="261"/>
        <v>0</v>
      </c>
      <c r="BV322" s="2">
        <f t="shared" si="261"/>
        <v>0</v>
      </c>
      <c r="BW322" s="2">
        <f t="shared" si="261"/>
        <v>0</v>
      </c>
      <c r="BX322" s="2">
        <f t="shared" si="261"/>
        <v>0</v>
      </c>
      <c r="BY322" s="2">
        <f t="shared" si="261"/>
        <v>0</v>
      </c>
      <c r="BZ322" s="2">
        <f t="shared" si="261"/>
        <v>0</v>
      </c>
      <c r="CA322" s="2">
        <f t="shared" ref="CA322:DF322" si="262">CA580</f>
        <v>0</v>
      </c>
      <c r="CB322" s="2">
        <f t="shared" si="262"/>
        <v>0</v>
      </c>
      <c r="CC322" s="2">
        <f t="shared" si="262"/>
        <v>0</v>
      </c>
      <c r="CD322" s="2">
        <f t="shared" si="262"/>
        <v>0</v>
      </c>
      <c r="CE322" s="2">
        <f t="shared" si="262"/>
        <v>0</v>
      </c>
      <c r="CF322" s="2">
        <f t="shared" si="262"/>
        <v>0</v>
      </c>
      <c r="CG322" s="2">
        <f t="shared" si="262"/>
        <v>0</v>
      </c>
      <c r="CH322" s="2">
        <f t="shared" si="262"/>
        <v>0</v>
      </c>
      <c r="CI322" s="2">
        <f t="shared" si="262"/>
        <v>0</v>
      </c>
      <c r="CJ322" s="2">
        <f t="shared" si="262"/>
        <v>0</v>
      </c>
      <c r="CK322" s="2">
        <f t="shared" si="262"/>
        <v>0</v>
      </c>
      <c r="CL322" s="2">
        <f t="shared" si="262"/>
        <v>0</v>
      </c>
      <c r="CM322" s="2">
        <f t="shared" si="262"/>
        <v>0</v>
      </c>
      <c r="CN322" s="2">
        <f t="shared" si="262"/>
        <v>0</v>
      </c>
      <c r="CO322" s="2">
        <f t="shared" si="262"/>
        <v>0</v>
      </c>
      <c r="CP322" s="2">
        <f t="shared" si="262"/>
        <v>0</v>
      </c>
      <c r="CQ322" s="2">
        <f t="shared" si="262"/>
        <v>0</v>
      </c>
      <c r="CR322" s="2">
        <f t="shared" si="262"/>
        <v>0</v>
      </c>
      <c r="CS322" s="2">
        <f t="shared" si="262"/>
        <v>0</v>
      </c>
      <c r="CT322" s="2">
        <f t="shared" si="262"/>
        <v>0</v>
      </c>
      <c r="CU322" s="2">
        <f t="shared" si="262"/>
        <v>0</v>
      </c>
      <c r="CV322" s="2">
        <f t="shared" si="262"/>
        <v>0</v>
      </c>
      <c r="CW322" s="2">
        <f t="shared" si="262"/>
        <v>0</v>
      </c>
      <c r="CX322" s="2">
        <f t="shared" si="262"/>
        <v>0</v>
      </c>
      <c r="CY322" s="2">
        <f t="shared" si="262"/>
        <v>0</v>
      </c>
      <c r="CZ322" s="2">
        <f t="shared" si="262"/>
        <v>0</v>
      </c>
      <c r="DA322" s="2">
        <f t="shared" si="262"/>
        <v>0</v>
      </c>
      <c r="DB322" s="2">
        <f t="shared" si="262"/>
        <v>0</v>
      </c>
      <c r="DC322" s="2">
        <f t="shared" si="262"/>
        <v>0</v>
      </c>
      <c r="DD322" s="2">
        <f t="shared" si="262"/>
        <v>0</v>
      </c>
      <c r="DE322" s="2">
        <f t="shared" si="262"/>
        <v>0</v>
      </c>
      <c r="DF322" s="2">
        <f t="shared" si="262"/>
        <v>0</v>
      </c>
      <c r="DG322" s="3">
        <f t="shared" ref="DG322:EL322" si="263">DG580</f>
        <v>0</v>
      </c>
      <c r="DH322" s="3">
        <f t="shared" si="263"/>
        <v>0</v>
      </c>
      <c r="DI322" s="3">
        <f t="shared" si="263"/>
        <v>0</v>
      </c>
      <c r="DJ322" s="3">
        <f t="shared" si="263"/>
        <v>0</v>
      </c>
      <c r="DK322" s="3">
        <f t="shared" si="263"/>
        <v>0</v>
      </c>
      <c r="DL322" s="3">
        <f t="shared" si="263"/>
        <v>0</v>
      </c>
      <c r="DM322" s="3">
        <f t="shared" si="263"/>
        <v>0</v>
      </c>
      <c r="DN322" s="3">
        <f t="shared" si="263"/>
        <v>0</v>
      </c>
      <c r="DO322" s="3">
        <f t="shared" si="263"/>
        <v>0</v>
      </c>
      <c r="DP322" s="3">
        <f t="shared" si="263"/>
        <v>0</v>
      </c>
      <c r="DQ322" s="3">
        <f t="shared" si="263"/>
        <v>0</v>
      </c>
      <c r="DR322" s="3">
        <f t="shared" si="263"/>
        <v>0</v>
      </c>
      <c r="DS322" s="3">
        <f t="shared" si="263"/>
        <v>0</v>
      </c>
      <c r="DT322" s="3">
        <f t="shared" si="263"/>
        <v>0</v>
      </c>
      <c r="DU322" s="3">
        <f t="shared" si="263"/>
        <v>0</v>
      </c>
      <c r="DV322" s="3">
        <f t="shared" si="263"/>
        <v>0</v>
      </c>
      <c r="DW322" s="3">
        <f t="shared" si="263"/>
        <v>0</v>
      </c>
      <c r="DX322" s="3">
        <f t="shared" si="263"/>
        <v>0</v>
      </c>
      <c r="DY322" s="3">
        <f t="shared" si="263"/>
        <v>0</v>
      </c>
      <c r="DZ322" s="3">
        <f t="shared" si="263"/>
        <v>0</v>
      </c>
      <c r="EA322" s="3">
        <f t="shared" si="263"/>
        <v>0</v>
      </c>
      <c r="EB322" s="3">
        <f t="shared" si="263"/>
        <v>0</v>
      </c>
      <c r="EC322" s="3">
        <f t="shared" si="263"/>
        <v>0</v>
      </c>
      <c r="ED322" s="3">
        <f t="shared" si="263"/>
        <v>0</v>
      </c>
      <c r="EE322" s="3">
        <f t="shared" si="263"/>
        <v>0</v>
      </c>
      <c r="EF322" s="3">
        <f t="shared" si="263"/>
        <v>0</v>
      </c>
      <c r="EG322" s="3">
        <f t="shared" si="263"/>
        <v>0</v>
      </c>
      <c r="EH322" s="3">
        <f t="shared" si="263"/>
        <v>0</v>
      </c>
      <c r="EI322" s="3">
        <f t="shared" si="263"/>
        <v>0</v>
      </c>
      <c r="EJ322" s="3">
        <f t="shared" si="263"/>
        <v>0</v>
      </c>
      <c r="EK322" s="3">
        <f t="shared" si="263"/>
        <v>0</v>
      </c>
      <c r="EL322" s="3">
        <f t="shared" si="263"/>
        <v>0</v>
      </c>
      <c r="EM322" s="3">
        <f t="shared" ref="EM322:FR322" si="264">EM580</f>
        <v>0</v>
      </c>
      <c r="EN322" s="3">
        <f t="shared" si="264"/>
        <v>0</v>
      </c>
      <c r="EO322" s="3">
        <f t="shared" si="264"/>
        <v>0</v>
      </c>
      <c r="EP322" s="3">
        <f t="shared" si="264"/>
        <v>0</v>
      </c>
      <c r="EQ322" s="3">
        <f t="shared" si="264"/>
        <v>0</v>
      </c>
      <c r="ER322" s="3">
        <f t="shared" si="264"/>
        <v>0</v>
      </c>
      <c r="ES322" s="3">
        <f t="shared" si="264"/>
        <v>0</v>
      </c>
      <c r="ET322" s="3">
        <f t="shared" si="264"/>
        <v>0</v>
      </c>
      <c r="EU322" s="3">
        <f t="shared" si="264"/>
        <v>0</v>
      </c>
      <c r="EV322" s="3">
        <f t="shared" si="264"/>
        <v>0</v>
      </c>
      <c r="EW322" s="3">
        <f t="shared" si="264"/>
        <v>0</v>
      </c>
      <c r="EX322" s="3">
        <f t="shared" si="264"/>
        <v>0</v>
      </c>
      <c r="EY322" s="3">
        <f t="shared" si="264"/>
        <v>0</v>
      </c>
      <c r="EZ322" s="3">
        <f t="shared" si="264"/>
        <v>0</v>
      </c>
      <c r="FA322" s="3">
        <f t="shared" si="264"/>
        <v>0</v>
      </c>
      <c r="FB322" s="3">
        <f t="shared" si="264"/>
        <v>0</v>
      </c>
      <c r="FC322" s="3">
        <f t="shared" si="264"/>
        <v>0</v>
      </c>
      <c r="FD322" s="3">
        <f t="shared" si="264"/>
        <v>0</v>
      </c>
      <c r="FE322" s="3">
        <f t="shared" si="264"/>
        <v>0</v>
      </c>
      <c r="FF322" s="3">
        <f t="shared" si="264"/>
        <v>0</v>
      </c>
      <c r="FG322" s="3">
        <f t="shared" si="264"/>
        <v>0</v>
      </c>
      <c r="FH322" s="3">
        <f t="shared" si="264"/>
        <v>0</v>
      </c>
      <c r="FI322" s="3">
        <f t="shared" si="264"/>
        <v>0</v>
      </c>
      <c r="FJ322" s="3">
        <f t="shared" si="264"/>
        <v>0</v>
      </c>
      <c r="FK322" s="3">
        <f t="shared" si="264"/>
        <v>0</v>
      </c>
      <c r="FL322" s="3">
        <f t="shared" si="264"/>
        <v>0</v>
      </c>
      <c r="FM322" s="3">
        <f t="shared" si="264"/>
        <v>0</v>
      </c>
      <c r="FN322" s="3">
        <f t="shared" si="264"/>
        <v>0</v>
      </c>
      <c r="FO322" s="3">
        <f t="shared" si="264"/>
        <v>0</v>
      </c>
      <c r="FP322" s="3">
        <f t="shared" si="264"/>
        <v>0</v>
      </c>
      <c r="FQ322" s="3">
        <f t="shared" si="264"/>
        <v>0</v>
      </c>
      <c r="FR322" s="3">
        <f t="shared" si="264"/>
        <v>0</v>
      </c>
      <c r="FS322" s="3">
        <f t="shared" ref="FS322:GX322" si="265">FS580</f>
        <v>0</v>
      </c>
      <c r="FT322" s="3">
        <f t="shared" si="265"/>
        <v>0</v>
      </c>
      <c r="FU322" s="3">
        <f t="shared" si="265"/>
        <v>0</v>
      </c>
      <c r="FV322" s="3">
        <f t="shared" si="265"/>
        <v>0</v>
      </c>
      <c r="FW322" s="3">
        <f t="shared" si="265"/>
        <v>0</v>
      </c>
      <c r="FX322" s="3">
        <f t="shared" si="265"/>
        <v>0</v>
      </c>
      <c r="FY322" s="3">
        <f t="shared" si="265"/>
        <v>0</v>
      </c>
      <c r="FZ322" s="3">
        <f t="shared" si="265"/>
        <v>0</v>
      </c>
      <c r="GA322" s="3">
        <f t="shared" si="265"/>
        <v>0</v>
      </c>
      <c r="GB322" s="3">
        <f t="shared" si="265"/>
        <v>0</v>
      </c>
      <c r="GC322" s="3">
        <f t="shared" si="265"/>
        <v>0</v>
      </c>
      <c r="GD322" s="3">
        <f t="shared" si="265"/>
        <v>0</v>
      </c>
      <c r="GE322" s="3">
        <f t="shared" si="265"/>
        <v>0</v>
      </c>
      <c r="GF322" s="3">
        <f t="shared" si="265"/>
        <v>0</v>
      </c>
      <c r="GG322" s="3">
        <f t="shared" si="265"/>
        <v>0</v>
      </c>
      <c r="GH322" s="3">
        <f t="shared" si="265"/>
        <v>0</v>
      </c>
      <c r="GI322" s="3">
        <f t="shared" si="265"/>
        <v>0</v>
      </c>
      <c r="GJ322" s="3">
        <f t="shared" si="265"/>
        <v>0</v>
      </c>
      <c r="GK322" s="3">
        <f t="shared" si="265"/>
        <v>0</v>
      </c>
      <c r="GL322" s="3">
        <f t="shared" si="265"/>
        <v>0</v>
      </c>
      <c r="GM322" s="3">
        <f t="shared" si="265"/>
        <v>0</v>
      </c>
      <c r="GN322" s="3">
        <f t="shared" si="265"/>
        <v>0</v>
      </c>
      <c r="GO322" s="3">
        <f t="shared" si="265"/>
        <v>0</v>
      </c>
      <c r="GP322" s="3">
        <f t="shared" si="265"/>
        <v>0</v>
      </c>
      <c r="GQ322" s="3">
        <f t="shared" si="265"/>
        <v>0</v>
      </c>
      <c r="GR322" s="3">
        <f t="shared" si="265"/>
        <v>0</v>
      </c>
      <c r="GS322" s="3">
        <f t="shared" si="265"/>
        <v>0</v>
      </c>
      <c r="GT322" s="3">
        <f t="shared" si="265"/>
        <v>0</v>
      </c>
      <c r="GU322" s="3">
        <f t="shared" si="265"/>
        <v>0</v>
      </c>
      <c r="GV322" s="3">
        <f t="shared" si="265"/>
        <v>0</v>
      </c>
      <c r="GW322" s="3">
        <f t="shared" si="265"/>
        <v>0</v>
      </c>
      <c r="GX322" s="3">
        <f t="shared" si="265"/>
        <v>0</v>
      </c>
    </row>
    <row r="324" spans="1:245" x14ac:dyDescent="0.2">
      <c r="A324" s="1">
        <v>5</v>
      </c>
      <c r="B324" s="1">
        <v>1</v>
      </c>
      <c r="C324" s="1"/>
      <c r="D324" s="1">
        <f>ROW(A352)</f>
        <v>352</v>
      </c>
      <c r="E324" s="1"/>
      <c r="F324" s="1" t="s">
        <v>13</v>
      </c>
      <c r="G324" s="1" t="s">
        <v>14</v>
      </c>
      <c r="H324" s="1" t="s">
        <v>3</v>
      </c>
      <c r="I324" s="1">
        <v>0</v>
      </c>
      <c r="J324" s="1"/>
      <c r="K324" s="1">
        <v>0</v>
      </c>
      <c r="L324" s="1"/>
      <c r="M324" s="1"/>
      <c r="N324" s="1"/>
      <c r="O324" s="1"/>
      <c r="P324" s="1"/>
      <c r="Q324" s="1"/>
      <c r="R324" s="1"/>
      <c r="S324" s="1"/>
      <c r="T324" s="1"/>
      <c r="U324" s="1" t="s">
        <v>3</v>
      </c>
      <c r="V324" s="1">
        <v>0</v>
      </c>
      <c r="W324" s="1"/>
      <c r="X324" s="1"/>
      <c r="Y324" s="1"/>
      <c r="Z324" s="1"/>
      <c r="AA324" s="1"/>
      <c r="AB324" s="1" t="s">
        <v>3</v>
      </c>
      <c r="AC324" s="1" t="s">
        <v>3</v>
      </c>
      <c r="AD324" s="1" t="s">
        <v>3</v>
      </c>
      <c r="AE324" s="1" t="s">
        <v>3</v>
      </c>
      <c r="AF324" s="1" t="s">
        <v>3</v>
      </c>
      <c r="AG324" s="1" t="s">
        <v>3</v>
      </c>
      <c r="AH324" s="1"/>
      <c r="AI324" s="1"/>
      <c r="AJ324" s="1"/>
      <c r="AK324" s="1"/>
      <c r="AL324" s="1"/>
      <c r="AM324" s="1"/>
      <c r="AN324" s="1"/>
      <c r="AO324" s="1"/>
      <c r="AP324" s="1" t="s">
        <v>3</v>
      </c>
      <c r="AQ324" s="1" t="s">
        <v>3</v>
      </c>
      <c r="AR324" s="1" t="s">
        <v>3</v>
      </c>
      <c r="AS324" s="1"/>
      <c r="AT324" s="1"/>
      <c r="AU324" s="1"/>
      <c r="AV324" s="1"/>
      <c r="AW324" s="1"/>
      <c r="AX324" s="1"/>
      <c r="AY324" s="1"/>
      <c r="AZ324" s="1" t="s">
        <v>3</v>
      </c>
      <c r="BA324" s="1"/>
      <c r="BB324" s="1" t="s">
        <v>3</v>
      </c>
      <c r="BC324" s="1" t="s">
        <v>3</v>
      </c>
      <c r="BD324" s="1" t="s">
        <v>3</v>
      </c>
      <c r="BE324" s="1" t="s">
        <v>3</v>
      </c>
      <c r="BF324" s="1" t="s">
        <v>3</v>
      </c>
      <c r="BG324" s="1" t="s">
        <v>3</v>
      </c>
      <c r="BH324" s="1" t="s">
        <v>3</v>
      </c>
      <c r="BI324" s="1" t="s">
        <v>3</v>
      </c>
      <c r="BJ324" s="1" t="s">
        <v>3</v>
      </c>
      <c r="BK324" s="1" t="s">
        <v>3</v>
      </c>
      <c r="BL324" s="1" t="s">
        <v>3</v>
      </c>
      <c r="BM324" s="1" t="s">
        <v>3</v>
      </c>
      <c r="BN324" s="1" t="s">
        <v>3</v>
      </c>
      <c r="BO324" s="1" t="s">
        <v>3</v>
      </c>
      <c r="BP324" s="1" t="s">
        <v>3</v>
      </c>
      <c r="BQ324" s="1"/>
      <c r="BR324" s="1"/>
      <c r="BS324" s="1"/>
      <c r="BT324" s="1"/>
      <c r="BU324" s="1"/>
      <c r="BV324" s="1"/>
      <c r="BW324" s="1"/>
      <c r="BX324" s="1">
        <v>0</v>
      </c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>
        <v>0</v>
      </c>
    </row>
    <row r="326" spans="1:245" x14ac:dyDescent="0.2">
      <c r="A326" s="2">
        <v>52</v>
      </c>
      <c r="B326" s="2">
        <f t="shared" ref="B326:G326" si="266">B352</f>
        <v>1</v>
      </c>
      <c r="C326" s="2">
        <f t="shared" si="266"/>
        <v>5</v>
      </c>
      <c r="D326" s="2">
        <f t="shared" si="266"/>
        <v>324</v>
      </c>
      <c r="E326" s="2">
        <f t="shared" si="266"/>
        <v>0</v>
      </c>
      <c r="F326" s="2" t="str">
        <f t="shared" si="266"/>
        <v>Новый подраздел</v>
      </c>
      <c r="G326" s="2" t="str">
        <f t="shared" si="266"/>
        <v>Перегородки</v>
      </c>
      <c r="H326" s="2"/>
      <c r="I326" s="2"/>
      <c r="J326" s="2"/>
      <c r="K326" s="2"/>
      <c r="L326" s="2"/>
      <c r="M326" s="2"/>
      <c r="N326" s="2"/>
      <c r="O326" s="2">
        <f t="shared" ref="O326:AT326" si="267">O352</f>
        <v>672388.07</v>
      </c>
      <c r="P326" s="2">
        <f t="shared" si="267"/>
        <v>381357.43</v>
      </c>
      <c r="Q326" s="2">
        <f t="shared" si="267"/>
        <v>8757.2900000000009</v>
      </c>
      <c r="R326" s="2">
        <f t="shared" si="267"/>
        <v>1399.61</v>
      </c>
      <c r="S326" s="2">
        <f t="shared" si="267"/>
        <v>282273.34999999998</v>
      </c>
      <c r="T326" s="2">
        <f t="shared" si="267"/>
        <v>0</v>
      </c>
      <c r="U326" s="2">
        <f t="shared" si="267"/>
        <v>1052.7269707</v>
      </c>
      <c r="V326" s="2">
        <f t="shared" si="267"/>
        <v>3.7458874999999998</v>
      </c>
      <c r="W326" s="2">
        <f t="shared" si="267"/>
        <v>428.84</v>
      </c>
      <c r="X326" s="2">
        <f t="shared" si="267"/>
        <v>263473.74</v>
      </c>
      <c r="Y326" s="2">
        <f t="shared" si="267"/>
        <v>164590.13</v>
      </c>
      <c r="Z326" s="2">
        <f t="shared" si="267"/>
        <v>0</v>
      </c>
      <c r="AA326" s="2">
        <f t="shared" si="267"/>
        <v>0</v>
      </c>
      <c r="AB326" s="2">
        <f t="shared" si="267"/>
        <v>672388.07</v>
      </c>
      <c r="AC326" s="2">
        <f t="shared" si="267"/>
        <v>381357.43</v>
      </c>
      <c r="AD326" s="2">
        <f t="shared" si="267"/>
        <v>8757.2900000000009</v>
      </c>
      <c r="AE326" s="2">
        <f t="shared" si="267"/>
        <v>1399.61</v>
      </c>
      <c r="AF326" s="2">
        <f t="shared" si="267"/>
        <v>282273.34999999998</v>
      </c>
      <c r="AG326" s="2">
        <f t="shared" si="267"/>
        <v>0</v>
      </c>
      <c r="AH326" s="2">
        <f t="shared" si="267"/>
        <v>1052.7269707</v>
      </c>
      <c r="AI326" s="2">
        <f t="shared" si="267"/>
        <v>3.7458874999999998</v>
      </c>
      <c r="AJ326" s="2">
        <f t="shared" si="267"/>
        <v>428.84</v>
      </c>
      <c r="AK326" s="2">
        <f t="shared" si="267"/>
        <v>263473.74</v>
      </c>
      <c r="AL326" s="2">
        <f t="shared" si="267"/>
        <v>164590.13</v>
      </c>
      <c r="AM326" s="2">
        <f t="shared" si="267"/>
        <v>0</v>
      </c>
      <c r="AN326" s="2">
        <f t="shared" si="267"/>
        <v>0</v>
      </c>
      <c r="AO326" s="2">
        <f t="shared" si="267"/>
        <v>0</v>
      </c>
      <c r="AP326" s="2">
        <f t="shared" si="267"/>
        <v>0</v>
      </c>
      <c r="AQ326" s="2">
        <f t="shared" si="267"/>
        <v>0</v>
      </c>
      <c r="AR326" s="2">
        <f t="shared" si="267"/>
        <v>1100451.94</v>
      </c>
      <c r="AS326" s="2">
        <f t="shared" si="267"/>
        <v>1094051.44</v>
      </c>
      <c r="AT326" s="2">
        <f t="shared" si="267"/>
        <v>0</v>
      </c>
      <c r="AU326" s="2">
        <f t="shared" ref="AU326:BZ326" si="268">AU352</f>
        <v>6400.5</v>
      </c>
      <c r="AV326" s="2">
        <f t="shared" si="268"/>
        <v>381357.43</v>
      </c>
      <c r="AW326" s="2">
        <f t="shared" si="268"/>
        <v>381357.43</v>
      </c>
      <c r="AX326" s="2">
        <f t="shared" si="268"/>
        <v>0</v>
      </c>
      <c r="AY326" s="2">
        <f t="shared" si="268"/>
        <v>381357.43</v>
      </c>
      <c r="AZ326" s="2">
        <f t="shared" si="268"/>
        <v>0</v>
      </c>
      <c r="BA326" s="2">
        <f t="shared" si="268"/>
        <v>0</v>
      </c>
      <c r="BB326" s="2">
        <f t="shared" si="268"/>
        <v>0</v>
      </c>
      <c r="BC326" s="2">
        <f t="shared" si="268"/>
        <v>0</v>
      </c>
      <c r="BD326" s="2">
        <f t="shared" si="268"/>
        <v>0</v>
      </c>
      <c r="BE326" s="2">
        <f t="shared" si="268"/>
        <v>0</v>
      </c>
      <c r="BF326" s="2">
        <f t="shared" si="268"/>
        <v>0</v>
      </c>
      <c r="BG326" s="2">
        <f t="shared" si="268"/>
        <v>0</v>
      </c>
      <c r="BH326" s="2">
        <f t="shared" si="268"/>
        <v>0</v>
      </c>
      <c r="BI326" s="2">
        <f t="shared" si="268"/>
        <v>0</v>
      </c>
      <c r="BJ326" s="2">
        <f t="shared" si="268"/>
        <v>0</v>
      </c>
      <c r="BK326" s="2">
        <f t="shared" si="268"/>
        <v>0</v>
      </c>
      <c r="BL326" s="2">
        <f t="shared" si="268"/>
        <v>0</v>
      </c>
      <c r="BM326" s="2">
        <f t="shared" si="268"/>
        <v>0</v>
      </c>
      <c r="BN326" s="2">
        <f t="shared" si="268"/>
        <v>0</v>
      </c>
      <c r="BO326" s="2">
        <f t="shared" si="268"/>
        <v>0</v>
      </c>
      <c r="BP326" s="2">
        <f t="shared" si="268"/>
        <v>0</v>
      </c>
      <c r="BQ326" s="2">
        <f t="shared" si="268"/>
        <v>0</v>
      </c>
      <c r="BR326" s="2">
        <f t="shared" si="268"/>
        <v>0</v>
      </c>
      <c r="BS326" s="2">
        <f t="shared" si="268"/>
        <v>0</v>
      </c>
      <c r="BT326" s="2">
        <f t="shared" si="268"/>
        <v>0</v>
      </c>
      <c r="BU326" s="2">
        <f t="shared" si="268"/>
        <v>0</v>
      </c>
      <c r="BV326" s="2">
        <f t="shared" si="268"/>
        <v>0</v>
      </c>
      <c r="BW326" s="2">
        <f t="shared" si="268"/>
        <v>0</v>
      </c>
      <c r="BX326" s="2">
        <f t="shared" si="268"/>
        <v>0</v>
      </c>
      <c r="BY326" s="2">
        <f t="shared" si="268"/>
        <v>0</v>
      </c>
      <c r="BZ326" s="2">
        <f t="shared" si="268"/>
        <v>0</v>
      </c>
      <c r="CA326" s="2">
        <f t="shared" ref="CA326:DF326" si="269">CA352</f>
        <v>1100451.94</v>
      </c>
      <c r="CB326" s="2">
        <f t="shared" si="269"/>
        <v>1094051.44</v>
      </c>
      <c r="CC326" s="2">
        <f t="shared" si="269"/>
        <v>0</v>
      </c>
      <c r="CD326" s="2">
        <f t="shared" si="269"/>
        <v>6400.5</v>
      </c>
      <c r="CE326" s="2">
        <f t="shared" si="269"/>
        <v>381357.43</v>
      </c>
      <c r="CF326" s="2">
        <f t="shared" si="269"/>
        <v>381357.43</v>
      </c>
      <c r="CG326" s="2">
        <f t="shared" si="269"/>
        <v>0</v>
      </c>
      <c r="CH326" s="2">
        <f t="shared" si="269"/>
        <v>381357.43</v>
      </c>
      <c r="CI326" s="2">
        <f t="shared" si="269"/>
        <v>0</v>
      </c>
      <c r="CJ326" s="2">
        <f t="shared" si="269"/>
        <v>0</v>
      </c>
      <c r="CK326" s="2">
        <f t="shared" si="269"/>
        <v>0</v>
      </c>
      <c r="CL326" s="2">
        <f t="shared" si="269"/>
        <v>0</v>
      </c>
      <c r="CM326" s="2">
        <f t="shared" si="269"/>
        <v>0</v>
      </c>
      <c r="CN326" s="2">
        <f t="shared" si="269"/>
        <v>0</v>
      </c>
      <c r="CO326" s="2">
        <f t="shared" si="269"/>
        <v>0</v>
      </c>
      <c r="CP326" s="2">
        <f t="shared" si="269"/>
        <v>0</v>
      </c>
      <c r="CQ326" s="2">
        <f t="shared" si="269"/>
        <v>0</v>
      </c>
      <c r="CR326" s="2">
        <f t="shared" si="269"/>
        <v>0</v>
      </c>
      <c r="CS326" s="2">
        <f t="shared" si="269"/>
        <v>0</v>
      </c>
      <c r="CT326" s="2">
        <f t="shared" si="269"/>
        <v>0</v>
      </c>
      <c r="CU326" s="2">
        <f t="shared" si="269"/>
        <v>0</v>
      </c>
      <c r="CV326" s="2">
        <f t="shared" si="269"/>
        <v>0</v>
      </c>
      <c r="CW326" s="2">
        <f t="shared" si="269"/>
        <v>0</v>
      </c>
      <c r="CX326" s="2">
        <f t="shared" si="269"/>
        <v>0</v>
      </c>
      <c r="CY326" s="2">
        <f t="shared" si="269"/>
        <v>0</v>
      </c>
      <c r="CZ326" s="2">
        <f t="shared" si="269"/>
        <v>0</v>
      </c>
      <c r="DA326" s="2">
        <f t="shared" si="269"/>
        <v>0</v>
      </c>
      <c r="DB326" s="2">
        <f t="shared" si="269"/>
        <v>0</v>
      </c>
      <c r="DC326" s="2">
        <f t="shared" si="269"/>
        <v>0</v>
      </c>
      <c r="DD326" s="2">
        <f t="shared" si="269"/>
        <v>0</v>
      </c>
      <c r="DE326" s="2">
        <f t="shared" si="269"/>
        <v>0</v>
      </c>
      <c r="DF326" s="2">
        <f t="shared" si="269"/>
        <v>0</v>
      </c>
      <c r="DG326" s="3">
        <f t="shared" ref="DG326:EL326" si="270">DG352</f>
        <v>0</v>
      </c>
      <c r="DH326" s="3">
        <f t="shared" si="270"/>
        <v>0</v>
      </c>
      <c r="DI326" s="3">
        <f t="shared" si="270"/>
        <v>0</v>
      </c>
      <c r="DJ326" s="3">
        <f t="shared" si="270"/>
        <v>0</v>
      </c>
      <c r="DK326" s="3">
        <f t="shared" si="270"/>
        <v>0</v>
      </c>
      <c r="DL326" s="3">
        <f t="shared" si="270"/>
        <v>0</v>
      </c>
      <c r="DM326" s="3">
        <f t="shared" si="270"/>
        <v>0</v>
      </c>
      <c r="DN326" s="3">
        <f t="shared" si="270"/>
        <v>0</v>
      </c>
      <c r="DO326" s="3">
        <f t="shared" si="270"/>
        <v>0</v>
      </c>
      <c r="DP326" s="3">
        <f t="shared" si="270"/>
        <v>0</v>
      </c>
      <c r="DQ326" s="3">
        <f t="shared" si="270"/>
        <v>0</v>
      </c>
      <c r="DR326" s="3">
        <f t="shared" si="270"/>
        <v>0</v>
      </c>
      <c r="DS326" s="3">
        <f t="shared" si="270"/>
        <v>0</v>
      </c>
      <c r="DT326" s="3">
        <f t="shared" si="270"/>
        <v>0</v>
      </c>
      <c r="DU326" s="3">
        <f t="shared" si="270"/>
        <v>0</v>
      </c>
      <c r="DV326" s="3">
        <f t="shared" si="270"/>
        <v>0</v>
      </c>
      <c r="DW326" s="3">
        <f t="shared" si="270"/>
        <v>0</v>
      </c>
      <c r="DX326" s="3">
        <f t="shared" si="270"/>
        <v>0</v>
      </c>
      <c r="DY326" s="3">
        <f t="shared" si="270"/>
        <v>0</v>
      </c>
      <c r="DZ326" s="3">
        <f t="shared" si="270"/>
        <v>0</v>
      </c>
      <c r="EA326" s="3">
        <f t="shared" si="270"/>
        <v>0</v>
      </c>
      <c r="EB326" s="3">
        <f t="shared" si="270"/>
        <v>0</v>
      </c>
      <c r="EC326" s="3">
        <f t="shared" si="270"/>
        <v>0</v>
      </c>
      <c r="ED326" s="3">
        <f t="shared" si="270"/>
        <v>0</v>
      </c>
      <c r="EE326" s="3">
        <f t="shared" si="270"/>
        <v>0</v>
      </c>
      <c r="EF326" s="3">
        <f t="shared" si="270"/>
        <v>0</v>
      </c>
      <c r="EG326" s="3">
        <f t="shared" si="270"/>
        <v>0</v>
      </c>
      <c r="EH326" s="3">
        <f t="shared" si="270"/>
        <v>0</v>
      </c>
      <c r="EI326" s="3">
        <f t="shared" si="270"/>
        <v>0</v>
      </c>
      <c r="EJ326" s="3">
        <f t="shared" si="270"/>
        <v>0</v>
      </c>
      <c r="EK326" s="3">
        <f t="shared" si="270"/>
        <v>0</v>
      </c>
      <c r="EL326" s="3">
        <f t="shared" si="270"/>
        <v>0</v>
      </c>
      <c r="EM326" s="3">
        <f t="shared" ref="EM326:FR326" si="271">EM352</f>
        <v>0</v>
      </c>
      <c r="EN326" s="3">
        <f t="shared" si="271"/>
        <v>0</v>
      </c>
      <c r="EO326" s="3">
        <f t="shared" si="271"/>
        <v>0</v>
      </c>
      <c r="EP326" s="3">
        <f t="shared" si="271"/>
        <v>0</v>
      </c>
      <c r="EQ326" s="3">
        <f t="shared" si="271"/>
        <v>0</v>
      </c>
      <c r="ER326" s="3">
        <f t="shared" si="271"/>
        <v>0</v>
      </c>
      <c r="ES326" s="3">
        <f t="shared" si="271"/>
        <v>0</v>
      </c>
      <c r="ET326" s="3">
        <f t="shared" si="271"/>
        <v>0</v>
      </c>
      <c r="EU326" s="3">
        <f t="shared" si="271"/>
        <v>0</v>
      </c>
      <c r="EV326" s="3">
        <f t="shared" si="271"/>
        <v>0</v>
      </c>
      <c r="EW326" s="3">
        <f t="shared" si="271"/>
        <v>0</v>
      </c>
      <c r="EX326" s="3">
        <f t="shared" si="271"/>
        <v>0</v>
      </c>
      <c r="EY326" s="3">
        <f t="shared" si="271"/>
        <v>0</v>
      </c>
      <c r="EZ326" s="3">
        <f t="shared" si="271"/>
        <v>0</v>
      </c>
      <c r="FA326" s="3">
        <f t="shared" si="271"/>
        <v>0</v>
      </c>
      <c r="FB326" s="3">
        <f t="shared" si="271"/>
        <v>0</v>
      </c>
      <c r="FC326" s="3">
        <f t="shared" si="271"/>
        <v>0</v>
      </c>
      <c r="FD326" s="3">
        <f t="shared" si="271"/>
        <v>0</v>
      </c>
      <c r="FE326" s="3">
        <f t="shared" si="271"/>
        <v>0</v>
      </c>
      <c r="FF326" s="3">
        <f t="shared" si="271"/>
        <v>0</v>
      </c>
      <c r="FG326" s="3">
        <f t="shared" si="271"/>
        <v>0</v>
      </c>
      <c r="FH326" s="3">
        <f t="shared" si="271"/>
        <v>0</v>
      </c>
      <c r="FI326" s="3">
        <f t="shared" si="271"/>
        <v>0</v>
      </c>
      <c r="FJ326" s="3">
        <f t="shared" si="271"/>
        <v>0</v>
      </c>
      <c r="FK326" s="3">
        <f t="shared" si="271"/>
        <v>0</v>
      </c>
      <c r="FL326" s="3">
        <f t="shared" si="271"/>
        <v>0</v>
      </c>
      <c r="FM326" s="3">
        <f t="shared" si="271"/>
        <v>0</v>
      </c>
      <c r="FN326" s="3">
        <f t="shared" si="271"/>
        <v>0</v>
      </c>
      <c r="FO326" s="3">
        <f t="shared" si="271"/>
        <v>0</v>
      </c>
      <c r="FP326" s="3">
        <f t="shared" si="271"/>
        <v>0</v>
      </c>
      <c r="FQ326" s="3">
        <f t="shared" si="271"/>
        <v>0</v>
      </c>
      <c r="FR326" s="3">
        <f t="shared" si="271"/>
        <v>0</v>
      </c>
      <c r="FS326" s="3">
        <f t="shared" ref="FS326:GX326" si="272">FS352</f>
        <v>0</v>
      </c>
      <c r="FT326" s="3">
        <f t="shared" si="272"/>
        <v>0</v>
      </c>
      <c r="FU326" s="3">
        <f t="shared" si="272"/>
        <v>0</v>
      </c>
      <c r="FV326" s="3">
        <f t="shared" si="272"/>
        <v>0</v>
      </c>
      <c r="FW326" s="3">
        <f t="shared" si="272"/>
        <v>0</v>
      </c>
      <c r="FX326" s="3">
        <f t="shared" si="272"/>
        <v>0</v>
      </c>
      <c r="FY326" s="3">
        <f t="shared" si="272"/>
        <v>0</v>
      </c>
      <c r="FZ326" s="3">
        <f t="shared" si="272"/>
        <v>0</v>
      </c>
      <c r="GA326" s="3">
        <f t="shared" si="272"/>
        <v>0</v>
      </c>
      <c r="GB326" s="3">
        <f t="shared" si="272"/>
        <v>0</v>
      </c>
      <c r="GC326" s="3">
        <f t="shared" si="272"/>
        <v>0</v>
      </c>
      <c r="GD326" s="3">
        <f t="shared" si="272"/>
        <v>0</v>
      </c>
      <c r="GE326" s="3">
        <f t="shared" si="272"/>
        <v>0</v>
      </c>
      <c r="GF326" s="3">
        <f t="shared" si="272"/>
        <v>0</v>
      </c>
      <c r="GG326" s="3">
        <f t="shared" si="272"/>
        <v>0</v>
      </c>
      <c r="GH326" s="3">
        <f t="shared" si="272"/>
        <v>0</v>
      </c>
      <c r="GI326" s="3">
        <f t="shared" si="272"/>
        <v>0</v>
      </c>
      <c r="GJ326" s="3">
        <f t="shared" si="272"/>
        <v>0</v>
      </c>
      <c r="GK326" s="3">
        <f t="shared" si="272"/>
        <v>0</v>
      </c>
      <c r="GL326" s="3">
        <f t="shared" si="272"/>
        <v>0</v>
      </c>
      <c r="GM326" s="3">
        <f t="shared" si="272"/>
        <v>0</v>
      </c>
      <c r="GN326" s="3">
        <f t="shared" si="272"/>
        <v>0</v>
      </c>
      <c r="GO326" s="3">
        <f t="shared" si="272"/>
        <v>0</v>
      </c>
      <c r="GP326" s="3">
        <f t="shared" si="272"/>
        <v>0</v>
      </c>
      <c r="GQ326" s="3">
        <f t="shared" si="272"/>
        <v>0</v>
      </c>
      <c r="GR326" s="3">
        <f t="shared" si="272"/>
        <v>0</v>
      </c>
      <c r="GS326" s="3">
        <f t="shared" si="272"/>
        <v>0</v>
      </c>
      <c r="GT326" s="3">
        <f t="shared" si="272"/>
        <v>0</v>
      </c>
      <c r="GU326" s="3">
        <f t="shared" si="272"/>
        <v>0</v>
      </c>
      <c r="GV326" s="3">
        <f t="shared" si="272"/>
        <v>0</v>
      </c>
      <c r="GW326" s="3">
        <f t="shared" si="272"/>
        <v>0</v>
      </c>
      <c r="GX326" s="3">
        <f t="shared" si="272"/>
        <v>0</v>
      </c>
    </row>
    <row r="328" spans="1:245" x14ac:dyDescent="0.2">
      <c r="A328">
        <v>17</v>
      </c>
      <c r="B328">
        <v>1</v>
      </c>
      <c r="C328">
        <f>ROW(SmtRes!A502)</f>
        <v>502</v>
      </c>
      <c r="D328">
        <f>ROW(EtalonRes!A491)</f>
        <v>491</v>
      </c>
      <c r="E328" t="s">
        <v>492</v>
      </c>
      <c r="F328" t="s">
        <v>16</v>
      </c>
      <c r="G328" t="s">
        <v>17</v>
      </c>
      <c r="H328" t="s">
        <v>18</v>
      </c>
      <c r="I328">
        <f>ROUND((186.7)/100,9)</f>
        <v>1.867</v>
      </c>
      <c r="J328">
        <v>0</v>
      </c>
      <c r="O328">
        <f t="shared" ref="O328:O350" si="273">ROUND(CP328,2)</f>
        <v>174452.63</v>
      </c>
      <c r="P328">
        <f t="shared" ref="P328:P350" si="274">ROUND(CQ328*I328,2)</f>
        <v>101165.87</v>
      </c>
      <c r="Q328">
        <f t="shared" ref="Q328:Q350" si="275">ROUND(CR328*I328,2)</f>
        <v>206.47</v>
      </c>
      <c r="R328">
        <f t="shared" ref="R328:R350" si="276">ROUND(CS328*I328,2)</f>
        <v>0</v>
      </c>
      <c r="S328">
        <f t="shared" ref="S328:S350" si="277">ROUND(CT328*I328,2)</f>
        <v>73080.289999999994</v>
      </c>
      <c r="T328">
        <f t="shared" ref="T328:T350" si="278">ROUND(CU328*I328,2)</f>
        <v>0</v>
      </c>
      <c r="U328">
        <f t="shared" ref="U328:U350" si="279">CV328*I328</f>
        <v>283.41059999999999</v>
      </c>
      <c r="V328">
        <f t="shared" ref="V328:V350" si="280">CW328*I328</f>
        <v>0</v>
      </c>
      <c r="W328">
        <f t="shared" ref="W328:W350" si="281">ROUND(CX328*I328,2)</f>
        <v>0</v>
      </c>
      <c r="X328">
        <f t="shared" ref="X328:X350" si="282">ROUND(CY328,2)</f>
        <v>77465.11</v>
      </c>
      <c r="Y328">
        <f t="shared" ref="Y328:Y350" si="283">ROUND(CZ328,2)</f>
        <v>39463.360000000001</v>
      </c>
      <c r="AA328">
        <v>68187018</v>
      </c>
      <c r="AB328">
        <f t="shared" ref="AB328:AB350" si="284">ROUND((AC328+AD328+AF328),6)</f>
        <v>12064.450999999999</v>
      </c>
      <c r="AC328">
        <f t="shared" ref="AC328:AC350" si="285">ROUND((ES328),6)</f>
        <v>10666.6</v>
      </c>
      <c r="AD328">
        <f>ROUND(((((ET328*1.25))-((EU328*1.25)))+AE328),6)</f>
        <v>21.024999999999999</v>
      </c>
      <c r="AE328">
        <f>ROUND(((EU328*1.25)),6)</f>
        <v>0</v>
      </c>
      <c r="AF328">
        <f>ROUND(((EV328*1.15)),6)</f>
        <v>1376.826</v>
      </c>
      <c r="AG328">
        <f t="shared" ref="AG328:AG350" si="286">ROUND((AP328),6)</f>
        <v>0</v>
      </c>
      <c r="AH328">
        <f>((EW328*1.15))</f>
        <v>151.79999999999998</v>
      </c>
      <c r="AI328">
        <f>((EX328*1.25))</f>
        <v>0</v>
      </c>
      <c r="AJ328">
        <f t="shared" ref="AJ328:AJ350" si="287">(AS328)</f>
        <v>0</v>
      </c>
      <c r="AK328">
        <v>11880.66</v>
      </c>
      <c r="AL328">
        <v>10666.6</v>
      </c>
      <c r="AM328">
        <v>16.82</v>
      </c>
      <c r="AN328">
        <v>0</v>
      </c>
      <c r="AO328">
        <v>1197.24</v>
      </c>
      <c r="AP328">
        <v>0</v>
      </c>
      <c r="AQ328">
        <v>132</v>
      </c>
      <c r="AR328">
        <v>0</v>
      </c>
      <c r="AS328">
        <v>0</v>
      </c>
      <c r="AT328">
        <v>106</v>
      </c>
      <c r="AU328">
        <v>54</v>
      </c>
      <c r="AV328">
        <v>1</v>
      </c>
      <c r="AW328">
        <v>1</v>
      </c>
      <c r="AZ328">
        <v>1</v>
      </c>
      <c r="BA328">
        <v>28.43</v>
      </c>
      <c r="BB328">
        <v>5.26</v>
      </c>
      <c r="BC328">
        <v>5.08</v>
      </c>
      <c r="BD328" t="s">
        <v>3</v>
      </c>
      <c r="BE328" t="s">
        <v>3</v>
      </c>
      <c r="BF328" t="s">
        <v>3</v>
      </c>
      <c r="BG328" t="s">
        <v>3</v>
      </c>
      <c r="BH328">
        <v>0</v>
      </c>
      <c r="BI328">
        <v>1</v>
      </c>
      <c r="BJ328" t="s">
        <v>19</v>
      </c>
      <c r="BM328">
        <v>10001</v>
      </c>
      <c r="BN328">
        <v>0</v>
      </c>
      <c r="BO328" t="s">
        <v>16</v>
      </c>
      <c r="BP328">
        <v>1</v>
      </c>
      <c r="BQ328">
        <v>2</v>
      </c>
      <c r="BR328">
        <v>0</v>
      </c>
      <c r="BS328">
        <v>28.43</v>
      </c>
      <c r="BT328">
        <v>1</v>
      </c>
      <c r="BU328">
        <v>1</v>
      </c>
      <c r="BV328">
        <v>1</v>
      </c>
      <c r="BW328">
        <v>1</v>
      </c>
      <c r="BX328">
        <v>1</v>
      </c>
      <c r="BY328" t="s">
        <v>3</v>
      </c>
      <c r="BZ328">
        <v>118</v>
      </c>
      <c r="CA328">
        <v>63</v>
      </c>
      <c r="CE328">
        <v>0</v>
      </c>
      <c r="CF328">
        <v>0</v>
      </c>
      <c r="CG328">
        <v>0</v>
      </c>
      <c r="CM328">
        <v>0</v>
      </c>
      <c r="CN328" t="s">
        <v>1223</v>
      </c>
      <c r="CO328">
        <v>0</v>
      </c>
      <c r="CP328">
        <f t="shared" ref="CP328:CP350" si="288">(P328+Q328+S328)</f>
        <v>174452.63</v>
      </c>
      <c r="CQ328">
        <f t="shared" ref="CQ328:CQ350" si="289">AC328*BC328</f>
        <v>54186.328000000001</v>
      </c>
      <c r="CR328">
        <f t="shared" ref="CR328:CR350" si="290">AD328*BB328</f>
        <v>110.59149999999998</v>
      </c>
      <c r="CS328">
        <f t="shared" ref="CS328:CS350" si="291">AE328*BS328</f>
        <v>0</v>
      </c>
      <c r="CT328">
        <f t="shared" ref="CT328:CT350" si="292">AF328*BA328</f>
        <v>39143.163180000003</v>
      </c>
      <c r="CU328">
        <f t="shared" ref="CU328:CU350" si="293">AG328</f>
        <v>0</v>
      </c>
      <c r="CV328">
        <f t="shared" ref="CV328:CV350" si="294">AH328</f>
        <v>151.79999999999998</v>
      </c>
      <c r="CW328">
        <f t="shared" ref="CW328:CW350" si="295">AI328</f>
        <v>0</v>
      </c>
      <c r="CX328">
        <f t="shared" ref="CX328:CX350" si="296">AJ328</f>
        <v>0</v>
      </c>
      <c r="CY328">
        <f t="shared" ref="CY328:CY350" si="297">(((S328+R328)*AT328)/100)</f>
        <v>77465.107399999994</v>
      </c>
      <c r="CZ328">
        <f t="shared" ref="CZ328:CZ350" si="298">(((S328+R328)*AU328)/100)</f>
        <v>39463.356599999999</v>
      </c>
      <c r="DC328" t="s">
        <v>3</v>
      </c>
      <c r="DD328" t="s">
        <v>3</v>
      </c>
      <c r="DE328" t="s">
        <v>20</v>
      </c>
      <c r="DF328" t="s">
        <v>20</v>
      </c>
      <c r="DG328" t="s">
        <v>21</v>
      </c>
      <c r="DH328" t="s">
        <v>3</v>
      </c>
      <c r="DI328" t="s">
        <v>21</v>
      </c>
      <c r="DJ328" t="s">
        <v>20</v>
      </c>
      <c r="DK328" t="s">
        <v>3</v>
      </c>
      <c r="DL328" t="s">
        <v>3</v>
      </c>
      <c r="DM328" t="s">
        <v>3</v>
      </c>
      <c r="DN328">
        <v>0</v>
      </c>
      <c r="DO328">
        <v>0</v>
      </c>
      <c r="DP328">
        <v>1</v>
      </c>
      <c r="DQ328">
        <v>1</v>
      </c>
      <c r="DU328">
        <v>1005</v>
      </c>
      <c r="DV328" t="s">
        <v>18</v>
      </c>
      <c r="DW328" t="s">
        <v>18</v>
      </c>
      <c r="DX328">
        <v>100</v>
      </c>
      <c r="EE328">
        <v>63940278</v>
      </c>
      <c r="EF328">
        <v>2</v>
      </c>
      <c r="EG328" t="s">
        <v>22</v>
      </c>
      <c r="EH328">
        <v>0</v>
      </c>
      <c r="EI328" t="s">
        <v>3</v>
      </c>
      <c r="EJ328">
        <v>1</v>
      </c>
      <c r="EK328">
        <v>10001</v>
      </c>
      <c r="EL328" t="s">
        <v>23</v>
      </c>
      <c r="EM328" t="s">
        <v>24</v>
      </c>
      <c r="EO328" t="s">
        <v>25</v>
      </c>
      <c r="EQ328">
        <v>0</v>
      </c>
      <c r="ER328">
        <v>11880.66</v>
      </c>
      <c r="ES328">
        <v>10666.6</v>
      </c>
      <c r="ET328">
        <v>16.82</v>
      </c>
      <c r="EU328">
        <v>0</v>
      </c>
      <c r="EV328">
        <v>1197.24</v>
      </c>
      <c r="EW328">
        <v>132</v>
      </c>
      <c r="EX328">
        <v>0</v>
      </c>
      <c r="EY328">
        <v>0</v>
      </c>
      <c r="FQ328">
        <v>0</v>
      </c>
      <c r="FR328">
        <f t="shared" ref="FR328:FR350" si="299">ROUND(IF(AND(BH328=3,BI328=3),P328,0),2)</f>
        <v>0</v>
      </c>
      <c r="FS328">
        <v>0</v>
      </c>
      <c r="FT328" t="s">
        <v>26</v>
      </c>
      <c r="FU328" t="s">
        <v>27</v>
      </c>
      <c r="FX328">
        <v>106.2</v>
      </c>
      <c r="FY328">
        <v>53.55</v>
      </c>
      <c r="GA328" t="s">
        <v>3</v>
      </c>
      <c r="GD328">
        <v>1</v>
      </c>
      <c r="GF328">
        <v>226687930</v>
      </c>
      <c r="GG328">
        <v>2</v>
      </c>
      <c r="GH328">
        <v>1</v>
      </c>
      <c r="GI328">
        <v>2</v>
      </c>
      <c r="GJ328">
        <v>0</v>
      </c>
      <c r="GK328">
        <v>0</v>
      </c>
      <c r="GL328">
        <f t="shared" ref="GL328:GL350" si="300">ROUND(IF(AND(BH328=3,BI328=3,FS328&lt;&gt;0),P328,0),2)</f>
        <v>0</v>
      </c>
      <c r="GM328">
        <f t="shared" ref="GM328:GM350" si="301">ROUND(O328+X328+Y328,2)+GX328</f>
        <v>291381.09999999998</v>
      </c>
      <c r="GN328">
        <f t="shared" ref="GN328:GN350" si="302">IF(OR(BI328=0,BI328=1),ROUND(O328+X328+Y328,2),0)</f>
        <v>291381.09999999998</v>
      </c>
      <c r="GO328">
        <f t="shared" ref="GO328:GO350" si="303">IF(BI328=2,ROUND(O328+X328+Y328,2),0)</f>
        <v>0</v>
      </c>
      <c r="GP328">
        <f t="shared" ref="GP328:GP350" si="304">IF(BI328=4,ROUND(O328+X328+Y328,2)+GX328,0)</f>
        <v>0</v>
      </c>
      <c r="GR328">
        <v>0</v>
      </c>
      <c r="GS328">
        <v>3</v>
      </c>
      <c r="GT328">
        <v>0</v>
      </c>
      <c r="GU328" t="s">
        <v>3</v>
      </c>
      <c r="GV328">
        <f t="shared" ref="GV328:GV350" si="305">ROUND((GT328),6)</f>
        <v>0</v>
      </c>
      <c r="GW328">
        <v>1</v>
      </c>
      <c r="GX328">
        <f t="shared" ref="GX328:GX350" si="306">ROUND(HC328*I328,2)</f>
        <v>0</v>
      </c>
      <c r="HA328">
        <v>0</v>
      </c>
      <c r="HB328">
        <v>0</v>
      </c>
      <c r="HC328">
        <f t="shared" ref="HC328:HC350" si="307">GV328*GW328</f>
        <v>0</v>
      </c>
      <c r="IK328">
        <v>0</v>
      </c>
    </row>
    <row r="329" spans="1:245" x14ac:dyDescent="0.2">
      <c r="A329">
        <v>18</v>
      </c>
      <c r="B329">
        <v>1</v>
      </c>
      <c r="C329">
        <v>499</v>
      </c>
      <c r="E329" t="s">
        <v>493</v>
      </c>
      <c r="F329" t="s">
        <v>29</v>
      </c>
      <c r="G329" t="s">
        <v>30</v>
      </c>
      <c r="H329" t="s">
        <v>31</v>
      </c>
      <c r="I329">
        <f>I328*J329</f>
        <v>192.30099999999999</v>
      </c>
      <c r="J329">
        <v>103</v>
      </c>
      <c r="O329">
        <f t="shared" si="273"/>
        <v>17979.82</v>
      </c>
      <c r="P329">
        <f t="shared" si="274"/>
        <v>17979.82</v>
      </c>
      <c r="Q329">
        <f t="shared" si="275"/>
        <v>0</v>
      </c>
      <c r="R329">
        <f t="shared" si="276"/>
        <v>0</v>
      </c>
      <c r="S329">
        <f t="shared" si="277"/>
        <v>0</v>
      </c>
      <c r="T329">
        <f t="shared" si="278"/>
        <v>0</v>
      </c>
      <c r="U329">
        <f t="shared" si="279"/>
        <v>0</v>
      </c>
      <c r="V329">
        <f t="shared" si="280"/>
        <v>0</v>
      </c>
      <c r="W329">
        <f t="shared" si="281"/>
        <v>26.92</v>
      </c>
      <c r="X329">
        <f t="shared" si="282"/>
        <v>0</v>
      </c>
      <c r="Y329">
        <f t="shared" si="283"/>
        <v>0</v>
      </c>
      <c r="AA329">
        <v>68187018</v>
      </c>
      <c r="AB329">
        <f t="shared" si="284"/>
        <v>20.37</v>
      </c>
      <c r="AC329">
        <f t="shared" si="285"/>
        <v>20.37</v>
      </c>
      <c r="AD329">
        <f>ROUND((((ET329)-(EU329))+AE329),6)</f>
        <v>0</v>
      </c>
      <c r="AE329">
        <f t="shared" ref="AE329:AF331" si="308">ROUND((EU329),6)</f>
        <v>0</v>
      </c>
      <c r="AF329">
        <f t="shared" si="308"/>
        <v>0</v>
      </c>
      <c r="AG329">
        <f t="shared" si="286"/>
        <v>0</v>
      </c>
      <c r="AH329">
        <f t="shared" ref="AH329:AI331" si="309">(EW329)</f>
        <v>0</v>
      </c>
      <c r="AI329">
        <f t="shared" si="309"/>
        <v>0</v>
      </c>
      <c r="AJ329">
        <f t="shared" si="287"/>
        <v>0.14000000000000001</v>
      </c>
      <c r="AK329">
        <v>20.37</v>
      </c>
      <c r="AL329">
        <v>20.37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0.14000000000000001</v>
      </c>
      <c r="AT329">
        <v>0</v>
      </c>
      <c r="AU329">
        <v>0</v>
      </c>
      <c r="AV329">
        <v>1</v>
      </c>
      <c r="AW329">
        <v>1</v>
      </c>
      <c r="AZ329">
        <v>1</v>
      </c>
      <c r="BA329">
        <v>1</v>
      </c>
      <c r="BB329">
        <v>1</v>
      </c>
      <c r="BC329">
        <v>4.59</v>
      </c>
      <c r="BD329" t="s">
        <v>3</v>
      </c>
      <c r="BE329" t="s">
        <v>3</v>
      </c>
      <c r="BF329" t="s">
        <v>3</v>
      </c>
      <c r="BG329" t="s">
        <v>3</v>
      </c>
      <c r="BH329">
        <v>3</v>
      </c>
      <c r="BI329">
        <v>1</v>
      </c>
      <c r="BJ329" t="s">
        <v>32</v>
      </c>
      <c r="BM329">
        <v>500001</v>
      </c>
      <c r="BN329">
        <v>0</v>
      </c>
      <c r="BO329" t="s">
        <v>29</v>
      </c>
      <c r="BP329">
        <v>1</v>
      </c>
      <c r="BQ329">
        <v>8</v>
      </c>
      <c r="BR329">
        <v>0</v>
      </c>
      <c r="BS329">
        <v>1</v>
      </c>
      <c r="BT329">
        <v>1</v>
      </c>
      <c r="BU329">
        <v>1</v>
      </c>
      <c r="BV329">
        <v>1</v>
      </c>
      <c r="BW329">
        <v>1</v>
      </c>
      <c r="BX329">
        <v>1</v>
      </c>
      <c r="BY329" t="s">
        <v>3</v>
      </c>
      <c r="BZ329">
        <v>0</v>
      </c>
      <c r="CA329">
        <v>0</v>
      </c>
      <c r="CE329">
        <v>0</v>
      </c>
      <c r="CF329">
        <v>0</v>
      </c>
      <c r="CG329">
        <v>0</v>
      </c>
      <c r="CM329">
        <v>0</v>
      </c>
      <c r="CN329" t="s">
        <v>3</v>
      </c>
      <c r="CO329">
        <v>0</v>
      </c>
      <c r="CP329">
        <f t="shared" si="288"/>
        <v>17979.82</v>
      </c>
      <c r="CQ329">
        <f t="shared" si="289"/>
        <v>93.4983</v>
      </c>
      <c r="CR329">
        <f t="shared" si="290"/>
        <v>0</v>
      </c>
      <c r="CS329">
        <f t="shared" si="291"/>
        <v>0</v>
      </c>
      <c r="CT329">
        <f t="shared" si="292"/>
        <v>0</v>
      </c>
      <c r="CU329">
        <f t="shared" si="293"/>
        <v>0</v>
      </c>
      <c r="CV329">
        <f t="shared" si="294"/>
        <v>0</v>
      </c>
      <c r="CW329">
        <f t="shared" si="295"/>
        <v>0</v>
      </c>
      <c r="CX329">
        <f t="shared" si="296"/>
        <v>0.14000000000000001</v>
      </c>
      <c r="CY329">
        <f t="shared" si="297"/>
        <v>0</v>
      </c>
      <c r="CZ329">
        <f t="shared" si="298"/>
        <v>0</v>
      </c>
      <c r="DC329" t="s">
        <v>3</v>
      </c>
      <c r="DD329" t="s">
        <v>3</v>
      </c>
      <c r="DE329" t="s">
        <v>3</v>
      </c>
      <c r="DF329" t="s">
        <v>3</v>
      </c>
      <c r="DG329" t="s">
        <v>3</v>
      </c>
      <c r="DH329" t="s">
        <v>3</v>
      </c>
      <c r="DI329" t="s">
        <v>3</v>
      </c>
      <c r="DJ329" t="s">
        <v>3</v>
      </c>
      <c r="DK329" t="s">
        <v>3</v>
      </c>
      <c r="DL329" t="s">
        <v>3</v>
      </c>
      <c r="DM329" t="s">
        <v>3</v>
      </c>
      <c r="DN329">
        <v>0</v>
      </c>
      <c r="DO329">
        <v>0</v>
      </c>
      <c r="DP329">
        <v>1</v>
      </c>
      <c r="DQ329">
        <v>1</v>
      </c>
      <c r="DU329">
        <v>1005</v>
      </c>
      <c r="DV329" t="s">
        <v>31</v>
      </c>
      <c r="DW329" t="s">
        <v>31</v>
      </c>
      <c r="DX329">
        <v>1</v>
      </c>
      <c r="EE329">
        <v>63940454</v>
      </c>
      <c r="EF329">
        <v>8</v>
      </c>
      <c r="EG329" t="s">
        <v>33</v>
      </c>
      <c r="EH329">
        <v>0</v>
      </c>
      <c r="EI329" t="s">
        <v>3</v>
      </c>
      <c r="EJ329">
        <v>1</v>
      </c>
      <c r="EK329">
        <v>500001</v>
      </c>
      <c r="EL329" t="s">
        <v>34</v>
      </c>
      <c r="EM329" t="s">
        <v>35</v>
      </c>
      <c r="EO329" t="s">
        <v>3</v>
      </c>
      <c r="EQ329">
        <v>0</v>
      </c>
      <c r="ER329">
        <v>20.37</v>
      </c>
      <c r="ES329">
        <v>20.37</v>
      </c>
      <c r="ET329">
        <v>0</v>
      </c>
      <c r="EU329">
        <v>0</v>
      </c>
      <c r="EV329">
        <v>0</v>
      </c>
      <c r="EW329">
        <v>0</v>
      </c>
      <c r="EX329">
        <v>0</v>
      </c>
      <c r="FQ329">
        <v>0</v>
      </c>
      <c r="FR329">
        <f t="shared" si="299"/>
        <v>0</v>
      </c>
      <c r="FS329">
        <v>0</v>
      </c>
      <c r="FX329">
        <v>0</v>
      </c>
      <c r="FY329">
        <v>0</v>
      </c>
      <c r="GA329" t="s">
        <v>3</v>
      </c>
      <c r="GD329">
        <v>1</v>
      </c>
      <c r="GF329">
        <v>-1993068365</v>
      </c>
      <c r="GG329">
        <v>2</v>
      </c>
      <c r="GH329">
        <v>1</v>
      </c>
      <c r="GI329">
        <v>2</v>
      </c>
      <c r="GJ329">
        <v>0</v>
      </c>
      <c r="GK329">
        <v>0</v>
      </c>
      <c r="GL329">
        <f t="shared" si="300"/>
        <v>0</v>
      </c>
      <c r="GM329">
        <f t="shared" si="301"/>
        <v>17979.82</v>
      </c>
      <c r="GN329">
        <f t="shared" si="302"/>
        <v>17979.82</v>
      </c>
      <c r="GO329">
        <f t="shared" si="303"/>
        <v>0</v>
      </c>
      <c r="GP329">
        <f t="shared" si="304"/>
        <v>0</v>
      </c>
      <c r="GR329">
        <v>0</v>
      </c>
      <c r="GS329">
        <v>3</v>
      </c>
      <c r="GT329">
        <v>0</v>
      </c>
      <c r="GU329" t="s">
        <v>3</v>
      </c>
      <c r="GV329">
        <f t="shared" si="305"/>
        <v>0</v>
      </c>
      <c r="GW329">
        <v>1</v>
      </c>
      <c r="GX329">
        <f t="shared" si="306"/>
        <v>0</v>
      </c>
      <c r="HA329">
        <v>0</v>
      </c>
      <c r="HB329">
        <v>0</v>
      </c>
      <c r="HC329">
        <f t="shared" si="307"/>
        <v>0</v>
      </c>
      <c r="IK329">
        <v>0</v>
      </c>
    </row>
    <row r="330" spans="1:245" x14ac:dyDescent="0.2">
      <c r="A330">
        <v>18</v>
      </c>
      <c r="B330">
        <v>1</v>
      </c>
      <c r="C330">
        <v>494</v>
      </c>
      <c r="E330" t="s">
        <v>494</v>
      </c>
      <c r="F330" t="s">
        <v>37</v>
      </c>
      <c r="G330" t="s">
        <v>38</v>
      </c>
      <c r="H330" t="s">
        <v>31</v>
      </c>
      <c r="I330">
        <f>I328*J330</f>
        <v>-786.00699999999995</v>
      </c>
      <c r="J330">
        <v>-421</v>
      </c>
      <c r="O330">
        <f t="shared" si="273"/>
        <v>-57410.74</v>
      </c>
      <c r="P330">
        <f t="shared" si="274"/>
        <v>-57410.74</v>
      </c>
      <c r="Q330">
        <f t="shared" si="275"/>
        <v>0</v>
      </c>
      <c r="R330">
        <f t="shared" si="276"/>
        <v>0</v>
      </c>
      <c r="S330">
        <f t="shared" si="277"/>
        <v>0</v>
      </c>
      <c r="T330">
        <f t="shared" si="278"/>
        <v>0</v>
      </c>
      <c r="U330">
        <f t="shared" si="279"/>
        <v>0</v>
      </c>
      <c r="V330">
        <f t="shared" si="280"/>
        <v>0</v>
      </c>
      <c r="W330">
        <f t="shared" si="281"/>
        <v>0</v>
      </c>
      <c r="X330">
        <f t="shared" si="282"/>
        <v>0</v>
      </c>
      <c r="Y330">
        <f t="shared" si="283"/>
        <v>0</v>
      </c>
      <c r="AA330">
        <v>68187018</v>
      </c>
      <c r="AB330">
        <f t="shared" si="284"/>
        <v>15.06</v>
      </c>
      <c r="AC330">
        <f t="shared" si="285"/>
        <v>15.06</v>
      </c>
      <c r="AD330">
        <f>ROUND((((ET330)-(EU330))+AE330),6)</f>
        <v>0</v>
      </c>
      <c r="AE330">
        <f t="shared" si="308"/>
        <v>0</v>
      </c>
      <c r="AF330">
        <f t="shared" si="308"/>
        <v>0</v>
      </c>
      <c r="AG330">
        <f t="shared" si="286"/>
        <v>0</v>
      </c>
      <c r="AH330">
        <f t="shared" si="309"/>
        <v>0</v>
      </c>
      <c r="AI330">
        <f t="shared" si="309"/>
        <v>0</v>
      </c>
      <c r="AJ330">
        <f t="shared" si="287"/>
        <v>0</v>
      </c>
      <c r="AK330">
        <v>15.06</v>
      </c>
      <c r="AL330">
        <v>15.06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0</v>
      </c>
      <c r="AU330">
        <v>0</v>
      </c>
      <c r="AV330">
        <v>1</v>
      </c>
      <c r="AW330">
        <v>1</v>
      </c>
      <c r="AZ330">
        <v>1</v>
      </c>
      <c r="BA330">
        <v>1</v>
      </c>
      <c r="BB330">
        <v>1</v>
      </c>
      <c r="BC330">
        <v>4.8499999999999996</v>
      </c>
      <c r="BD330" t="s">
        <v>3</v>
      </c>
      <c r="BE330" t="s">
        <v>3</v>
      </c>
      <c r="BF330" t="s">
        <v>3</v>
      </c>
      <c r="BG330" t="s">
        <v>3</v>
      </c>
      <c r="BH330">
        <v>3</v>
      </c>
      <c r="BI330">
        <v>1</v>
      </c>
      <c r="BJ330" t="s">
        <v>39</v>
      </c>
      <c r="BM330">
        <v>500001</v>
      </c>
      <c r="BN330">
        <v>0</v>
      </c>
      <c r="BO330" t="s">
        <v>37</v>
      </c>
      <c r="BP330">
        <v>1</v>
      </c>
      <c r="BQ330">
        <v>8</v>
      </c>
      <c r="BR330">
        <v>1</v>
      </c>
      <c r="BS330">
        <v>1</v>
      </c>
      <c r="BT330">
        <v>1</v>
      </c>
      <c r="BU330">
        <v>1</v>
      </c>
      <c r="BV330">
        <v>1</v>
      </c>
      <c r="BW330">
        <v>1</v>
      </c>
      <c r="BX330">
        <v>1</v>
      </c>
      <c r="BY330" t="s">
        <v>3</v>
      </c>
      <c r="BZ330">
        <v>0</v>
      </c>
      <c r="CA330">
        <v>0</v>
      </c>
      <c r="CE330">
        <v>0</v>
      </c>
      <c r="CF330">
        <v>0</v>
      </c>
      <c r="CG330">
        <v>0</v>
      </c>
      <c r="CM330">
        <v>0</v>
      </c>
      <c r="CN330" t="s">
        <v>3</v>
      </c>
      <c r="CO330">
        <v>0</v>
      </c>
      <c r="CP330">
        <f t="shared" si="288"/>
        <v>-57410.74</v>
      </c>
      <c r="CQ330">
        <f t="shared" si="289"/>
        <v>73.040999999999997</v>
      </c>
      <c r="CR330">
        <f t="shared" si="290"/>
        <v>0</v>
      </c>
      <c r="CS330">
        <f t="shared" si="291"/>
        <v>0</v>
      </c>
      <c r="CT330">
        <f t="shared" si="292"/>
        <v>0</v>
      </c>
      <c r="CU330">
        <f t="shared" si="293"/>
        <v>0</v>
      </c>
      <c r="CV330">
        <f t="shared" si="294"/>
        <v>0</v>
      </c>
      <c r="CW330">
        <f t="shared" si="295"/>
        <v>0</v>
      </c>
      <c r="CX330">
        <f t="shared" si="296"/>
        <v>0</v>
      </c>
      <c r="CY330">
        <f t="shared" si="297"/>
        <v>0</v>
      </c>
      <c r="CZ330">
        <f t="shared" si="298"/>
        <v>0</v>
      </c>
      <c r="DC330" t="s">
        <v>3</v>
      </c>
      <c r="DD330" t="s">
        <v>3</v>
      </c>
      <c r="DE330" t="s">
        <v>3</v>
      </c>
      <c r="DF330" t="s">
        <v>3</v>
      </c>
      <c r="DG330" t="s">
        <v>3</v>
      </c>
      <c r="DH330" t="s">
        <v>3</v>
      </c>
      <c r="DI330" t="s">
        <v>3</v>
      </c>
      <c r="DJ330" t="s">
        <v>3</v>
      </c>
      <c r="DK330" t="s">
        <v>3</v>
      </c>
      <c r="DL330" t="s">
        <v>3</v>
      </c>
      <c r="DM330" t="s">
        <v>3</v>
      </c>
      <c r="DN330">
        <v>0</v>
      </c>
      <c r="DO330">
        <v>0</v>
      </c>
      <c r="DP330">
        <v>1</v>
      </c>
      <c r="DQ330">
        <v>1</v>
      </c>
      <c r="DU330">
        <v>1005</v>
      </c>
      <c r="DV330" t="s">
        <v>31</v>
      </c>
      <c r="DW330" t="s">
        <v>31</v>
      </c>
      <c r="DX330">
        <v>1</v>
      </c>
      <c r="EE330">
        <v>63940454</v>
      </c>
      <c r="EF330">
        <v>8</v>
      </c>
      <c r="EG330" t="s">
        <v>33</v>
      </c>
      <c r="EH330">
        <v>0</v>
      </c>
      <c r="EI330" t="s">
        <v>3</v>
      </c>
      <c r="EJ330">
        <v>1</v>
      </c>
      <c r="EK330">
        <v>500001</v>
      </c>
      <c r="EL330" t="s">
        <v>34</v>
      </c>
      <c r="EM330" t="s">
        <v>35</v>
      </c>
      <c r="EO330" t="s">
        <v>3</v>
      </c>
      <c r="EQ330">
        <v>32768</v>
      </c>
      <c r="ER330">
        <v>15.06</v>
      </c>
      <c r="ES330">
        <v>15.06</v>
      </c>
      <c r="ET330">
        <v>0</v>
      </c>
      <c r="EU330">
        <v>0</v>
      </c>
      <c r="EV330">
        <v>0</v>
      </c>
      <c r="EW330">
        <v>0</v>
      </c>
      <c r="EX330">
        <v>0</v>
      </c>
      <c r="FQ330">
        <v>0</v>
      </c>
      <c r="FR330">
        <f t="shared" si="299"/>
        <v>0</v>
      </c>
      <c r="FS330">
        <v>0</v>
      </c>
      <c r="FX330">
        <v>0</v>
      </c>
      <c r="FY330">
        <v>0</v>
      </c>
      <c r="GA330" t="s">
        <v>3</v>
      </c>
      <c r="GD330">
        <v>1</v>
      </c>
      <c r="GF330">
        <v>1477604143</v>
      </c>
      <c r="GG330">
        <v>2</v>
      </c>
      <c r="GH330">
        <v>1</v>
      </c>
      <c r="GI330">
        <v>2</v>
      </c>
      <c r="GJ330">
        <v>0</v>
      </c>
      <c r="GK330">
        <v>0</v>
      </c>
      <c r="GL330">
        <f t="shared" si="300"/>
        <v>0</v>
      </c>
      <c r="GM330">
        <f t="shared" si="301"/>
        <v>-57410.74</v>
      </c>
      <c r="GN330">
        <f t="shared" si="302"/>
        <v>-57410.74</v>
      </c>
      <c r="GO330">
        <f t="shared" si="303"/>
        <v>0</v>
      </c>
      <c r="GP330">
        <f t="shared" si="304"/>
        <v>0</v>
      </c>
      <c r="GR330">
        <v>0</v>
      </c>
      <c r="GS330">
        <v>3</v>
      </c>
      <c r="GT330">
        <v>0</v>
      </c>
      <c r="GU330" t="s">
        <v>3</v>
      </c>
      <c r="GV330">
        <f t="shared" si="305"/>
        <v>0</v>
      </c>
      <c r="GW330">
        <v>1</v>
      </c>
      <c r="GX330">
        <f t="shared" si="306"/>
        <v>0</v>
      </c>
      <c r="HA330">
        <v>0</v>
      </c>
      <c r="HB330">
        <v>0</v>
      </c>
      <c r="HC330">
        <f t="shared" si="307"/>
        <v>0</v>
      </c>
      <c r="IK330">
        <v>0</v>
      </c>
    </row>
    <row r="331" spans="1:245" x14ac:dyDescent="0.2">
      <c r="A331">
        <v>18</v>
      </c>
      <c r="B331">
        <v>1</v>
      </c>
      <c r="C331">
        <v>495</v>
      </c>
      <c r="E331" t="s">
        <v>495</v>
      </c>
      <c r="F331" t="s">
        <v>41</v>
      </c>
      <c r="G331" t="s">
        <v>42</v>
      </c>
      <c r="H331" t="s">
        <v>31</v>
      </c>
      <c r="I331">
        <f>I328*J331</f>
        <v>786.00699999999995</v>
      </c>
      <c r="J331">
        <v>421</v>
      </c>
      <c r="O331">
        <f t="shared" si="273"/>
        <v>77902.41</v>
      </c>
      <c r="P331">
        <f t="shared" si="274"/>
        <v>77902.41</v>
      </c>
      <c r="Q331">
        <f t="shared" si="275"/>
        <v>0</v>
      </c>
      <c r="R331">
        <f t="shared" si="276"/>
        <v>0</v>
      </c>
      <c r="S331">
        <f t="shared" si="277"/>
        <v>0</v>
      </c>
      <c r="T331">
        <f t="shared" si="278"/>
        <v>0</v>
      </c>
      <c r="U331">
        <f t="shared" si="279"/>
        <v>0</v>
      </c>
      <c r="V331">
        <f t="shared" si="280"/>
        <v>0</v>
      </c>
      <c r="W331">
        <f t="shared" si="281"/>
        <v>314.39999999999998</v>
      </c>
      <c r="X331">
        <f t="shared" si="282"/>
        <v>0</v>
      </c>
      <c r="Y331">
        <f t="shared" si="283"/>
        <v>0</v>
      </c>
      <c r="AA331">
        <v>68187018</v>
      </c>
      <c r="AB331">
        <f t="shared" si="284"/>
        <v>20.52</v>
      </c>
      <c r="AC331">
        <f t="shared" si="285"/>
        <v>20.52</v>
      </c>
      <c r="AD331">
        <f>ROUND((((ET331)-(EU331))+AE331),6)</f>
        <v>0</v>
      </c>
      <c r="AE331">
        <f t="shared" si="308"/>
        <v>0</v>
      </c>
      <c r="AF331">
        <f t="shared" si="308"/>
        <v>0</v>
      </c>
      <c r="AG331">
        <f t="shared" si="286"/>
        <v>0</v>
      </c>
      <c r="AH331">
        <f t="shared" si="309"/>
        <v>0</v>
      </c>
      <c r="AI331">
        <f t="shared" si="309"/>
        <v>0</v>
      </c>
      <c r="AJ331">
        <f t="shared" si="287"/>
        <v>0.4</v>
      </c>
      <c r="AK331">
        <v>20.52</v>
      </c>
      <c r="AL331">
        <v>20.52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0.4</v>
      </c>
      <c r="AT331">
        <v>0</v>
      </c>
      <c r="AU331">
        <v>0</v>
      </c>
      <c r="AV331">
        <v>1</v>
      </c>
      <c r="AW331">
        <v>1</v>
      </c>
      <c r="AZ331">
        <v>1</v>
      </c>
      <c r="BA331">
        <v>1</v>
      </c>
      <c r="BB331">
        <v>1</v>
      </c>
      <c r="BC331">
        <v>4.83</v>
      </c>
      <c r="BD331" t="s">
        <v>3</v>
      </c>
      <c r="BE331" t="s">
        <v>3</v>
      </c>
      <c r="BF331" t="s">
        <v>3</v>
      </c>
      <c r="BG331" t="s">
        <v>3</v>
      </c>
      <c r="BH331">
        <v>3</v>
      </c>
      <c r="BI331">
        <v>1</v>
      </c>
      <c r="BJ331" t="s">
        <v>43</v>
      </c>
      <c r="BM331">
        <v>500001</v>
      </c>
      <c r="BN331">
        <v>0</v>
      </c>
      <c r="BO331" t="s">
        <v>41</v>
      </c>
      <c r="BP331">
        <v>1</v>
      </c>
      <c r="BQ331">
        <v>8</v>
      </c>
      <c r="BR331">
        <v>0</v>
      </c>
      <c r="BS331">
        <v>1</v>
      </c>
      <c r="BT331">
        <v>1</v>
      </c>
      <c r="BU331">
        <v>1</v>
      </c>
      <c r="BV331">
        <v>1</v>
      </c>
      <c r="BW331">
        <v>1</v>
      </c>
      <c r="BX331">
        <v>1</v>
      </c>
      <c r="BY331" t="s">
        <v>3</v>
      </c>
      <c r="BZ331">
        <v>0</v>
      </c>
      <c r="CA331">
        <v>0</v>
      </c>
      <c r="CE331">
        <v>0</v>
      </c>
      <c r="CF331">
        <v>0</v>
      </c>
      <c r="CG331">
        <v>0</v>
      </c>
      <c r="CM331">
        <v>0</v>
      </c>
      <c r="CN331" t="s">
        <v>3</v>
      </c>
      <c r="CO331">
        <v>0</v>
      </c>
      <c r="CP331">
        <f t="shared" si="288"/>
        <v>77902.41</v>
      </c>
      <c r="CQ331">
        <f t="shared" si="289"/>
        <v>99.111599999999996</v>
      </c>
      <c r="CR331">
        <f t="shared" si="290"/>
        <v>0</v>
      </c>
      <c r="CS331">
        <f t="shared" si="291"/>
        <v>0</v>
      </c>
      <c r="CT331">
        <f t="shared" si="292"/>
        <v>0</v>
      </c>
      <c r="CU331">
        <f t="shared" si="293"/>
        <v>0</v>
      </c>
      <c r="CV331">
        <f t="shared" si="294"/>
        <v>0</v>
      </c>
      <c r="CW331">
        <f t="shared" si="295"/>
        <v>0</v>
      </c>
      <c r="CX331">
        <f t="shared" si="296"/>
        <v>0.4</v>
      </c>
      <c r="CY331">
        <f t="shared" si="297"/>
        <v>0</v>
      </c>
      <c r="CZ331">
        <f t="shared" si="298"/>
        <v>0</v>
      </c>
      <c r="DC331" t="s">
        <v>3</v>
      </c>
      <c r="DD331" t="s">
        <v>3</v>
      </c>
      <c r="DE331" t="s">
        <v>3</v>
      </c>
      <c r="DF331" t="s">
        <v>3</v>
      </c>
      <c r="DG331" t="s">
        <v>3</v>
      </c>
      <c r="DH331" t="s">
        <v>3</v>
      </c>
      <c r="DI331" t="s">
        <v>3</v>
      </c>
      <c r="DJ331" t="s">
        <v>3</v>
      </c>
      <c r="DK331" t="s">
        <v>3</v>
      </c>
      <c r="DL331" t="s">
        <v>3</v>
      </c>
      <c r="DM331" t="s">
        <v>3</v>
      </c>
      <c r="DN331">
        <v>0</v>
      </c>
      <c r="DO331">
        <v>0</v>
      </c>
      <c r="DP331">
        <v>1</v>
      </c>
      <c r="DQ331">
        <v>1</v>
      </c>
      <c r="DU331">
        <v>1005</v>
      </c>
      <c r="DV331" t="s">
        <v>31</v>
      </c>
      <c r="DW331" t="s">
        <v>31</v>
      </c>
      <c r="DX331">
        <v>1</v>
      </c>
      <c r="EE331">
        <v>63940454</v>
      </c>
      <c r="EF331">
        <v>8</v>
      </c>
      <c r="EG331" t="s">
        <v>33</v>
      </c>
      <c r="EH331">
        <v>0</v>
      </c>
      <c r="EI331" t="s">
        <v>3</v>
      </c>
      <c r="EJ331">
        <v>1</v>
      </c>
      <c r="EK331">
        <v>500001</v>
      </c>
      <c r="EL331" t="s">
        <v>34</v>
      </c>
      <c r="EM331" t="s">
        <v>35</v>
      </c>
      <c r="EO331" t="s">
        <v>3</v>
      </c>
      <c r="EQ331">
        <v>0</v>
      </c>
      <c r="ER331">
        <v>20.52</v>
      </c>
      <c r="ES331">
        <v>20.52</v>
      </c>
      <c r="ET331">
        <v>0</v>
      </c>
      <c r="EU331">
        <v>0</v>
      </c>
      <c r="EV331">
        <v>0</v>
      </c>
      <c r="EW331">
        <v>0</v>
      </c>
      <c r="EX331">
        <v>0</v>
      </c>
      <c r="FQ331">
        <v>0</v>
      </c>
      <c r="FR331">
        <f t="shared" si="299"/>
        <v>0</v>
      </c>
      <c r="FS331">
        <v>0</v>
      </c>
      <c r="FX331">
        <v>0</v>
      </c>
      <c r="FY331">
        <v>0</v>
      </c>
      <c r="GA331" t="s">
        <v>3</v>
      </c>
      <c r="GD331">
        <v>1</v>
      </c>
      <c r="GF331">
        <v>1528749664</v>
      </c>
      <c r="GG331">
        <v>2</v>
      </c>
      <c r="GH331">
        <v>1</v>
      </c>
      <c r="GI331">
        <v>2</v>
      </c>
      <c r="GJ331">
        <v>0</v>
      </c>
      <c r="GK331">
        <v>0</v>
      </c>
      <c r="GL331">
        <f t="shared" si="300"/>
        <v>0</v>
      </c>
      <c r="GM331">
        <f t="shared" si="301"/>
        <v>77902.41</v>
      </c>
      <c r="GN331">
        <f t="shared" si="302"/>
        <v>77902.41</v>
      </c>
      <c r="GO331">
        <f t="shared" si="303"/>
        <v>0</v>
      </c>
      <c r="GP331">
        <f t="shared" si="304"/>
        <v>0</v>
      </c>
      <c r="GR331">
        <v>0</v>
      </c>
      <c r="GS331">
        <v>3</v>
      </c>
      <c r="GT331">
        <v>0</v>
      </c>
      <c r="GU331" t="s">
        <v>3</v>
      </c>
      <c r="GV331">
        <f t="shared" si="305"/>
        <v>0</v>
      </c>
      <c r="GW331">
        <v>1</v>
      </c>
      <c r="GX331">
        <f t="shared" si="306"/>
        <v>0</v>
      </c>
      <c r="HA331">
        <v>0</v>
      </c>
      <c r="HB331">
        <v>0</v>
      </c>
      <c r="HC331">
        <f t="shared" si="307"/>
        <v>0</v>
      </c>
      <c r="IK331">
        <v>0</v>
      </c>
    </row>
    <row r="332" spans="1:245" x14ac:dyDescent="0.2">
      <c r="A332">
        <v>17</v>
      </c>
      <c r="B332">
        <v>1</v>
      </c>
      <c r="C332">
        <f>ROW(SmtRes!A505)</f>
        <v>505</v>
      </c>
      <c r="D332">
        <f>ROW(EtalonRes!A494)</f>
        <v>494</v>
      </c>
      <c r="E332" t="s">
        <v>496</v>
      </c>
      <c r="F332" t="s">
        <v>45</v>
      </c>
      <c r="G332" t="s">
        <v>46</v>
      </c>
      <c r="H332" t="s">
        <v>47</v>
      </c>
      <c r="I332">
        <f>ROUND((48)/100,9)</f>
        <v>0.48</v>
      </c>
      <c r="J332">
        <v>0</v>
      </c>
      <c r="O332">
        <f t="shared" si="273"/>
        <v>4242.92</v>
      </c>
      <c r="P332">
        <f t="shared" si="274"/>
        <v>1478.76</v>
      </c>
      <c r="Q332">
        <f t="shared" si="275"/>
        <v>5.1100000000000003</v>
      </c>
      <c r="R332">
        <f t="shared" si="276"/>
        <v>0</v>
      </c>
      <c r="S332">
        <f t="shared" si="277"/>
        <v>2759.05</v>
      </c>
      <c r="T332">
        <f t="shared" si="278"/>
        <v>0</v>
      </c>
      <c r="U332">
        <f t="shared" si="279"/>
        <v>10.819199999999999</v>
      </c>
      <c r="V332">
        <f t="shared" si="280"/>
        <v>0</v>
      </c>
      <c r="W332">
        <f t="shared" si="281"/>
        <v>0</v>
      </c>
      <c r="X332">
        <f t="shared" si="282"/>
        <v>3062.55</v>
      </c>
      <c r="Y332">
        <f t="shared" si="283"/>
        <v>1765.79</v>
      </c>
      <c r="AA332">
        <v>68187018</v>
      </c>
      <c r="AB332">
        <f t="shared" si="284"/>
        <v>945.61900000000003</v>
      </c>
      <c r="AC332">
        <f t="shared" si="285"/>
        <v>742.35</v>
      </c>
      <c r="AD332">
        <f>ROUND(((((ET332*1.25))-((EU332*1.25)))+AE332),6)</f>
        <v>1.0874999999999999</v>
      </c>
      <c r="AE332">
        <f>ROUND(((EU332*1.25)),6)</f>
        <v>0</v>
      </c>
      <c r="AF332">
        <f>ROUND(((EV332*1.15)),6)</f>
        <v>202.1815</v>
      </c>
      <c r="AG332">
        <f t="shared" si="286"/>
        <v>0</v>
      </c>
      <c r="AH332">
        <f>((EW332*1.15))</f>
        <v>22.54</v>
      </c>
      <c r="AI332">
        <f>((EX332*1.25))</f>
        <v>0</v>
      </c>
      <c r="AJ332">
        <f t="shared" si="287"/>
        <v>0</v>
      </c>
      <c r="AK332">
        <v>919.03</v>
      </c>
      <c r="AL332">
        <v>742.35</v>
      </c>
      <c r="AM332">
        <v>0.87</v>
      </c>
      <c r="AN332">
        <v>0</v>
      </c>
      <c r="AO332">
        <v>175.81</v>
      </c>
      <c r="AP332">
        <v>0</v>
      </c>
      <c r="AQ332">
        <v>19.600000000000001</v>
      </c>
      <c r="AR332">
        <v>0</v>
      </c>
      <c r="AS332">
        <v>0</v>
      </c>
      <c r="AT332">
        <v>111</v>
      </c>
      <c r="AU332">
        <v>64</v>
      </c>
      <c r="AV332">
        <v>1</v>
      </c>
      <c r="AW332">
        <v>1</v>
      </c>
      <c r="AZ332">
        <v>1</v>
      </c>
      <c r="BA332">
        <v>28.43</v>
      </c>
      <c r="BB332">
        <v>9.7799999999999994</v>
      </c>
      <c r="BC332">
        <v>4.1500000000000004</v>
      </c>
      <c r="BD332" t="s">
        <v>3</v>
      </c>
      <c r="BE332" t="s">
        <v>3</v>
      </c>
      <c r="BF332" t="s">
        <v>3</v>
      </c>
      <c r="BG332" t="s">
        <v>3</v>
      </c>
      <c r="BH332">
        <v>0</v>
      </c>
      <c r="BI332">
        <v>1</v>
      </c>
      <c r="BJ332" t="s">
        <v>48</v>
      </c>
      <c r="BM332">
        <v>11001</v>
      </c>
      <c r="BN332">
        <v>0</v>
      </c>
      <c r="BO332" t="s">
        <v>45</v>
      </c>
      <c r="BP332">
        <v>1</v>
      </c>
      <c r="BQ332">
        <v>2</v>
      </c>
      <c r="BR332">
        <v>0</v>
      </c>
      <c r="BS332">
        <v>28.43</v>
      </c>
      <c r="BT332">
        <v>1</v>
      </c>
      <c r="BU332">
        <v>1</v>
      </c>
      <c r="BV332">
        <v>1</v>
      </c>
      <c r="BW332">
        <v>1</v>
      </c>
      <c r="BX332">
        <v>1</v>
      </c>
      <c r="BY332" t="s">
        <v>3</v>
      </c>
      <c r="BZ332">
        <v>123</v>
      </c>
      <c r="CA332">
        <v>75</v>
      </c>
      <c r="CE332">
        <v>0</v>
      </c>
      <c r="CF332">
        <v>0</v>
      </c>
      <c r="CG332">
        <v>0</v>
      </c>
      <c r="CM332">
        <v>0</v>
      </c>
      <c r="CN332" t="s">
        <v>1223</v>
      </c>
      <c r="CO332">
        <v>0</v>
      </c>
      <c r="CP332">
        <f t="shared" si="288"/>
        <v>4242.92</v>
      </c>
      <c r="CQ332">
        <f t="shared" si="289"/>
        <v>3080.7525000000005</v>
      </c>
      <c r="CR332">
        <f t="shared" si="290"/>
        <v>10.635749999999998</v>
      </c>
      <c r="CS332">
        <f t="shared" si="291"/>
        <v>0</v>
      </c>
      <c r="CT332">
        <f t="shared" si="292"/>
        <v>5748.0200450000002</v>
      </c>
      <c r="CU332">
        <f t="shared" si="293"/>
        <v>0</v>
      </c>
      <c r="CV332">
        <f t="shared" si="294"/>
        <v>22.54</v>
      </c>
      <c r="CW332">
        <f t="shared" si="295"/>
        <v>0</v>
      </c>
      <c r="CX332">
        <f t="shared" si="296"/>
        <v>0</v>
      </c>
      <c r="CY332">
        <f t="shared" si="297"/>
        <v>3062.5455000000006</v>
      </c>
      <c r="CZ332">
        <f t="shared" si="298"/>
        <v>1765.7920000000001</v>
      </c>
      <c r="DC332" t="s">
        <v>3</v>
      </c>
      <c r="DD332" t="s">
        <v>3</v>
      </c>
      <c r="DE332" t="s">
        <v>20</v>
      </c>
      <c r="DF332" t="s">
        <v>20</v>
      </c>
      <c r="DG332" t="s">
        <v>21</v>
      </c>
      <c r="DH332" t="s">
        <v>3</v>
      </c>
      <c r="DI332" t="s">
        <v>21</v>
      </c>
      <c r="DJ332" t="s">
        <v>20</v>
      </c>
      <c r="DK332" t="s">
        <v>3</v>
      </c>
      <c r="DL332" t="s">
        <v>3</v>
      </c>
      <c r="DM332" t="s">
        <v>3</v>
      </c>
      <c r="DN332">
        <v>0</v>
      </c>
      <c r="DO332">
        <v>0</v>
      </c>
      <c r="DP332">
        <v>1</v>
      </c>
      <c r="DQ332">
        <v>1</v>
      </c>
      <c r="DU332">
        <v>1013</v>
      </c>
      <c r="DV332" t="s">
        <v>47</v>
      </c>
      <c r="DW332" t="s">
        <v>47</v>
      </c>
      <c r="DX332">
        <v>1</v>
      </c>
      <c r="EE332">
        <v>63940279</v>
      </c>
      <c r="EF332">
        <v>2</v>
      </c>
      <c r="EG332" t="s">
        <v>22</v>
      </c>
      <c r="EH332">
        <v>0</v>
      </c>
      <c r="EI332" t="s">
        <v>3</v>
      </c>
      <c r="EJ332">
        <v>1</v>
      </c>
      <c r="EK332">
        <v>11001</v>
      </c>
      <c r="EL332" t="s">
        <v>49</v>
      </c>
      <c r="EM332" t="s">
        <v>50</v>
      </c>
      <c r="EO332" t="s">
        <v>25</v>
      </c>
      <c r="EQ332">
        <v>0</v>
      </c>
      <c r="ER332">
        <v>919.03</v>
      </c>
      <c r="ES332">
        <v>742.35</v>
      </c>
      <c r="ET332">
        <v>0.87</v>
      </c>
      <c r="EU332">
        <v>0</v>
      </c>
      <c r="EV332">
        <v>175.81</v>
      </c>
      <c r="EW332">
        <v>19.600000000000001</v>
      </c>
      <c r="EX332">
        <v>0</v>
      </c>
      <c r="EY332">
        <v>0</v>
      </c>
      <c r="FQ332">
        <v>0</v>
      </c>
      <c r="FR332">
        <f t="shared" si="299"/>
        <v>0</v>
      </c>
      <c r="FS332">
        <v>0</v>
      </c>
      <c r="FT332" t="s">
        <v>26</v>
      </c>
      <c r="FU332" t="s">
        <v>27</v>
      </c>
      <c r="FX332">
        <v>110.7</v>
      </c>
      <c r="FY332">
        <v>63.75</v>
      </c>
      <c r="GA332" t="s">
        <v>3</v>
      </c>
      <c r="GD332">
        <v>1</v>
      </c>
      <c r="GF332">
        <v>907767312</v>
      </c>
      <c r="GG332">
        <v>2</v>
      </c>
      <c r="GH332">
        <v>1</v>
      </c>
      <c r="GI332">
        <v>2</v>
      </c>
      <c r="GJ332">
        <v>0</v>
      </c>
      <c r="GK332">
        <v>0</v>
      </c>
      <c r="GL332">
        <f t="shared" si="300"/>
        <v>0</v>
      </c>
      <c r="GM332">
        <f t="shared" si="301"/>
        <v>9071.26</v>
      </c>
      <c r="GN332">
        <f t="shared" si="302"/>
        <v>9071.26</v>
      </c>
      <c r="GO332">
        <f t="shared" si="303"/>
        <v>0</v>
      </c>
      <c r="GP332">
        <f t="shared" si="304"/>
        <v>0</v>
      </c>
      <c r="GR332">
        <v>0</v>
      </c>
      <c r="GS332">
        <v>3</v>
      </c>
      <c r="GT332">
        <v>0</v>
      </c>
      <c r="GU332" t="s">
        <v>3</v>
      </c>
      <c r="GV332">
        <f t="shared" si="305"/>
        <v>0</v>
      </c>
      <c r="GW332">
        <v>1</v>
      </c>
      <c r="GX332">
        <f t="shared" si="306"/>
        <v>0</v>
      </c>
      <c r="HA332">
        <v>0</v>
      </c>
      <c r="HB332">
        <v>0</v>
      </c>
      <c r="HC332">
        <f t="shared" si="307"/>
        <v>0</v>
      </c>
      <c r="IK332">
        <v>0</v>
      </c>
    </row>
    <row r="333" spans="1:245" x14ac:dyDescent="0.2">
      <c r="A333">
        <v>17</v>
      </c>
      <c r="B333">
        <v>1</v>
      </c>
      <c r="C333">
        <f>ROW(SmtRes!A515)</f>
        <v>515</v>
      </c>
      <c r="D333">
        <f>ROW(EtalonRes!A507)</f>
        <v>507</v>
      </c>
      <c r="E333" t="s">
        <v>497</v>
      </c>
      <c r="F333" t="s">
        <v>52</v>
      </c>
      <c r="G333" t="s">
        <v>53</v>
      </c>
      <c r="H333" t="s">
        <v>54</v>
      </c>
      <c r="I333">
        <f>ROUND((91.39)/100,9)</f>
        <v>0.91390000000000005</v>
      </c>
      <c r="J333">
        <v>0</v>
      </c>
      <c r="O333">
        <f t="shared" si="273"/>
        <v>105692.58</v>
      </c>
      <c r="P333">
        <f t="shared" si="274"/>
        <v>1658.89</v>
      </c>
      <c r="Q333">
        <f t="shared" si="275"/>
        <v>6396.74</v>
      </c>
      <c r="R333">
        <f t="shared" si="276"/>
        <v>964.59</v>
      </c>
      <c r="S333">
        <f t="shared" si="277"/>
        <v>97636.95</v>
      </c>
      <c r="T333">
        <f t="shared" si="278"/>
        <v>0</v>
      </c>
      <c r="U333">
        <f t="shared" si="279"/>
        <v>341.38094769999998</v>
      </c>
      <c r="V333">
        <f t="shared" si="280"/>
        <v>2.5132250000000003</v>
      </c>
      <c r="W333">
        <f t="shared" si="281"/>
        <v>0</v>
      </c>
      <c r="X333">
        <f t="shared" si="282"/>
        <v>79867.25</v>
      </c>
      <c r="Y333">
        <f t="shared" si="283"/>
        <v>70993.11</v>
      </c>
      <c r="AA333">
        <v>68187018</v>
      </c>
      <c r="AB333">
        <f t="shared" si="284"/>
        <v>4755.1135000000004</v>
      </c>
      <c r="AC333">
        <f t="shared" si="285"/>
        <v>280.12</v>
      </c>
      <c r="AD333">
        <f>ROUND(((((ET333*1.25))-((EU333*1.25)))+AE333),6)</f>
        <v>717.15</v>
      </c>
      <c r="AE333">
        <f>ROUND(((EU333*1.25)),6)</f>
        <v>37.125</v>
      </c>
      <c r="AF333">
        <f>ROUND(((EV333*1.15)),6)</f>
        <v>3757.8434999999999</v>
      </c>
      <c r="AG333">
        <f t="shared" si="286"/>
        <v>0</v>
      </c>
      <c r="AH333">
        <f>((EW333*1.15))</f>
        <v>373.54299999999995</v>
      </c>
      <c r="AI333">
        <f>((EX333*1.25))</f>
        <v>2.75</v>
      </c>
      <c r="AJ333">
        <f t="shared" si="287"/>
        <v>0</v>
      </c>
      <c r="AK333">
        <v>4121.53</v>
      </c>
      <c r="AL333">
        <v>280.12</v>
      </c>
      <c r="AM333">
        <v>573.72</v>
      </c>
      <c r="AN333">
        <v>29.7</v>
      </c>
      <c r="AO333">
        <v>3267.69</v>
      </c>
      <c r="AP333">
        <v>0</v>
      </c>
      <c r="AQ333">
        <v>324.82</v>
      </c>
      <c r="AR333">
        <v>2.2000000000000002</v>
      </c>
      <c r="AS333">
        <v>0</v>
      </c>
      <c r="AT333">
        <v>81</v>
      </c>
      <c r="AU333">
        <v>72</v>
      </c>
      <c r="AV333">
        <v>1</v>
      </c>
      <c r="AW333">
        <v>1</v>
      </c>
      <c r="AZ333">
        <v>1</v>
      </c>
      <c r="BA333">
        <v>28.43</v>
      </c>
      <c r="BB333">
        <v>9.76</v>
      </c>
      <c r="BC333">
        <v>6.48</v>
      </c>
      <c r="BD333" t="s">
        <v>3</v>
      </c>
      <c r="BE333" t="s">
        <v>3</v>
      </c>
      <c r="BF333" t="s">
        <v>3</v>
      </c>
      <c r="BG333" t="s">
        <v>3</v>
      </c>
      <c r="BH333">
        <v>0</v>
      </c>
      <c r="BI333">
        <v>1</v>
      </c>
      <c r="BJ333" t="s">
        <v>55</v>
      </c>
      <c r="BM333">
        <v>9001</v>
      </c>
      <c r="BN333">
        <v>0</v>
      </c>
      <c r="BO333" t="s">
        <v>52</v>
      </c>
      <c r="BP333">
        <v>1</v>
      </c>
      <c r="BQ333">
        <v>2</v>
      </c>
      <c r="BR333">
        <v>0</v>
      </c>
      <c r="BS333">
        <v>28.43</v>
      </c>
      <c r="BT333">
        <v>1</v>
      </c>
      <c r="BU333">
        <v>1</v>
      </c>
      <c r="BV333">
        <v>1</v>
      </c>
      <c r="BW333">
        <v>1</v>
      </c>
      <c r="BX333">
        <v>1</v>
      </c>
      <c r="BY333" t="s">
        <v>3</v>
      </c>
      <c r="BZ333">
        <v>90</v>
      </c>
      <c r="CA333">
        <v>85</v>
      </c>
      <c r="CE333">
        <v>0</v>
      </c>
      <c r="CF333">
        <v>0</v>
      </c>
      <c r="CG333">
        <v>0</v>
      </c>
      <c r="CM333">
        <v>0</v>
      </c>
      <c r="CN333" t="s">
        <v>1223</v>
      </c>
      <c r="CO333">
        <v>0</v>
      </c>
      <c r="CP333">
        <f t="shared" si="288"/>
        <v>105692.58</v>
      </c>
      <c r="CQ333">
        <f t="shared" si="289"/>
        <v>1815.1776000000002</v>
      </c>
      <c r="CR333">
        <f t="shared" si="290"/>
        <v>6999.384</v>
      </c>
      <c r="CS333">
        <f t="shared" si="291"/>
        <v>1055.4637499999999</v>
      </c>
      <c r="CT333">
        <f t="shared" si="292"/>
        <v>106835.490705</v>
      </c>
      <c r="CU333">
        <f t="shared" si="293"/>
        <v>0</v>
      </c>
      <c r="CV333">
        <f t="shared" si="294"/>
        <v>373.54299999999995</v>
      </c>
      <c r="CW333">
        <f t="shared" si="295"/>
        <v>2.75</v>
      </c>
      <c r="CX333">
        <f t="shared" si="296"/>
        <v>0</v>
      </c>
      <c r="CY333">
        <f t="shared" si="297"/>
        <v>79867.247399999993</v>
      </c>
      <c r="CZ333">
        <f t="shared" si="298"/>
        <v>70993.108800000002</v>
      </c>
      <c r="DC333" t="s">
        <v>3</v>
      </c>
      <c r="DD333" t="s">
        <v>3</v>
      </c>
      <c r="DE333" t="s">
        <v>20</v>
      </c>
      <c r="DF333" t="s">
        <v>20</v>
      </c>
      <c r="DG333" t="s">
        <v>21</v>
      </c>
      <c r="DH333" t="s">
        <v>3</v>
      </c>
      <c r="DI333" t="s">
        <v>21</v>
      </c>
      <c r="DJ333" t="s">
        <v>20</v>
      </c>
      <c r="DK333" t="s">
        <v>3</v>
      </c>
      <c r="DL333" t="s">
        <v>3</v>
      </c>
      <c r="DM333" t="s">
        <v>3</v>
      </c>
      <c r="DN333">
        <v>0</v>
      </c>
      <c r="DO333">
        <v>0</v>
      </c>
      <c r="DP333">
        <v>1</v>
      </c>
      <c r="DQ333">
        <v>1</v>
      </c>
      <c r="DU333">
        <v>1005</v>
      </c>
      <c r="DV333" t="s">
        <v>54</v>
      </c>
      <c r="DW333" t="s">
        <v>54</v>
      </c>
      <c r="DX333">
        <v>100</v>
      </c>
      <c r="EE333">
        <v>63940277</v>
      </c>
      <c r="EF333">
        <v>2</v>
      </c>
      <c r="EG333" t="s">
        <v>22</v>
      </c>
      <c r="EH333">
        <v>0</v>
      </c>
      <c r="EI333" t="s">
        <v>3</v>
      </c>
      <c r="EJ333">
        <v>1</v>
      </c>
      <c r="EK333">
        <v>9001</v>
      </c>
      <c r="EL333" t="s">
        <v>56</v>
      </c>
      <c r="EM333" t="s">
        <v>57</v>
      </c>
      <c r="EO333" t="s">
        <v>25</v>
      </c>
      <c r="EQ333">
        <v>0</v>
      </c>
      <c r="ER333">
        <v>4121.53</v>
      </c>
      <c r="ES333">
        <v>280.12</v>
      </c>
      <c r="ET333">
        <v>573.72</v>
      </c>
      <c r="EU333">
        <v>29.7</v>
      </c>
      <c r="EV333">
        <v>3267.69</v>
      </c>
      <c r="EW333">
        <v>324.82</v>
      </c>
      <c r="EX333">
        <v>2.2000000000000002</v>
      </c>
      <c r="EY333">
        <v>0</v>
      </c>
      <c r="FQ333">
        <v>0</v>
      </c>
      <c r="FR333">
        <f t="shared" si="299"/>
        <v>0</v>
      </c>
      <c r="FS333">
        <v>0</v>
      </c>
      <c r="FT333" t="s">
        <v>26</v>
      </c>
      <c r="FU333" t="s">
        <v>27</v>
      </c>
      <c r="FX333">
        <v>81</v>
      </c>
      <c r="FY333">
        <v>72.25</v>
      </c>
      <c r="GA333" t="s">
        <v>3</v>
      </c>
      <c r="GD333">
        <v>1</v>
      </c>
      <c r="GF333">
        <v>615250176</v>
      </c>
      <c r="GG333">
        <v>2</v>
      </c>
      <c r="GH333">
        <v>1</v>
      </c>
      <c r="GI333">
        <v>2</v>
      </c>
      <c r="GJ333">
        <v>0</v>
      </c>
      <c r="GK333">
        <v>0</v>
      </c>
      <c r="GL333">
        <f t="shared" si="300"/>
        <v>0</v>
      </c>
      <c r="GM333">
        <f t="shared" si="301"/>
        <v>256552.94</v>
      </c>
      <c r="GN333">
        <f t="shared" si="302"/>
        <v>256552.94</v>
      </c>
      <c r="GO333">
        <f t="shared" si="303"/>
        <v>0</v>
      </c>
      <c r="GP333">
        <f t="shared" si="304"/>
        <v>0</v>
      </c>
      <c r="GR333">
        <v>0</v>
      </c>
      <c r="GS333">
        <v>3</v>
      </c>
      <c r="GT333">
        <v>0</v>
      </c>
      <c r="GU333" t="s">
        <v>3</v>
      </c>
      <c r="GV333">
        <f t="shared" si="305"/>
        <v>0</v>
      </c>
      <c r="GW333">
        <v>1</v>
      </c>
      <c r="GX333">
        <f t="shared" si="306"/>
        <v>0</v>
      </c>
      <c r="HA333">
        <v>0</v>
      </c>
      <c r="HB333">
        <v>0</v>
      </c>
      <c r="HC333">
        <f t="shared" si="307"/>
        <v>0</v>
      </c>
      <c r="IK333">
        <v>0</v>
      </c>
    </row>
    <row r="334" spans="1:245" x14ac:dyDescent="0.2">
      <c r="A334">
        <v>18</v>
      </c>
      <c r="B334">
        <v>1</v>
      </c>
      <c r="C334">
        <v>512</v>
      </c>
      <c r="E334" t="s">
        <v>498</v>
      </c>
      <c r="F334" t="s">
        <v>59</v>
      </c>
      <c r="G334" t="s">
        <v>60</v>
      </c>
      <c r="H334" t="s">
        <v>31</v>
      </c>
      <c r="I334">
        <f>I333*J334</f>
        <v>182.78</v>
      </c>
      <c r="J334">
        <v>200</v>
      </c>
      <c r="O334">
        <f t="shared" si="273"/>
        <v>134953.09</v>
      </c>
      <c r="P334">
        <f t="shared" si="274"/>
        <v>134953.09</v>
      </c>
      <c r="Q334">
        <f t="shared" si="275"/>
        <v>0</v>
      </c>
      <c r="R334">
        <f t="shared" si="276"/>
        <v>0</v>
      </c>
      <c r="S334">
        <f t="shared" si="277"/>
        <v>0</v>
      </c>
      <c r="T334">
        <f t="shared" si="278"/>
        <v>0</v>
      </c>
      <c r="U334">
        <f t="shared" si="279"/>
        <v>0</v>
      </c>
      <c r="V334">
        <f t="shared" si="280"/>
        <v>0</v>
      </c>
      <c r="W334">
        <f t="shared" si="281"/>
        <v>73.11</v>
      </c>
      <c r="X334">
        <f t="shared" si="282"/>
        <v>0</v>
      </c>
      <c r="Y334">
        <f t="shared" si="283"/>
        <v>0</v>
      </c>
      <c r="AA334">
        <v>68187018</v>
      </c>
      <c r="AB334">
        <f t="shared" si="284"/>
        <v>109.06</v>
      </c>
      <c r="AC334">
        <f t="shared" si="285"/>
        <v>109.06</v>
      </c>
      <c r="AD334">
        <f>ROUND((((ET334)-(EU334))+AE334),6)</f>
        <v>0</v>
      </c>
      <c r="AE334">
        <f>ROUND((EU334),6)</f>
        <v>0</v>
      </c>
      <c r="AF334">
        <f>ROUND((EV334),6)</f>
        <v>0</v>
      </c>
      <c r="AG334">
        <f t="shared" si="286"/>
        <v>0</v>
      </c>
      <c r="AH334">
        <f>(EW334)</f>
        <v>0</v>
      </c>
      <c r="AI334">
        <f>(EX334)</f>
        <v>0</v>
      </c>
      <c r="AJ334">
        <f t="shared" si="287"/>
        <v>0.4</v>
      </c>
      <c r="AK334">
        <v>109.06</v>
      </c>
      <c r="AL334">
        <v>109.06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0.4</v>
      </c>
      <c r="AT334">
        <v>0</v>
      </c>
      <c r="AU334">
        <v>0</v>
      </c>
      <c r="AV334">
        <v>1</v>
      </c>
      <c r="AW334">
        <v>1</v>
      </c>
      <c r="AZ334">
        <v>1</v>
      </c>
      <c r="BA334">
        <v>1</v>
      </c>
      <c r="BB334">
        <v>1</v>
      </c>
      <c r="BC334">
        <v>6.77</v>
      </c>
      <c r="BD334" t="s">
        <v>3</v>
      </c>
      <c r="BE334" t="s">
        <v>3</v>
      </c>
      <c r="BF334" t="s">
        <v>3</v>
      </c>
      <c r="BG334" t="s">
        <v>3</v>
      </c>
      <c r="BH334">
        <v>3</v>
      </c>
      <c r="BI334">
        <v>1</v>
      </c>
      <c r="BJ334" t="s">
        <v>61</v>
      </c>
      <c r="BM334">
        <v>500001</v>
      </c>
      <c r="BN334">
        <v>0</v>
      </c>
      <c r="BO334" t="s">
        <v>59</v>
      </c>
      <c r="BP334">
        <v>1</v>
      </c>
      <c r="BQ334">
        <v>8</v>
      </c>
      <c r="BR334">
        <v>0</v>
      </c>
      <c r="BS334">
        <v>1</v>
      </c>
      <c r="BT334">
        <v>1</v>
      </c>
      <c r="BU334">
        <v>1</v>
      </c>
      <c r="BV334">
        <v>1</v>
      </c>
      <c r="BW334">
        <v>1</v>
      </c>
      <c r="BX334">
        <v>1</v>
      </c>
      <c r="BY334" t="s">
        <v>3</v>
      </c>
      <c r="BZ334">
        <v>0</v>
      </c>
      <c r="CA334">
        <v>0</v>
      </c>
      <c r="CE334">
        <v>0</v>
      </c>
      <c r="CF334">
        <v>0</v>
      </c>
      <c r="CG334">
        <v>0</v>
      </c>
      <c r="CM334">
        <v>0</v>
      </c>
      <c r="CN334" t="s">
        <v>3</v>
      </c>
      <c r="CO334">
        <v>0</v>
      </c>
      <c r="CP334">
        <f t="shared" si="288"/>
        <v>134953.09</v>
      </c>
      <c r="CQ334">
        <f t="shared" si="289"/>
        <v>738.33619999999996</v>
      </c>
      <c r="CR334">
        <f t="shared" si="290"/>
        <v>0</v>
      </c>
      <c r="CS334">
        <f t="shared" si="291"/>
        <v>0</v>
      </c>
      <c r="CT334">
        <f t="shared" si="292"/>
        <v>0</v>
      </c>
      <c r="CU334">
        <f t="shared" si="293"/>
        <v>0</v>
      </c>
      <c r="CV334">
        <f t="shared" si="294"/>
        <v>0</v>
      </c>
      <c r="CW334">
        <f t="shared" si="295"/>
        <v>0</v>
      </c>
      <c r="CX334">
        <f t="shared" si="296"/>
        <v>0.4</v>
      </c>
      <c r="CY334">
        <f t="shared" si="297"/>
        <v>0</v>
      </c>
      <c r="CZ334">
        <f t="shared" si="298"/>
        <v>0</v>
      </c>
      <c r="DC334" t="s">
        <v>3</v>
      </c>
      <c r="DD334" t="s">
        <v>3</v>
      </c>
      <c r="DE334" t="s">
        <v>3</v>
      </c>
      <c r="DF334" t="s">
        <v>3</v>
      </c>
      <c r="DG334" t="s">
        <v>3</v>
      </c>
      <c r="DH334" t="s">
        <v>3</v>
      </c>
      <c r="DI334" t="s">
        <v>3</v>
      </c>
      <c r="DJ334" t="s">
        <v>3</v>
      </c>
      <c r="DK334" t="s">
        <v>3</v>
      </c>
      <c r="DL334" t="s">
        <v>3</v>
      </c>
      <c r="DM334" t="s">
        <v>3</v>
      </c>
      <c r="DN334">
        <v>0</v>
      </c>
      <c r="DO334">
        <v>0</v>
      </c>
      <c r="DP334">
        <v>1</v>
      </c>
      <c r="DQ334">
        <v>1</v>
      </c>
      <c r="DU334">
        <v>1005</v>
      </c>
      <c r="DV334" t="s">
        <v>31</v>
      </c>
      <c r="DW334" t="s">
        <v>31</v>
      </c>
      <c r="DX334">
        <v>1</v>
      </c>
      <c r="EE334">
        <v>63940454</v>
      </c>
      <c r="EF334">
        <v>8</v>
      </c>
      <c r="EG334" t="s">
        <v>33</v>
      </c>
      <c r="EH334">
        <v>0</v>
      </c>
      <c r="EI334" t="s">
        <v>3</v>
      </c>
      <c r="EJ334">
        <v>1</v>
      </c>
      <c r="EK334">
        <v>500001</v>
      </c>
      <c r="EL334" t="s">
        <v>34</v>
      </c>
      <c r="EM334" t="s">
        <v>35</v>
      </c>
      <c r="EO334" t="s">
        <v>3</v>
      </c>
      <c r="EQ334">
        <v>0</v>
      </c>
      <c r="ER334">
        <v>109.06</v>
      </c>
      <c r="ES334">
        <v>109.06</v>
      </c>
      <c r="ET334">
        <v>0</v>
      </c>
      <c r="EU334">
        <v>0</v>
      </c>
      <c r="EV334">
        <v>0</v>
      </c>
      <c r="EW334">
        <v>0</v>
      </c>
      <c r="EX334">
        <v>0</v>
      </c>
      <c r="FQ334">
        <v>0</v>
      </c>
      <c r="FR334">
        <f t="shared" si="299"/>
        <v>0</v>
      </c>
      <c r="FS334">
        <v>0</v>
      </c>
      <c r="FX334">
        <v>0</v>
      </c>
      <c r="FY334">
        <v>0</v>
      </c>
      <c r="GA334" t="s">
        <v>3</v>
      </c>
      <c r="GD334">
        <v>1</v>
      </c>
      <c r="GF334">
        <v>1857014117</v>
      </c>
      <c r="GG334">
        <v>2</v>
      </c>
      <c r="GH334">
        <v>1</v>
      </c>
      <c r="GI334">
        <v>2</v>
      </c>
      <c r="GJ334">
        <v>0</v>
      </c>
      <c r="GK334">
        <v>0</v>
      </c>
      <c r="GL334">
        <f t="shared" si="300"/>
        <v>0</v>
      </c>
      <c r="GM334">
        <f t="shared" si="301"/>
        <v>134953.09</v>
      </c>
      <c r="GN334">
        <f t="shared" si="302"/>
        <v>134953.09</v>
      </c>
      <c r="GO334">
        <f t="shared" si="303"/>
        <v>0</v>
      </c>
      <c r="GP334">
        <f t="shared" si="304"/>
        <v>0</v>
      </c>
      <c r="GR334">
        <v>0</v>
      </c>
      <c r="GS334">
        <v>3</v>
      </c>
      <c r="GT334">
        <v>0</v>
      </c>
      <c r="GU334" t="s">
        <v>3</v>
      </c>
      <c r="GV334">
        <f t="shared" si="305"/>
        <v>0</v>
      </c>
      <c r="GW334">
        <v>1</v>
      </c>
      <c r="GX334">
        <f t="shared" si="306"/>
        <v>0</v>
      </c>
      <c r="HA334">
        <v>0</v>
      </c>
      <c r="HB334">
        <v>0</v>
      </c>
      <c r="HC334">
        <f t="shared" si="307"/>
        <v>0</v>
      </c>
      <c r="IK334">
        <v>0</v>
      </c>
    </row>
    <row r="335" spans="1:245" x14ac:dyDescent="0.2">
      <c r="A335">
        <v>17</v>
      </c>
      <c r="B335">
        <v>1</v>
      </c>
      <c r="C335">
        <f>ROW(SmtRes!A524)</f>
        <v>524</v>
      </c>
      <c r="D335">
        <f>ROW(EtalonRes!A515)</f>
        <v>515</v>
      </c>
      <c r="E335" t="s">
        <v>499</v>
      </c>
      <c r="F335" t="s">
        <v>75</v>
      </c>
      <c r="G335" t="s">
        <v>76</v>
      </c>
      <c r="H335" t="s">
        <v>77</v>
      </c>
      <c r="I335">
        <f>ROUND((0.9*2*6)/100,9)</f>
        <v>0.108</v>
      </c>
      <c r="J335">
        <v>0</v>
      </c>
      <c r="O335">
        <f t="shared" si="273"/>
        <v>16043.77</v>
      </c>
      <c r="P335">
        <f t="shared" si="274"/>
        <v>11952.97</v>
      </c>
      <c r="Q335">
        <f t="shared" si="275"/>
        <v>448.39</v>
      </c>
      <c r="R335">
        <f t="shared" si="276"/>
        <v>0</v>
      </c>
      <c r="S335">
        <f t="shared" si="277"/>
        <v>3642.41</v>
      </c>
      <c r="T335">
        <f t="shared" si="278"/>
        <v>0</v>
      </c>
      <c r="U335">
        <f t="shared" si="279"/>
        <v>14.282999999999999</v>
      </c>
      <c r="V335">
        <f t="shared" si="280"/>
        <v>0</v>
      </c>
      <c r="W335">
        <f t="shared" si="281"/>
        <v>0</v>
      </c>
      <c r="X335">
        <f t="shared" si="282"/>
        <v>3860.95</v>
      </c>
      <c r="Y335">
        <f t="shared" si="283"/>
        <v>1966.9</v>
      </c>
      <c r="AA335">
        <v>68187018</v>
      </c>
      <c r="AB335">
        <f t="shared" si="284"/>
        <v>25618.9725</v>
      </c>
      <c r="AC335">
        <f t="shared" si="285"/>
        <v>24007.74</v>
      </c>
      <c r="AD335">
        <f>ROUND(((((ET335*1.25))-((EU335*1.25)))+AE335),6)</f>
        <v>424.95</v>
      </c>
      <c r="AE335">
        <f>ROUND(((EU335*1.25)),6)</f>
        <v>0</v>
      </c>
      <c r="AF335">
        <f>ROUND(((EV335*1.15)),6)</f>
        <v>1186.2825</v>
      </c>
      <c r="AG335">
        <f t="shared" si="286"/>
        <v>0</v>
      </c>
      <c r="AH335">
        <f>((EW335*1.15))</f>
        <v>132.25</v>
      </c>
      <c r="AI335">
        <f>((EX335*1.25))</f>
        <v>0</v>
      </c>
      <c r="AJ335">
        <f t="shared" si="287"/>
        <v>0</v>
      </c>
      <c r="AK335">
        <v>25379.25</v>
      </c>
      <c r="AL335">
        <v>24007.74</v>
      </c>
      <c r="AM335">
        <v>339.96</v>
      </c>
      <c r="AN335">
        <v>0</v>
      </c>
      <c r="AO335">
        <v>1031.55</v>
      </c>
      <c r="AP335">
        <v>0</v>
      </c>
      <c r="AQ335">
        <v>115</v>
      </c>
      <c r="AR335">
        <v>0</v>
      </c>
      <c r="AS335">
        <v>0</v>
      </c>
      <c r="AT335">
        <v>106</v>
      </c>
      <c r="AU335">
        <v>54</v>
      </c>
      <c r="AV335">
        <v>1</v>
      </c>
      <c r="AW335">
        <v>1</v>
      </c>
      <c r="AZ335">
        <v>1</v>
      </c>
      <c r="BA335">
        <v>28.43</v>
      </c>
      <c r="BB335">
        <v>9.77</v>
      </c>
      <c r="BC335">
        <v>4.6100000000000003</v>
      </c>
      <c r="BD335" t="s">
        <v>3</v>
      </c>
      <c r="BE335" t="s">
        <v>3</v>
      </c>
      <c r="BF335" t="s">
        <v>3</v>
      </c>
      <c r="BG335" t="s">
        <v>3</v>
      </c>
      <c r="BH335">
        <v>0</v>
      </c>
      <c r="BI335">
        <v>1</v>
      </c>
      <c r="BJ335" t="s">
        <v>78</v>
      </c>
      <c r="BM335">
        <v>10001</v>
      </c>
      <c r="BN335">
        <v>0</v>
      </c>
      <c r="BO335" t="s">
        <v>75</v>
      </c>
      <c r="BP335">
        <v>1</v>
      </c>
      <c r="BQ335">
        <v>2</v>
      </c>
      <c r="BR335">
        <v>0</v>
      </c>
      <c r="BS335">
        <v>28.43</v>
      </c>
      <c r="BT335">
        <v>1</v>
      </c>
      <c r="BU335">
        <v>1</v>
      </c>
      <c r="BV335">
        <v>1</v>
      </c>
      <c r="BW335">
        <v>1</v>
      </c>
      <c r="BX335">
        <v>1</v>
      </c>
      <c r="BY335" t="s">
        <v>3</v>
      </c>
      <c r="BZ335">
        <v>118</v>
      </c>
      <c r="CA335">
        <v>63</v>
      </c>
      <c r="CE335">
        <v>0</v>
      </c>
      <c r="CF335">
        <v>0</v>
      </c>
      <c r="CG335">
        <v>0</v>
      </c>
      <c r="CM335">
        <v>0</v>
      </c>
      <c r="CN335" t="s">
        <v>1223</v>
      </c>
      <c r="CO335">
        <v>0</v>
      </c>
      <c r="CP335">
        <f t="shared" si="288"/>
        <v>16043.769999999999</v>
      </c>
      <c r="CQ335">
        <f t="shared" si="289"/>
        <v>110675.68140000002</v>
      </c>
      <c r="CR335">
        <f t="shared" si="290"/>
        <v>4151.7614999999996</v>
      </c>
      <c r="CS335">
        <f t="shared" si="291"/>
        <v>0</v>
      </c>
      <c r="CT335">
        <f t="shared" si="292"/>
        <v>33726.011474999999</v>
      </c>
      <c r="CU335">
        <f t="shared" si="293"/>
        <v>0</v>
      </c>
      <c r="CV335">
        <f t="shared" si="294"/>
        <v>132.25</v>
      </c>
      <c r="CW335">
        <f t="shared" si="295"/>
        <v>0</v>
      </c>
      <c r="CX335">
        <f t="shared" si="296"/>
        <v>0</v>
      </c>
      <c r="CY335">
        <f t="shared" si="297"/>
        <v>3860.9545999999996</v>
      </c>
      <c r="CZ335">
        <f t="shared" si="298"/>
        <v>1966.9013999999997</v>
      </c>
      <c r="DC335" t="s">
        <v>3</v>
      </c>
      <c r="DD335" t="s">
        <v>3</v>
      </c>
      <c r="DE335" t="s">
        <v>20</v>
      </c>
      <c r="DF335" t="s">
        <v>20</v>
      </c>
      <c r="DG335" t="s">
        <v>21</v>
      </c>
      <c r="DH335" t="s">
        <v>3</v>
      </c>
      <c r="DI335" t="s">
        <v>21</v>
      </c>
      <c r="DJ335" t="s">
        <v>20</v>
      </c>
      <c r="DK335" t="s">
        <v>3</v>
      </c>
      <c r="DL335" t="s">
        <v>3</v>
      </c>
      <c r="DM335" t="s">
        <v>3</v>
      </c>
      <c r="DN335">
        <v>0</v>
      </c>
      <c r="DO335">
        <v>0</v>
      </c>
      <c r="DP335">
        <v>1</v>
      </c>
      <c r="DQ335">
        <v>1</v>
      </c>
      <c r="DU335">
        <v>1013</v>
      </c>
      <c r="DV335" t="s">
        <v>77</v>
      </c>
      <c r="DW335" t="s">
        <v>77</v>
      </c>
      <c r="DX335">
        <v>1</v>
      </c>
      <c r="EE335">
        <v>63940278</v>
      </c>
      <c r="EF335">
        <v>2</v>
      </c>
      <c r="EG335" t="s">
        <v>22</v>
      </c>
      <c r="EH335">
        <v>0</v>
      </c>
      <c r="EI335" t="s">
        <v>3</v>
      </c>
      <c r="EJ335">
        <v>1</v>
      </c>
      <c r="EK335">
        <v>10001</v>
      </c>
      <c r="EL335" t="s">
        <v>23</v>
      </c>
      <c r="EM335" t="s">
        <v>24</v>
      </c>
      <c r="EO335" t="s">
        <v>25</v>
      </c>
      <c r="EQ335">
        <v>0</v>
      </c>
      <c r="ER335">
        <v>25379.25</v>
      </c>
      <c r="ES335">
        <v>24007.74</v>
      </c>
      <c r="ET335">
        <v>339.96</v>
      </c>
      <c r="EU335">
        <v>0</v>
      </c>
      <c r="EV335">
        <v>1031.55</v>
      </c>
      <c r="EW335">
        <v>115</v>
      </c>
      <c r="EX335">
        <v>0</v>
      </c>
      <c r="EY335">
        <v>0</v>
      </c>
      <c r="FQ335">
        <v>0</v>
      </c>
      <c r="FR335">
        <f t="shared" si="299"/>
        <v>0</v>
      </c>
      <c r="FS335">
        <v>0</v>
      </c>
      <c r="FT335" t="s">
        <v>26</v>
      </c>
      <c r="FU335" t="s">
        <v>27</v>
      </c>
      <c r="FX335">
        <v>106.2</v>
      </c>
      <c r="FY335">
        <v>53.55</v>
      </c>
      <c r="GA335" t="s">
        <v>3</v>
      </c>
      <c r="GD335">
        <v>1</v>
      </c>
      <c r="GF335">
        <v>122676480</v>
      </c>
      <c r="GG335">
        <v>2</v>
      </c>
      <c r="GH335">
        <v>1</v>
      </c>
      <c r="GI335">
        <v>2</v>
      </c>
      <c r="GJ335">
        <v>0</v>
      </c>
      <c r="GK335">
        <v>0</v>
      </c>
      <c r="GL335">
        <f t="shared" si="300"/>
        <v>0</v>
      </c>
      <c r="GM335">
        <f t="shared" si="301"/>
        <v>21871.62</v>
      </c>
      <c r="GN335">
        <f t="shared" si="302"/>
        <v>21871.62</v>
      </c>
      <c r="GO335">
        <f t="shared" si="303"/>
        <v>0</v>
      </c>
      <c r="GP335">
        <f t="shared" si="304"/>
        <v>0</v>
      </c>
      <c r="GR335">
        <v>0</v>
      </c>
      <c r="GS335">
        <v>3</v>
      </c>
      <c r="GT335">
        <v>0</v>
      </c>
      <c r="GU335" t="s">
        <v>3</v>
      </c>
      <c r="GV335">
        <f t="shared" si="305"/>
        <v>0</v>
      </c>
      <c r="GW335">
        <v>1</v>
      </c>
      <c r="GX335">
        <f t="shared" si="306"/>
        <v>0</v>
      </c>
      <c r="HA335">
        <v>0</v>
      </c>
      <c r="HB335">
        <v>0</v>
      </c>
      <c r="HC335">
        <f t="shared" si="307"/>
        <v>0</v>
      </c>
      <c r="IK335">
        <v>0</v>
      </c>
    </row>
    <row r="336" spans="1:245" x14ac:dyDescent="0.2">
      <c r="A336">
        <v>18</v>
      </c>
      <c r="B336">
        <v>1</v>
      </c>
      <c r="C336">
        <v>521</v>
      </c>
      <c r="E336" t="s">
        <v>500</v>
      </c>
      <c r="F336" t="s">
        <v>80</v>
      </c>
      <c r="G336" t="s">
        <v>81</v>
      </c>
      <c r="H336" t="s">
        <v>31</v>
      </c>
      <c r="I336">
        <f>I335*J336</f>
        <v>-10.8</v>
      </c>
      <c r="J336">
        <v>-100.00000000000001</v>
      </c>
      <c r="O336">
        <f t="shared" si="273"/>
        <v>-8987.11</v>
      </c>
      <c r="P336">
        <f t="shared" si="274"/>
        <v>-8987.11</v>
      </c>
      <c r="Q336">
        <f t="shared" si="275"/>
        <v>0</v>
      </c>
      <c r="R336">
        <f t="shared" si="276"/>
        <v>0</v>
      </c>
      <c r="S336">
        <f t="shared" si="277"/>
        <v>0</v>
      </c>
      <c r="T336">
        <f t="shared" si="278"/>
        <v>0</v>
      </c>
      <c r="U336">
        <f t="shared" si="279"/>
        <v>0</v>
      </c>
      <c r="V336">
        <f t="shared" si="280"/>
        <v>0</v>
      </c>
      <c r="W336">
        <f t="shared" si="281"/>
        <v>0</v>
      </c>
      <c r="X336">
        <f t="shared" si="282"/>
        <v>0</v>
      </c>
      <c r="Y336">
        <f t="shared" si="283"/>
        <v>0</v>
      </c>
      <c r="AA336">
        <v>68187018</v>
      </c>
      <c r="AB336">
        <f t="shared" si="284"/>
        <v>207</v>
      </c>
      <c r="AC336">
        <f t="shared" si="285"/>
        <v>207</v>
      </c>
      <c r="AD336">
        <f>ROUND((((ET336)-(EU336))+AE336),6)</f>
        <v>0</v>
      </c>
      <c r="AE336">
        <f t="shared" ref="AE336:AF338" si="310">ROUND((EU336),6)</f>
        <v>0</v>
      </c>
      <c r="AF336">
        <f t="shared" si="310"/>
        <v>0</v>
      </c>
      <c r="AG336">
        <f t="shared" si="286"/>
        <v>0</v>
      </c>
      <c r="AH336">
        <f t="shared" ref="AH336:AI338" si="311">(EW336)</f>
        <v>0</v>
      </c>
      <c r="AI336">
        <f t="shared" si="311"/>
        <v>0</v>
      </c>
      <c r="AJ336">
        <f t="shared" si="287"/>
        <v>0</v>
      </c>
      <c r="AK336">
        <v>207</v>
      </c>
      <c r="AL336">
        <v>207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1</v>
      </c>
      <c r="AW336">
        <v>1</v>
      </c>
      <c r="AZ336">
        <v>1</v>
      </c>
      <c r="BA336">
        <v>1</v>
      </c>
      <c r="BB336">
        <v>1</v>
      </c>
      <c r="BC336">
        <v>4.0199999999999996</v>
      </c>
      <c r="BD336" t="s">
        <v>3</v>
      </c>
      <c r="BE336" t="s">
        <v>3</v>
      </c>
      <c r="BF336" t="s">
        <v>3</v>
      </c>
      <c r="BG336" t="s">
        <v>3</v>
      </c>
      <c r="BH336">
        <v>3</v>
      </c>
      <c r="BI336">
        <v>1</v>
      </c>
      <c r="BJ336" t="s">
        <v>82</v>
      </c>
      <c r="BM336">
        <v>500001</v>
      </c>
      <c r="BN336">
        <v>0</v>
      </c>
      <c r="BO336" t="s">
        <v>80</v>
      </c>
      <c r="BP336">
        <v>1</v>
      </c>
      <c r="BQ336">
        <v>8</v>
      </c>
      <c r="BR336">
        <v>1</v>
      </c>
      <c r="BS336">
        <v>1</v>
      </c>
      <c r="BT336">
        <v>1</v>
      </c>
      <c r="BU336">
        <v>1</v>
      </c>
      <c r="BV336">
        <v>1</v>
      </c>
      <c r="BW336">
        <v>1</v>
      </c>
      <c r="BX336">
        <v>1</v>
      </c>
      <c r="BY336" t="s">
        <v>3</v>
      </c>
      <c r="BZ336">
        <v>0</v>
      </c>
      <c r="CA336">
        <v>0</v>
      </c>
      <c r="CE336">
        <v>0</v>
      </c>
      <c r="CF336">
        <v>0</v>
      </c>
      <c r="CG336">
        <v>0</v>
      </c>
      <c r="CM336">
        <v>0</v>
      </c>
      <c r="CN336" t="s">
        <v>3</v>
      </c>
      <c r="CO336">
        <v>0</v>
      </c>
      <c r="CP336">
        <f t="shared" si="288"/>
        <v>-8987.11</v>
      </c>
      <c r="CQ336">
        <f t="shared" si="289"/>
        <v>832.13999999999987</v>
      </c>
      <c r="CR336">
        <f t="shared" si="290"/>
        <v>0</v>
      </c>
      <c r="CS336">
        <f t="shared" si="291"/>
        <v>0</v>
      </c>
      <c r="CT336">
        <f t="shared" si="292"/>
        <v>0</v>
      </c>
      <c r="CU336">
        <f t="shared" si="293"/>
        <v>0</v>
      </c>
      <c r="CV336">
        <f t="shared" si="294"/>
        <v>0</v>
      </c>
      <c r="CW336">
        <f t="shared" si="295"/>
        <v>0</v>
      </c>
      <c r="CX336">
        <f t="shared" si="296"/>
        <v>0</v>
      </c>
      <c r="CY336">
        <f t="shared" si="297"/>
        <v>0</v>
      </c>
      <c r="CZ336">
        <f t="shared" si="298"/>
        <v>0</v>
      </c>
      <c r="DC336" t="s">
        <v>3</v>
      </c>
      <c r="DD336" t="s">
        <v>3</v>
      </c>
      <c r="DE336" t="s">
        <v>3</v>
      </c>
      <c r="DF336" t="s">
        <v>3</v>
      </c>
      <c r="DG336" t="s">
        <v>3</v>
      </c>
      <c r="DH336" t="s">
        <v>3</v>
      </c>
      <c r="DI336" t="s">
        <v>3</v>
      </c>
      <c r="DJ336" t="s">
        <v>3</v>
      </c>
      <c r="DK336" t="s">
        <v>3</v>
      </c>
      <c r="DL336" t="s">
        <v>3</v>
      </c>
      <c r="DM336" t="s">
        <v>3</v>
      </c>
      <c r="DN336">
        <v>0</v>
      </c>
      <c r="DO336">
        <v>0</v>
      </c>
      <c r="DP336">
        <v>1</v>
      </c>
      <c r="DQ336">
        <v>1</v>
      </c>
      <c r="DU336">
        <v>1005</v>
      </c>
      <c r="DV336" t="s">
        <v>31</v>
      </c>
      <c r="DW336" t="s">
        <v>31</v>
      </c>
      <c r="DX336">
        <v>1</v>
      </c>
      <c r="EE336">
        <v>63940454</v>
      </c>
      <c r="EF336">
        <v>8</v>
      </c>
      <c r="EG336" t="s">
        <v>33</v>
      </c>
      <c r="EH336">
        <v>0</v>
      </c>
      <c r="EI336" t="s">
        <v>3</v>
      </c>
      <c r="EJ336">
        <v>1</v>
      </c>
      <c r="EK336">
        <v>500001</v>
      </c>
      <c r="EL336" t="s">
        <v>34</v>
      </c>
      <c r="EM336" t="s">
        <v>35</v>
      </c>
      <c r="EO336" t="s">
        <v>3</v>
      </c>
      <c r="EQ336">
        <v>32768</v>
      </c>
      <c r="ER336">
        <v>207</v>
      </c>
      <c r="ES336">
        <v>207</v>
      </c>
      <c r="ET336">
        <v>0</v>
      </c>
      <c r="EU336">
        <v>0</v>
      </c>
      <c r="EV336">
        <v>0</v>
      </c>
      <c r="EW336">
        <v>0</v>
      </c>
      <c r="EX336">
        <v>0</v>
      </c>
      <c r="FQ336">
        <v>0</v>
      </c>
      <c r="FR336">
        <f t="shared" si="299"/>
        <v>0</v>
      </c>
      <c r="FS336">
        <v>0</v>
      </c>
      <c r="FX336">
        <v>0</v>
      </c>
      <c r="FY336">
        <v>0</v>
      </c>
      <c r="GA336" t="s">
        <v>3</v>
      </c>
      <c r="GD336">
        <v>1</v>
      </c>
      <c r="GF336">
        <v>-1292989106</v>
      </c>
      <c r="GG336">
        <v>2</v>
      </c>
      <c r="GH336">
        <v>1</v>
      </c>
      <c r="GI336">
        <v>2</v>
      </c>
      <c r="GJ336">
        <v>0</v>
      </c>
      <c r="GK336">
        <v>0</v>
      </c>
      <c r="GL336">
        <f t="shared" si="300"/>
        <v>0</v>
      </c>
      <c r="GM336">
        <f t="shared" si="301"/>
        <v>-8987.11</v>
      </c>
      <c r="GN336">
        <f t="shared" si="302"/>
        <v>-8987.11</v>
      </c>
      <c r="GO336">
        <f t="shared" si="303"/>
        <v>0</v>
      </c>
      <c r="GP336">
        <f t="shared" si="304"/>
        <v>0</v>
      </c>
      <c r="GR336">
        <v>0</v>
      </c>
      <c r="GS336">
        <v>3</v>
      </c>
      <c r="GT336">
        <v>0</v>
      </c>
      <c r="GU336" t="s">
        <v>3</v>
      </c>
      <c r="GV336">
        <f t="shared" si="305"/>
        <v>0</v>
      </c>
      <c r="GW336">
        <v>1</v>
      </c>
      <c r="GX336">
        <f t="shared" si="306"/>
        <v>0</v>
      </c>
      <c r="HA336">
        <v>0</v>
      </c>
      <c r="HB336">
        <v>0</v>
      </c>
      <c r="HC336">
        <f t="shared" si="307"/>
        <v>0</v>
      </c>
      <c r="IK336">
        <v>0</v>
      </c>
    </row>
    <row r="337" spans="1:245" x14ac:dyDescent="0.2">
      <c r="A337">
        <v>18</v>
      </c>
      <c r="B337">
        <v>1</v>
      </c>
      <c r="C337">
        <v>524</v>
      </c>
      <c r="E337" t="s">
        <v>501</v>
      </c>
      <c r="F337" t="s">
        <v>221</v>
      </c>
      <c r="G337" t="s">
        <v>502</v>
      </c>
      <c r="H337" t="s">
        <v>72</v>
      </c>
      <c r="I337">
        <f>I335*J337</f>
        <v>6</v>
      </c>
      <c r="J337">
        <v>55.555555555555557</v>
      </c>
      <c r="O337">
        <f t="shared" si="273"/>
        <v>6400.5</v>
      </c>
      <c r="P337">
        <f t="shared" si="274"/>
        <v>6400.5</v>
      </c>
      <c r="Q337">
        <f t="shared" si="275"/>
        <v>0</v>
      </c>
      <c r="R337">
        <f t="shared" si="276"/>
        <v>0</v>
      </c>
      <c r="S337">
        <f t="shared" si="277"/>
        <v>0</v>
      </c>
      <c r="T337">
        <f t="shared" si="278"/>
        <v>0</v>
      </c>
      <c r="U337">
        <f t="shared" si="279"/>
        <v>0</v>
      </c>
      <c r="V337">
        <f t="shared" si="280"/>
        <v>0</v>
      </c>
      <c r="W337">
        <f t="shared" si="281"/>
        <v>0</v>
      </c>
      <c r="X337">
        <f t="shared" si="282"/>
        <v>0</v>
      </c>
      <c r="Y337">
        <f t="shared" si="283"/>
        <v>0</v>
      </c>
      <c r="AA337">
        <v>68187018</v>
      </c>
      <c r="AB337">
        <f t="shared" si="284"/>
        <v>1066.75</v>
      </c>
      <c r="AC337">
        <f t="shared" si="285"/>
        <v>1066.75</v>
      </c>
      <c r="AD337">
        <f>ROUND((((ET337)-(EU337))+AE337),6)</f>
        <v>0</v>
      </c>
      <c r="AE337">
        <f t="shared" si="310"/>
        <v>0</v>
      </c>
      <c r="AF337">
        <f t="shared" si="310"/>
        <v>0</v>
      </c>
      <c r="AG337">
        <f t="shared" si="286"/>
        <v>0</v>
      </c>
      <c r="AH337">
        <f t="shared" si="311"/>
        <v>0</v>
      </c>
      <c r="AI337">
        <f t="shared" si="311"/>
        <v>0</v>
      </c>
      <c r="AJ337">
        <f t="shared" si="287"/>
        <v>0</v>
      </c>
      <c r="AK337">
        <v>1066.75</v>
      </c>
      <c r="AL337">
        <v>1066.75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1</v>
      </c>
      <c r="AW337">
        <v>1</v>
      </c>
      <c r="AZ337">
        <v>1</v>
      </c>
      <c r="BA337">
        <v>1</v>
      </c>
      <c r="BB337">
        <v>1</v>
      </c>
      <c r="BC337">
        <v>1</v>
      </c>
      <c r="BD337" t="s">
        <v>3</v>
      </c>
      <c r="BE337" t="s">
        <v>3</v>
      </c>
      <c r="BF337" t="s">
        <v>3</v>
      </c>
      <c r="BG337" t="s">
        <v>3</v>
      </c>
      <c r="BH337">
        <v>3</v>
      </c>
      <c r="BI337">
        <v>4</v>
      </c>
      <c r="BJ337" t="s">
        <v>3</v>
      </c>
      <c r="BM337">
        <v>0</v>
      </c>
      <c r="BN337">
        <v>0</v>
      </c>
      <c r="BO337" t="s">
        <v>3</v>
      </c>
      <c r="BP337">
        <v>0</v>
      </c>
      <c r="BQ337">
        <v>16</v>
      </c>
      <c r="BR337">
        <v>0</v>
      </c>
      <c r="BS337">
        <v>1</v>
      </c>
      <c r="BT337">
        <v>1</v>
      </c>
      <c r="BU337">
        <v>1</v>
      </c>
      <c r="BV337">
        <v>1</v>
      </c>
      <c r="BW337">
        <v>1</v>
      </c>
      <c r="BX337">
        <v>1</v>
      </c>
      <c r="BY337" t="s">
        <v>3</v>
      </c>
      <c r="BZ337">
        <v>0</v>
      </c>
      <c r="CA337">
        <v>0</v>
      </c>
      <c r="CE337">
        <v>0</v>
      </c>
      <c r="CF337">
        <v>0</v>
      </c>
      <c r="CG337">
        <v>0</v>
      </c>
      <c r="CM337">
        <v>0</v>
      </c>
      <c r="CN337" t="s">
        <v>3</v>
      </c>
      <c r="CO337">
        <v>0</v>
      </c>
      <c r="CP337">
        <f t="shared" si="288"/>
        <v>6400.5</v>
      </c>
      <c r="CQ337">
        <f t="shared" si="289"/>
        <v>1066.75</v>
      </c>
      <c r="CR337">
        <f t="shared" si="290"/>
        <v>0</v>
      </c>
      <c r="CS337">
        <f t="shared" si="291"/>
        <v>0</v>
      </c>
      <c r="CT337">
        <f t="shared" si="292"/>
        <v>0</v>
      </c>
      <c r="CU337">
        <f t="shared" si="293"/>
        <v>0</v>
      </c>
      <c r="CV337">
        <f t="shared" si="294"/>
        <v>0</v>
      </c>
      <c r="CW337">
        <f t="shared" si="295"/>
        <v>0</v>
      </c>
      <c r="CX337">
        <f t="shared" si="296"/>
        <v>0</v>
      </c>
      <c r="CY337">
        <f t="shared" si="297"/>
        <v>0</v>
      </c>
      <c r="CZ337">
        <f t="shared" si="298"/>
        <v>0</v>
      </c>
      <c r="DC337" t="s">
        <v>3</v>
      </c>
      <c r="DD337" t="s">
        <v>3</v>
      </c>
      <c r="DE337" t="s">
        <v>3</v>
      </c>
      <c r="DF337" t="s">
        <v>3</v>
      </c>
      <c r="DG337" t="s">
        <v>3</v>
      </c>
      <c r="DH337" t="s">
        <v>3</v>
      </c>
      <c r="DI337" t="s">
        <v>3</v>
      </c>
      <c r="DJ337" t="s">
        <v>3</v>
      </c>
      <c r="DK337" t="s">
        <v>3</v>
      </c>
      <c r="DL337" t="s">
        <v>3</v>
      </c>
      <c r="DM337" t="s">
        <v>3</v>
      </c>
      <c r="DN337">
        <v>0</v>
      </c>
      <c r="DO337">
        <v>0</v>
      </c>
      <c r="DP337">
        <v>1</v>
      </c>
      <c r="DQ337">
        <v>1</v>
      </c>
      <c r="DU337">
        <v>1010</v>
      </c>
      <c r="DV337" t="s">
        <v>72</v>
      </c>
      <c r="DW337" t="s">
        <v>72</v>
      </c>
      <c r="DX337">
        <v>1</v>
      </c>
      <c r="EE337">
        <v>63940116</v>
      </c>
      <c r="EF337">
        <v>16</v>
      </c>
      <c r="EG337" t="s">
        <v>223</v>
      </c>
      <c r="EH337">
        <v>0</v>
      </c>
      <c r="EI337" t="s">
        <v>3</v>
      </c>
      <c r="EJ337">
        <v>4</v>
      </c>
      <c r="EK337">
        <v>0</v>
      </c>
      <c r="EL337" t="s">
        <v>224</v>
      </c>
      <c r="EM337" t="s">
        <v>225</v>
      </c>
      <c r="EO337" t="s">
        <v>3</v>
      </c>
      <c r="EQ337">
        <v>0</v>
      </c>
      <c r="ER337">
        <v>1066.75</v>
      </c>
      <c r="ES337">
        <v>1066.75</v>
      </c>
      <c r="ET337">
        <v>0</v>
      </c>
      <c r="EU337">
        <v>0</v>
      </c>
      <c r="EV337">
        <v>0</v>
      </c>
      <c r="EW337">
        <v>0</v>
      </c>
      <c r="EX337">
        <v>0</v>
      </c>
      <c r="EZ337">
        <v>5</v>
      </c>
      <c r="FC337">
        <v>1</v>
      </c>
      <c r="FD337">
        <v>18</v>
      </c>
      <c r="FF337">
        <v>1255</v>
      </c>
      <c r="FQ337">
        <v>0</v>
      </c>
      <c r="FR337">
        <f t="shared" si="299"/>
        <v>0</v>
      </c>
      <c r="FS337">
        <v>0</v>
      </c>
      <c r="FX337">
        <v>0</v>
      </c>
      <c r="FY337">
        <v>0</v>
      </c>
      <c r="GA337" t="s">
        <v>503</v>
      </c>
      <c r="GD337">
        <v>1</v>
      </c>
      <c r="GF337">
        <v>992965380</v>
      </c>
      <c r="GG337">
        <v>2</v>
      </c>
      <c r="GH337">
        <v>3</v>
      </c>
      <c r="GI337">
        <v>-2</v>
      </c>
      <c r="GJ337">
        <v>0</v>
      </c>
      <c r="GK337">
        <v>0</v>
      </c>
      <c r="GL337">
        <f t="shared" si="300"/>
        <v>0</v>
      </c>
      <c r="GM337">
        <f t="shared" si="301"/>
        <v>6400.5</v>
      </c>
      <c r="GN337">
        <f t="shared" si="302"/>
        <v>0</v>
      </c>
      <c r="GO337">
        <f t="shared" si="303"/>
        <v>0</v>
      </c>
      <c r="GP337">
        <f t="shared" si="304"/>
        <v>6400.5</v>
      </c>
      <c r="GR337">
        <v>1</v>
      </c>
      <c r="GS337">
        <v>1</v>
      </c>
      <c r="GT337">
        <v>0</v>
      </c>
      <c r="GU337" t="s">
        <v>3</v>
      </c>
      <c r="GV337">
        <f t="shared" si="305"/>
        <v>0</v>
      </c>
      <c r="GW337">
        <v>1</v>
      </c>
      <c r="GX337">
        <f t="shared" si="306"/>
        <v>0</v>
      </c>
      <c r="HA337">
        <v>0</v>
      </c>
      <c r="HB337">
        <v>0</v>
      </c>
      <c r="HC337">
        <f t="shared" si="307"/>
        <v>0</v>
      </c>
      <c r="IK337">
        <v>0</v>
      </c>
    </row>
    <row r="338" spans="1:245" x14ac:dyDescent="0.2">
      <c r="A338">
        <v>18</v>
      </c>
      <c r="B338">
        <v>1</v>
      </c>
      <c r="C338">
        <v>523</v>
      </c>
      <c r="E338" t="s">
        <v>504</v>
      </c>
      <c r="F338" t="s">
        <v>505</v>
      </c>
      <c r="G338" t="s">
        <v>506</v>
      </c>
      <c r="H338" t="s">
        <v>507</v>
      </c>
      <c r="I338">
        <f>I335*J338</f>
        <v>30</v>
      </c>
      <c r="J338">
        <v>277.77777777777777</v>
      </c>
      <c r="O338">
        <f t="shared" si="273"/>
        <v>667.49</v>
      </c>
      <c r="P338">
        <f t="shared" si="274"/>
        <v>667.49</v>
      </c>
      <c r="Q338">
        <f t="shared" si="275"/>
        <v>0</v>
      </c>
      <c r="R338">
        <f t="shared" si="276"/>
        <v>0</v>
      </c>
      <c r="S338">
        <f t="shared" si="277"/>
        <v>0</v>
      </c>
      <c r="T338">
        <f t="shared" si="278"/>
        <v>0</v>
      </c>
      <c r="U338">
        <f t="shared" si="279"/>
        <v>0</v>
      </c>
      <c r="V338">
        <f t="shared" si="280"/>
        <v>0</v>
      </c>
      <c r="W338">
        <f t="shared" si="281"/>
        <v>0.6</v>
      </c>
      <c r="X338">
        <f t="shared" si="282"/>
        <v>0</v>
      </c>
      <c r="Y338">
        <f t="shared" si="283"/>
        <v>0</v>
      </c>
      <c r="AA338">
        <v>68187018</v>
      </c>
      <c r="AB338">
        <f t="shared" si="284"/>
        <v>8.15</v>
      </c>
      <c r="AC338">
        <f t="shared" si="285"/>
        <v>8.15</v>
      </c>
      <c r="AD338">
        <f>ROUND((((ET338)-(EU338))+AE338),6)</f>
        <v>0</v>
      </c>
      <c r="AE338">
        <f t="shared" si="310"/>
        <v>0</v>
      </c>
      <c r="AF338">
        <f t="shared" si="310"/>
        <v>0</v>
      </c>
      <c r="AG338">
        <f t="shared" si="286"/>
        <v>0</v>
      </c>
      <c r="AH338">
        <f t="shared" si="311"/>
        <v>0</v>
      </c>
      <c r="AI338">
        <f t="shared" si="311"/>
        <v>0</v>
      </c>
      <c r="AJ338">
        <f t="shared" si="287"/>
        <v>0.02</v>
      </c>
      <c r="AK338">
        <v>8.15</v>
      </c>
      <c r="AL338">
        <v>8.15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  <c r="AS338">
        <v>0.02</v>
      </c>
      <c r="AT338">
        <v>0</v>
      </c>
      <c r="AU338">
        <v>0</v>
      </c>
      <c r="AV338">
        <v>1</v>
      </c>
      <c r="AW338">
        <v>1</v>
      </c>
      <c r="AZ338">
        <v>1</v>
      </c>
      <c r="BA338">
        <v>1</v>
      </c>
      <c r="BB338">
        <v>1</v>
      </c>
      <c r="BC338">
        <v>2.73</v>
      </c>
      <c r="BD338" t="s">
        <v>3</v>
      </c>
      <c r="BE338" t="s">
        <v>3</v>
      </c>
      <c r="BF338" t="s">
        <v>3</v>
      </c>
      <c r="BG338" t="s">
        <v>3</v>
      </c>
      <c r="BH338">
        <v>3</v>
      </c>
      <c r="BI338">
        <v>1</v>
      </c>
      <c r="BJ338" t="s">
        <v>508</v>
      </c>
      <c r="BM338">
        <v>500001</v>
      </c>
      <c r="BN338">
        <v>0</v>
      </c>
      <c r="BO338" t="s">
        <v>505</v>
      </c>
      <c r="BP338">
        <v>1</v>
      </c>
      <c r="BQ338">
        <v>8</v>
      </c>
      <c r="BR338">
        <v>0</v>
      </c>
      <c r="BS338">
        <v>1</v>
      </c>
      <c r="BT338">
        <v>1</v>
      </c>
      <c r="BU338">
        <v>1</v>
      </c>
      <c r="BV338">
        <v>1</v>
      </c>
      <c r="BW338">
        <v>1</v>
      </c>
      <c r="BX338">
        <v>1</v>
      </c>
      <c r="BY338" t="s">
        <v>3</v>
      </c>
      <c r="BZ338">
        <v>0</v>
      </c>
      <c r="CA338">
        <v>0</v>
      </c>
      <c r="CE338">
        <v>0</v>
      </c>
      <c r="CF338">
        <v>0</v>
      </c>
      <c r="CG338">
        <v>0</v>
      </c>
      <c r="CM338">
        <v>0</v>
      </c>
      <c r="CN338" t="s">
        <v>3</v>
      </c>
      <c r="CO338">
        <v>0</v>
      </c>
      <c r="CP338">
        <f t="shared" si="288"/>
        <v>667.49</v>
      </c>
      <c r="CQ338">
        <f t="shared" si="289"/>
        <v>22.249500000000001</v>
      </c>
      <c r="CR338">
        <f t="shared" si="290"/>
        <v>0</v>
      </c>
      <c r="CS338">
        <f t="shared" si="291"/>
        <v>0</v>
      </c>
      <c r="CT338">
        <f t="shared" si="292"/>
        <v>0</v>
      </c>
      <c r="CU338">
        <f t="shared" si="293"/>
        <v>0</v>
      </c>
      <c r="CV338">
        <f t="shared" si="294"/>
        <v>0</v>
      </c>
      <c r="CW338">
        <f t="shared" si="295"/>
        <v>0</v>
      </c>
      <c r="CX338">
        <f t="shared" si="296"/>
        <v>0.02</v>
      </c>
      <c r="CY338">
        <f t="shared" si="297"/>
        <v>0</v>
      </c>
      <c r="CZ338">
        <f t="shared" si="298"/>
        <v>0</v>
      </c>
      <c r="DC338" t="s">
        <v>3</v>
      </c>
      <c r="DD338" t="s">
        <v>3</v>
      </c>
      <c r="DE338" t="s">
        <v>3</v>
      </c>
      <c r="DF338" t="s">
        <v>3</v>
      </c>
      <c r="DG338" t="s">
        <v>3</v>
      </c>
      <c r="DH338" t="s">
        <v>3</v>
      </c>
      <c r="DI338" t="s">
        <v>3</v>
      </c>
      <c r="DJ338" t="s">
        <v>3</v>
      </c>
      <c r="DK338" t="s">
        <v>3</v>
      </c>
      <c r="DL338" t="s">
        <v>3</v>
      </c>
      <c r="DM338" t="s">
        <v>3</v>
      </c>
      <c r="DN338">
        <v>0</v>
      </c>
      <c r="DO338">
        <v>0</v>
      </c>
      <c r="DP338">
        <v>1</v>
      </c>
      <c r="DQ338">
        <v>1</v>
      </c>
      <c r="DU338">
        <v>1003</v>
      </c>
      <c r="DV338" t="s">
        <v>507</v>
      </c>
      <c r="DW338" t="s">
        <v>507</v>
      </c>
      <c r="DX338">
        <v>1</v>
      </c>
      <c r="EE338">
        <v>63940454</v>
      </c>
      <c r="EF338">
        <v>8</v>
      </c>
      <c r="EG338" t="s">
        <v>33</v>
      </c>
      <c r="EH338">
        <v>0</v>
      </c>
      <c r="EI338" t="s">
        <v>3</v>
      </c>
      <c r="EJ338">
        <v>1</v>
      </c>
      <c r="EK338">
        <v>500001</v>
      </c>
      <c r="EL338" t="s">
        <v>34</v>
      </c>
      <c r="EM338" t="s">
        <v>35</v>
      </c>
      <c r="EO338" t="s">
        <v>3</v>
      </c>
      <c r="EQ338">
        <v>0</v>
      </c>
      <c r="ER338">
        <v>8.15</v>
      </c>
      <c r="ES338">
        <v>8.15</v>
      </c>
      <c r="ET338">
        <v>0</v>
      </c>
      <c r="EU338">
        <v>0</v>
      </c>
      <c r="EV338">
        <v>0</v>
      </c>
      <c r="EW338">
        <v>0</v>
      </c>
      <c r="EX338">
        <v>0</v>
      </c>
      <c r="FQ338">
        <v>0</v>
      </c>
      <c r="FR338">
        <f t="shared" si="299"/>
        <v>0</v>
      </c>
      <c r="FS338">
        <v>0</v>
      </c>
      <c r="FX338">
        <v>0</v>
      </c>
      <c r="FY338">
        <v>0</v>
      </c>
      <c r="GA338" t="s">
        <v>3</v>
      </c>
      <c r="GD338">
        <v>1</v>
      </c>
      <c r="GF338">
        <v>-1539749625</v>
      </c>
      <c r="GG338">
        <v>2</v>
      </c>
      <c r="GH338">
        <v>1</v>
      </c>
      <c r="GI338">
        <v>2</v>
      </c>
      <c r="GJ338">
        <v>0</v>
      </c>
      <c r="GK338">
        <v>0</v>
      </c>
      <c r="GL338">
        <f t="shared" si="300"/>
        <v>0</v>
      </c>
      <c r="GM338">
        <f t="shared" si="301"/>
        <v>667.49</v>
      </c>
      <c r="GN338">
        <f t="shared" si="302"/>
        <v>667.49</v>
      </c>
      <c r="GO338">
        <f t="shared" si="303"/>
        <v>0</v>
      </c>
      <c r="GP338">
        <f t="shared" si="304"/>
        <v>0</v>
      </c>
      <c r="GR338">
        <v>0</v>
      </c>
      <c r="GS338">
        <v>3</v>
      </c>
      <c r="GT338">
        <v>0</v>
      </c>
      <c r="GU338" t="s">
        <v>3</v>
      </c>
      <c r="GV338">
        <f t="shared" si="305"/>
        <v>0</v>
      </c>
      <c r="GW338">
        <v>1</v>
      </c>
      <c r="GX338">
        <f t="shared" si="306"/>
        <v>0</v>
      </c>
      <c r="HA338">
        <v>0</v>
      </c>
      <c r="HB338">
        <v>0</v>
      </c>
      <c r="HC338">
        <f t="shared" si="307"/>
        <v>0</v>
      </c>
      <c r="IK338">
        <v>0</v>
      </c>
    </row>
    <row r="339" spans="1:245" x14ac:dyDescent="0.2">
      <c r="A339">
        <v>17</v>
      </c>
      <c r="B339">
        <v>1</v>
      </c>
      <c r="C339">
        <f>ROW(SmtRes!A535)</f>
        <v>535</v>
      </c>
      <c r="D339">
        <f>ROW(EtalonRes!A525)</f>
        <v>525</v>
      </c>
      <c r="E339" t="s">
        <v>509</v>
      </c>
      <c r="F339" t="s">
        <v>88</v>
      </c>
      <c r="G339" t="s">
        <v>89</v>
      </c>
      <c r="H339" t="s">
        <v>90</v>
      </c>
      <c r="I339">
        <f>ROUND(0.8*1.9*2,9)</f>
        <v>3.04</v>
      </c>
      <c r="J339">
        <v>0</v>
      </c>
      <c r="O339">
        <f t="shared" si="273"/>
        <v>3484.97</v>
      </c>
      <c r="P339">
        <f t="shared" si="274"/>
        <v>451.05</v>
      </c>
      <c r="Q339">
        <f t="shared" si="275"/>
        <v>667.41</v>
      </c>
      <c r="R339">
        <f t="shared" si="276"/>
        <v>0</v>
      </c>
      <c r="S339">
        <f t="shared" si="277"/>
        <v>2366.5100000000002</v>
      </c>
      <c r="T339">
        <f t="shared" si="278"/>
        <v>0</v>
      </c>
      <c r="U339">
        <f t="shared" si="279"/>
        <v>8.3903999999999996</v>
      </c>
      <c r="V339">
        <f t="shared" si="280"/>
        <v>0</v>
      </c>
      <c r="W339">
        <f t="shared" si="281"/>
        <v>0</v>
      </c>
      <c r="X339">
        <f t="shared" si="282"/>
        <v>1916.87</v>
      </c>
      <c r="Y339">
        <f t="shared" si="283"/>
        <v>1703.89</v>
      </c>
      <c r="AA339">
        <v>68187018</v>
      </c>
      <c r="AB339">
        <f t="shared" si="284"/>
        <v>76.888999999999996</v>
      </c>
      <c r="AC339">
        <f t="shared" si="285"/>
        <v>25.67</v>
      </c>
      <c r="AD339">
        <f>ROUND(((((ET339*1.25))-((EU339*1.25)))+AE339),6)</f>
        <v>23.837499999999999</v>
      </c>
      <c r="AE339">
        <f>ROUND(((EU339*1.25)),6)</f>
        <v>0</v>
      </c>
      <c r="AF339">
        <f>ROUND(((EV339*1.15)),6)</f>
        <v>27.381499999999999</v>
      </c>
      <c r="AG339">
        <f t="shared" si="286"/>
        <v>0</v>
      </c>
      <c r="AH339">
        <f>((EW339*1.15))</f>
        <v>2.76</v>
      </c>
      <c r="AI339">
        <f>((EX339*1.25))</f>
        <v>0</v>
      </c>
      <c r="AJ339">
        <f t="shared" si="287"/>
        <v>0</v>
      </c>
      <c r="AK339">
        <v>68.55</v>
      </c>
      <c r="AL339">
        <v>25.67</v>
      </c>
      <c r="AM339">
        <v>19.07</v>
      </c>
      <c r="AN339">
        <v>0</v>
      </c>
      <c r="AO339">
        <v>23.81</v>
      </c>
      <c r="AP339">
        <v>0</v>
      </c>
      <c r="AQ339">
        <v>2.4</v>
      </c>
      <c r="AR339">
        <v>0</v>
      </c>
      <c r="AS339">
        <v>0</v>
      </c>
      <c r="AT339">
        <v>81</v>
      </c>
      <c r="AU339">
        <v>72</v>
      </c>
      <c r="AV339">
        <v>1</v>
      </c>
      <c r="AW339">
        <v>1</v>
      </c>
      <c r="AZ339">
        <v>1</v>
      </c>
      <c r="BA339">
        <v>28.43</v>
      </c>
      <c r="BB339">
        <v>9.2100000000000009</v>
      </c>
      <c r="BC339">
        <v>5.78</v>
      </c>
      <c r="BD339" t="s">
        <v>3</v>
      </c>
      <c r="BE339" t="s">
        <v>3</v>
      </c>
      <c r="BF339" t="s">
        <v>3</v>
      </c>
      <c r="BG339" t="s">
        <v>3</v>
      </c>
      <c r="BH339">
        <v>0</v>
      </c>
      <c r="BI339">
        <v>1</v>
      </c>
      <c r="BJ339" t="s">
        <v>91</v>
      </c>
      <c r="BM339">
        <v>9001</v>
      </c>
      <c r="BN339">
        <v>0</v>
      </c>
      <c r="BO339" t="s">
        <v>88</v>
      </c>
      <c r="BP339">
        <v>1</v>
      </c>
      <c r="BQ339">
        <v>2</v>
      </c>
      <c r="BR339">
        <v>0</v>
      </c>
      <c r="BS339">
        <v>28.43</v>
      </c>
      <c r="BT339">
        <v>1</v>
      </c>
      <c r="BU339">
        <v>1</v>
      </c>
      <c r="BV339">
        <v>1</v>
      </c>
      <c r="BW339">
        <v>1</v>
      </c>
      <c r="BX339">
        <v>1</v>
      </c>
      <c r="BY339" t="s">
        <v>3</v>
      </c>
      <c r="BZ339">
        <v>90</v>
      </c>
      <c r="CA339">
        <v>85</v>
      </c>
      <c r="CE339">
        <v>0</v>
      </c>
      <c r="CF339">
        <v>0</v>
      </c>
      <c r="CG339">
        <v>0</v>
      </c>
      <c r="CM339">
        <v>0</v>
      </c>
      <c r="CN339" t="s">
        <v>1223</v>
      </c>
      <c r="CO339">
        <v>0</v>
      </c>
      <c r="CP339">
        <f t="shared" si="288"/>
        <v>3484.9700000000003</v>
      </c>
      <c r="CQ339">
        <f t="shared" si="289"/>
        <v>148.37260000000001</v>
      </c>
      <c r="CR339">
        <f t="shared" si="290"/>
        <v>219.543375</v>
      </c>
      <c r="CS339">
        <f t="shared" si="291"/>
        <v>0</v>
      </c>
      <c r="CT339">
        <f t="shared" si="292"/>
        <v>778.45604500000002</v>
      </c>
      <c r="CU339">
        <f t="shared" si="293"/>
        <v>0</v>
      </c>
      <c r="CV339">
        <f t="shared" si="294"/>
        <v>2.76</v>
      </c>
      <c r="CW339">
        <f t="shared" si="295"/>
        <v>0</v>
      </c>
      <c r="CX339">
        <f t="shared" si="296"/>
        <v>0</v>
      </c>
      <c r="CY339">
        <f t="shared" si="297"/>
        <v>1916.8731000000002</v>
      </c>
      <c r="CZ339">
        <f t="shared" si="298"/>
        <v>1703.8872000000003</v>
      </c>
      <c r="DC339" t="s">
        <v>3</v>
      </c>
      <c r="DD339" t="s">
        <v>3</v>
      </c>
      <c r="DE339" t="s">
        <v>20</v>
      </c>
      <c r="DF339" t="s">
        <v>20</v>
      </c>
      <c r="DG339" t="s">
        <v>21</v>
      </c>
      <c r="DH339" t="s">
        <v>3</v>
      </c>
      <c r="DI339" t="s">
        <v>21</v>
      </c>
      <c r="DJ339" t="s">
        <v>20</v>
      </c>
      <c r="DK339" t="s">
        <v>3</v>
      </c>
      <c r="DL339" t="s">
        <v>3</v>
      </c>
      <c r="DM339" t="s">
        <v>3</v>
      </c>
      <c r="DN339">
        <v>0</v>
      </c>
      <c r="DO339">
        <v>0</v>
      </c>
      <c r="DP339">
        <v>1</v>
      </c>
      <c r="DQ339">
        <v>1</v>
      </c>
      <c r="DU339">
        <v>1013</v>
      </c>
      <c r="DV339" t="s">
        <v>90</v>
      </c>
      <c r="DW339" t="s">
        <v>90</v>
      </c>
      <c r="DX339">
        <v>1</v>
      </c>
      <c r="EE339">
        <v>63940277</v>
      </c>
      <c r="EF339">
        <v>2</v>
      </c>
      <c r="EG339" t="s">
        <v>22</v>
      </c>
      <c r="EH339">
        <v>0</v>
      </c>
      <c r="EI339" t="s">
        <v>3</v>
      </c>
      <c r="EJ339">
        <v>1</v>
      </c>
      <c r="EK339">
        <v>9001</v>
      </c>
      <c r="EL339" t="s">
        <v>56</v>
      </c>
      <c r="EM339" t="s">
        <v>57</v>
      </c>
      <c r="EO339" t="s">
        <v>25</v>
      </c>
      <c r="EQ339">
        <v>0</v>
      </c>
      <c r="ER339">
        <v>68.55</v>
      </c>
      <c r="ES339">
        <v>25.67</v>
      </c>
      <c r="ET339">
        <v>19.07</v>
      </c>
      <c r="EU339">
        <v>0</v>
      </c>
      <c r="EV339">
        <v>23.81</v>
      </c>
      <c r="EW339">
        <v>2.4</v>
      </c>
      <c r="EX339">
        <v>0</v>
      </c>
      <c r="EY339">
        <v>0</v>
      </c>
      <c r="FQ339">
        <v>0</v>
      </c>
      <c r="FR339">
        <f t="shared" si="299"/>
        <v>0</v>
      </c>
      <c r="FS339">
        <v>0</v>
      </c>
      <c r="FT339" t="s">
        <v>26</v>
      </c>
      <c r="FU339" t="s">
        <v>27</v>
      </c>
      <c r="FX339">
        <v>81</v>
      </c>
      <c r="FY339">
        <v>72.25</v>
      </c>
      <c r="GA339" t="s">
        <v>3</v>
      </c>
      <c r="GD339">
        <v>1</v>
      </c>
      <c r="GF339">
        <v>-969021570</v>
      </c>
      <c r="GG339">
        <v>2</v>
      </c>
      <c r="GH339">
        <v>1</v>
      </c>
      <c r="GI339">
        <v>2</v>
      </c>
      <c r="GJ339">
        <v>0</v>
      </c>
      <c r="GK339">
        <v>0</v>
      </c>
      <c r="GL339">
        <f t="shared" si="300"/>
        <v>0</v>
      </c>
      <c r="GM339">
        <f t="shared" si="301"/>
        <v>7105.73</v>
      </c>
      <c r="GN339">
        <f t="shared" si="302"/>
        <v>7105.73</v>
      </c>
      <c r="GO339">
        <f t="shared" si="303"/>
        <v>0</v>
      </c>
      <c r="GP339">
        <f t="shared" si="304"/>
        <v>0</v>
      </c>
      <c r="GR339">
        <v>0</v>
      </c>
      <c r="GS339">
        <v>3</v>
      </c>
      <c r="GT339">
        <v>0</v>
      </c>
      <c r="GU339" t="s">
        <v>3</v>
      </c>
      <c r="GV339">
        <f t="shared" si="305"/>
        <v>0</v>
      </c>
      <c r="GW339">
        <v>1</v>
      </c>
      <c r="GX339">
        <f t="shared" si="306"/>
        <v>0</v>
      </c>
      <c r="HA339">
        <v>0</v>
      </c>
      <c r="HB339">
        <v>0</v>
      </c>
      <c r="HC339">
        <f t="shared" si="307"/>
        <v>0</v>
      </c>
      <c r="IK339">
        <v>0</v>
      </c>
    </row>
    <row r="340" spans="1:245" x14ac:dyDescent="0.2">
      <c r="A340">
        <v>18</v>
      </c>
      <c r="B340">
        <v>1</v>
      </c>
      <c r="C340">
        <v>535</v>
      </c>
      <c r="E340" t="s">
        <v>510</v>
      </c>
      <c r="F340" t="s">
        <v>93</v>
      </c>
      <c r="G340" t="s">
        <v>94</v>
      </c>
      <c r="H340" t="s">
        <v>72</v>
      </c>
      <c r="I340">
        <f>I339*J340</f>
        <v>2</v>
      </c>
      <c r="J340">
        <v>0.65789473684210531</v>
      </c>
      <c r="O340">
        <f t="shared" si="273"/>
        <v>6659.79</v>
      </c>
      <c r="P340">
        <f t="shared" si="274"/>
        <v>6659.79</v>
      </c>
      <c r="Q340">
        <f t="shared" si="275"/>
        <v>0</v>
      </c>
      <c r="R340">
        <f t="shared" si="276"/>
        <v>0</v>
      </c>
      <c r="S340">
        <f t="shared" si="277"/>
        <v>0</v>
      </c>
      <c r="T340">
        <f t="shared" si="278"/>
        <v>0</v>
      </c>
      <c r="U340">
        <f t="shared" si="279"/>
        <v>0</v>
      </c>
      <c r="V340">
        <f t="shared" si="280"/>
        <v>0</v>
      </c>
      <c r="W340">
        <f t="shared" si="281"/>
        <v>0.42</v>
      </c>
      <c r="X340">
        <f t="shared" si="282"/>
        <v>0</v>
      </c>
      <c r="Y340">
        <f t="shared" si="283"/>
        <v>0</v>
      </c>
      <c r="AA340">
        <v>68187018</v>
      </c>
      <c r="AB340">
        <f t="shared" si="284"/>
        <v>525.22</v>
      </c>
      <c r="AC340">
        <f t="shared" si="285"/>
        <v>525.22</v>
      </c>
      <c r="AD340">
        <f>ROUND((((ET340)-(EU340))+AE340),6)</f>
        <v>0</v>
      </c>
      <c r="AE340">
        <f t="shared" ref="AE340:AF342" si="312">ROUND((EU340),6)</f>
        <v>0</v>
      </c>
      <c r="AF340">
        <f t="shared" si="312"/>
        <v>0</v>
      </c>
      <c r="AG340">
        <f t="shared" si="286"/>
        <v>0</v>
      </c>
      <c r="AH340">
        <f t="shared" ref="AH340:AI342" si="313">(EW340)</f>
        <v>0</v>
      </c>
      <c r="AI340">
        <f t="shared" si="313"/>
        <v>0</v>
      </c>
      <c r="AJ340">
        <f t="shared" si="287"/>
        <v>0.21</v>
      </c>
      <c r="AK340">
        <v>525.22</v>
      </c>
      <c r="AL340">
        <v>525.22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  <c r="AS340">
        <v>0.21</v>
      </c>
      <c r="AT340">
        <v>0</v>
      </c>
      <c r="AU340">
        <v>0</v>
      </c>
      <c r="AV340">
        <v>1</v>
      </c>
      <c r="AW340">
        <v>1</v>
      </c>
      <c r="AZ340">
        <v>1</v>
      </c>
      <c r="BA340">
        <v>1</v>
      </c>
      <c r="BB340">
        <v>1</v>
      </c>
      <c r="BC340">
        <v>6.34</v>
      </c>
      <c r="BD340" t="s">
        <v>3</v>
      </c>
      <c r="BE340" t="s">
        <v>3</v>
      </c>
      <c r="BF340" t="s">
        <v>3</v>
      </c>
      <c r="BG340" t="s">
        <v>3</v>
      </c>
      <c r="BH340">
        <v>3</v>
      </c>
      <c r="BI340">
        <v>1</v>
      </c>
      <c r="BJ340" t="s">
        <v>95</v>
      </c>
      <c r="BM340">
        <v>500001</v>
      </c>
      <c r="BN340">
        <v>0</v>
      </c>
      <c r="BO340" t="s">
        <v>93</v>
      </c>
      <c r="BP340">
        <v>1</v>
      </c>
      <c r="BQ340">
        <v>8</v>
      </c>
      <c r="BR340">
        <v>0</v>
      </c>
      <c r="BS340">
        <v>1</v>
      </c>
      <c r="BT340">
        <v>1</v>
      </c>
      <c r="BU340">
        <v>1</v>
      </c>
      <c r="BV340">
        <v>1</v>
      </c>
      <c r="BW340">
        <v>1</v>
      </c>
      <c r="BX340">
        <v>1</v>
      </c>
      <c r="BY340" t="s">
        <v>3</v>
      </c>
      <c r="BZ340">
        <v>0</v>
      </c>
      <c r="CA340">
        <v>0</v>
      </c>
      <c r="CE340">
        <v>0</v>
      </c>
      <c r="CF340">
        <v>0</v>
      </c>
      <c r="CG340">
        <v>0</v>
      </c>
      <c r="CM340">
        <v>0</v>
      </c>
      <c r="CN340" t="s">
        <v>3</v>
      </c>
      <c r="CO340">
        <v>0</v>
      </c>
      <c r="CP340">
        <f t="shared" si="288"/>
        <v>6659.79</v>
      </c>
      <c r="CQ340">
        <f t="shared" si="289"/>
        <v>3329.8948</v>
      </c>
      <c r="CR340">
        <f t="shared" si="290"/>
        <v>0</v>
      </c>
      <c r="CS340">
        <f t="shared" si="291"/>
        <v>0</v>
      </c>
      <c r="CT340">
        <f t="shared" si="292"/>
        <v>0</v>
      </c>
      <c r="CU340">
        <f t="shared" si="293"/>
        <v>0</v>
      </c>
      <c r="CV340">
        <f t="shared" si="294"/>
        <v>0</v>
      </c>
      <c r="CW340">
        <f t="shared" si="295"/>
        <v>0</v>
      </c>
      <c r="CX340">
        <f t="shared" si="296"/>
        <v>0.21</v>
      </c>
      <c r="CY340">
        <f t="shared" si="297"/>
        <v>0</v>
      </c>
      <c r="CZ340">
        <f t="shared" si="298"/>
        <v>0</v>
      </c>
      <c r="DC340" t="s">
        <v>3</v>
      </c>
      <c r="DD340" t="s">
        <v>3</v>
      </c>
      <c r="DE340" t="s">
        <v>3</v>
      </c>
      <c r="DF340" t="s">
        <v>3</v>
      </c>
      <c r="DG340" t="s">
        <v>3</v>
      </c>
      <c r="DH340" t="s">
        <v>3</v>
      </c>
      <c r="DI340" t="s">
        <v>3</v>
      </c>
      <c r="DJ340" t="s">
        <v>3</v>
      </c>
      <c r="DK340" t="s">
        <v>3</v>
      </c>
      <c r="DL340" t="s">
        <v>3</v>
      </c>
      <c r="DM340" t="s">
        <v>3</v>
      </c>
      <c r="DN340">
        <v>0</v>
      </c>
      <c r="DO340">
        <v>0</v>
      </c>
      <c r="DP340">
        <v>1</v>
      </c>
      <c r="DQ340">
        <v>1</v>
      </c>
      <c r="DU340">
        <v>1010</v>
      </c>
      <c r="DV340" t="s">
        <v>72</v>
      </c>
      <c r="DW340" t="s">
        <v>72</v>
      </c>
      <c r="DX340">
        <v>1</v>
      </c>
      <c r="EE340">
        <v>63940454</v>
      </c>
      <c r="EF340">
        <v>8</v>
      </c>
      <c r="EG340" t="s">
        <v>33</v>
      </c>
      <c r="EH340">
        <v>0</v>
      </c>
      <c r="EI340" t="s">
        <v>3</v>
      </c>
      <c r="EJ340">
        <v>1</v>
      </c>
      <c r="EK340">
        <v>500001</v>
      </c>
      <c r="EL340" t="s">
        <v>34</v>
      </c>
      <c r="EM340" t="s">
        <v>35</v>
      </c>
      <c r="EO340" t="s">
        <v>3</v>
      </c>
      <c r="EQ340">
        <v>0</v>
      </c>
      <c r="ER340">
        <v>525.22</v>
      </c>
      <c r="ES340">
        <v>525.22</v>
      </c>
      <c r="ET340">
        <v>0</v>
      </c>
      <c r="EU340">
        <v>0</v>
      </c>
      <c r="EV340">
        <v>0</v>
      </c>
      <c r="EW340">
        <v>0</v>
      </c>
      <c r="EX340">
        <v>0</v>
      </c>
      <c r="FQ340">
        <v>0</v>
      </c>
      <c r="FR340">
        <f t="shared" si="299"/>
        <v>0</v>
      </c>
      <c r="FS340">
        <v>0</v>
      </c>
      <c r="FX340">
        <v>0</v>
      </c>
      <c r="FY340">
        <v>0</v>
      </c>
      <c r="GA340" t="s">
        <v>3</v>
      </c>
      <c r="GD340">
        <v>1</v>
      </c>
      <c r="GF340">
        <v>1393370204</v>
      </c>
      <c r="GG340">
        <v>2</v>
      </c>
      <c r="GH340">
        <v>1</v>
      </c>
      <c r="GI340">
        <v>2</v>
      </c>
      <c r="GJ340">
        <v>0</v>
      </c>
      <c r="GK340">
        <v>0</v>
      </c>
      <c r="GL340">
        <f t="shared" si="300"/>
        <v>0</v>
      </c>
      <c r="GM340">
        <f t="shared" si="301"/>
        <v>6659.79</v>
      </c>
      <c r="GN340">
        <f t="shared" si="302"/>
        <v>6659.79</v>
      </c>
      <c r="GO340">
        <f t="shared" si="303"/>
        <v>0</v>
      </c>
      <c r="GP340">
        <f t="shared" si="304"/>
        <v>0</v>
      </c>
      <c r="GR340">
        <v>0</v>
      </c>
      <c r="GS340">
        <v>3</v>
      </c>
      <c r="GT340">
        <v>0</v>
      </c>
      <c r="GU340" t="s">
        <v>3</v>
      </c>
      <c r="GV340">
        <f t="shared" si="305"/>
        <v>0</v>
      </c>
      <c r="GW340">
        <v>1</v>
      </c>
      <c r="GX340">
        <f t="shared" si="306"/>
        <v>0</v>
      </c>
      <c r="HA340">
        <v>0</v>
      </c>
      <c r="HB340">
        <v>0</v>
      </c>
      <c r="HC340">
        <f t="shared" si="307"/>
        <v>0</v>
      </c>
      <c r="IK340">
        <v>0</v>
      </c>
    </row>
    <row r="341" spans="1:245" x14ac:dyDescent="0.2">
      <c r="A341">
        <v>18</v>
      </c>
      <c r="B341">
        <v>1</v>
      </c>
      <c r="C341">
        <v>534</v>
      </c>
      <c r="E341" t="s">
        <v>511</v>
      </c>
      <c r="F341" t="s">
        <v>97</v>
      </c>
      <c r="G341" t="s">
        <v>98</v>
      </c>
      <c r="H341" t="s">
        <v>72</v>
      </c>
      <c r="I341">
        <f>I339*J341</f>
        <v>2</v>
      </c>
      <c r="J341">
        <v>0.65789473684210531</v>
      </c>
      <c r="O341">
        <f t="shared" si="273"/>
        <v>29665.09</v>
      </c>
      <c r="P341">
        <f t="shared" si="274"/>
        <v>29665.09</v>
      </c>
      <c r="Q341">
        <f t="shared" si="275"/>
        <v>0</v>
      </c>
      <c r="R341">
        <f t="shared" si="276"/>
        <v>0</v>
      </c>
      <c r="S341">
        <f t="shared" si="277"/>
        <v>0</v>
      </c>
      <c r="T341">
        <f t="shared" si="278"/>
        <v>0</v>
      </c>
      <c r="U341">
        <f t="shared" si="279"/>
        <v>0</v>
      </c>
      <c r="V341">
        <f t="shared" si="280"/>
        <v>0</v>
      </c>
      <c r="W341">
        <f t="shared" si="281"/>
        <v>3.9</v>
      </c>
      <c r="X341">
        <f t="shared" si="282"/>
        <v>0</v>
      </c>
      <c r="Y341">
        <f t="shared" si="283"/>
        <v>0</v>
      </c>
      <c r="AA341">
        <v>68187018</v>
      </c>
      <c r="AB341">
        <f t="shared" si="284"/>
        <v>2741.69</v>
      </c>
      <c r="AC341">
        <f t="shared" si="285"/>
        <v>2741.69</v>
      </c>
      <c r="AD341">
        <f>ROUND((((ET341)-(EU341))+AE341),6)</f>
        <v>0</v>
      </c>
      <c r="AE341">
        <f t="shared" si="312"/>
        <v>0</v>
      </c>
      <c r="AF341">
        <f t="shared" si="312"/>
        <v>0</v>
      </c>
      <c r="AG341">
        <f t="shared" si="286"/>
        <v>0</v>
      </c>
      <c r="AH341">
        <f t="shared" si="313"/>
        <v>0</v>
      </c>
      <c r="AI341">
        <f t="shared" si="313"/>
        <v>0</v>
      </c>
      <c r="AJ341">
        <f t="shared" si="287"/>
        <v>1.95</v>
      </c>
      <c r="AK341">
        <v>2741.69</v>
      </c>
      <c r="AL341">
        <v>2741.69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1.95</v>
      </c>
      <c r="AT341">
        <v>0</v>
      </c>
      <c r="AU341">
        <v>0</v>
      </c>
      <c r="AV341">
        <v>1</v>
      </c>
      <c r="AW341">
        <v>1</v>
      </c>
      <c r="AZ341">
        <v>1</v>
      </c>
      <c r="BA341">
        <v>1</v>
      </c>
      <c r="BB341">
        <v>1</v>
      </c>
      <c r="BC341">
        <v>5.41</v>
      </c>
      <c r="BD341" t="s">
        <v>3</v>
      </c>
      <c r="BE341" t="s">
        <v>3</v>
      </c>
      <c r="BF341" t="s">
        <v>3</v>
      </c>
      <c r="BG341" t="s">
        <v>3</v>
      </c>
      <c r="BH341">
        <v>3</v>
      </c>
      <c r="BI341">
        <v>1</v>
      </c>
      <c r="BJ341" t="s">
        <v>99</v>
      </c>
      <c r="BM341">
        <v>500001</v>
      </c>
      <c r="BN341">
        <v>0</v>
      </c>
      <c r="BO341" t="s">
        <v>3</v>
      </c>
      <c r="BP341">
        <v>0</v>
      </c>
      <c r="BQ341">
        <v>8</v>
      </c>
      <c r="BR341">
        <v>0</v>
      </c>
      <c r="BS341">
        <v>1</v>
      </c>
      <c r="BT341">
        <v>1</v>
      </c>
      <c r="BU341">
        <v>1</v>
      </c>
      <c r="BV341">
        <v>1</v>
      </c>
      <c r="BW341">
        <v>1</v>
      </c>
      <c r="BX341">
        <v>1</v>
      </c>
      <c r="BY341" t="s">
        <v>3</v>
      </c>
      <c r="BZ341">
        <v>0</v>
      </c>
      <c r="CA341">
        <v>0</v>
      </c>
      <c r="CE341">
        <v>0</v>
      </c>
      <c r="CF341">
        <v>0</v>
      </c>
      <c r="CG341">
        <v>0</v>
      </c>
      <c r="CM341">
        <v>0</v>
      </c>
      <c r="CN341" t="s">
        <v>3</v>
      </c>
      <c r="CO341">
        <v>0</v>
      </c>
      <c r="CP341">
        <f t="shared" si="288"/>
        <v>29665.09</v>
      </c>
      <c r="CQ341">
        <f t="shared" si="289"/>
        <v>14832.5429</v>
      </c>
      <c r="CR341">
        <f t="shared" si="290"/>
        <v>0</v>
      </c>
      <c r="CS341">
        <f t="shared" si="291"/>
        <v>0</v>
      </c>
      <c r="CT341">
        <f t="shared" si="292"/>
        <v>0</v>
      </c>
      <c r="CU341">
        <f t="shared" si="293"/>
        <v>0</v>
      </c>
      <c r="CV341">
        <f t="shared" si="294"/>
        <v>0</v>
      </c>
      <c r="CW341">
        <f t="shared" si="295"/>
        <v>0</v>
      </c>
      <c r="CX341">
        <f t="shared" si="296"/>
        <v>1.95</v>
      </c>
      <c r="CY341">
        <f t="shared" si="297"/>
        <v>0</v>
      </c>
      <c r="CZ341">
        <f t="shared" si="298"/>
        <v>0</v>
      </c>
      <c r="DC341" t="s">
        <v>3</v>
      </c>
      <c r="DD341" t="s">
        <v>3</v>
      </c>
      <c r="DE341" t="s">
        <v>3</v>
      </c>
      <c r="DF341" t="s">
        <v>3</v>
      </c>
      <c r="DG341" t="s">
        <v>3</v>
      </c>
      <c r="DH341" t="s">
        <v>3</v>
      </c>
      <c r="DI341" t="s">
        <v>3</v>
      </c>
      <c r="DJ341" t="s">
        <v>3</v>
      </c>
      <c r="DK341" t="s">
        <v>3</v>
      </c>
      <c r="DL341" t="s">
        <v>3</v>
      </c>
      <c r="DM341" t="s">
        <v>3</v>
      </c>
      <c r="DN341">
        <v>0</v>
      </c>
      <c r="DO341">
        <v>0</v>
      </c>
      <c r="DP341">
        <v>1</v>
      </c>
      <c r="DQ341">
        <v>1</v>
      </c>
      <c r="DU341">
        <v>1010</v>
      </c>
      <c r="DV341" t="s">
        <v>72</v>
      </c>
      <c r="DW341" t="s">
        <v>72</v>
      </c>
      <c r="DX341">
        <v>1</v>
      </c>
      <c r="EE341">
        <v>63940454</v>
      </c>
      <c r="EF341">
        <v>8</v>
      </c>
      <c r="EG341" t="s">
        <v>33</v>
      </c>
      <c r="EH341">
        <v>0</v>
      </c>
      <c r="EI341" t="s">
        <v>3</v>
      </c>
      <c r="EJ341">
        <v>1</v>
      </c>
      <c r="EK341">
        <v>500001</v>
      </c>
      <c r="EL341" t="s">
        <v>34</v>
      </c>
      <c r="EM341" t="s">
        <v>35</v>
      </c>
      <c r="EO341" t="s">
        <v>3</v>
      </c>
      <c r="EQ341">
        <v>0</v>
      </c>
      <c r="ER341">
        <v>2741.69</v>
      </c>
      <c r="ES341">
        <v>2741.69</v>
      </c>
      <c r="ET341">
        <v>0</v>
      </c>
      <c r="EU341">
        <v>0</v>
      </c>
      <c r="EV341">
        <v>0</v>
      </c>
      <c r="EW341">
        <v>0</v>
      </c>
      <c r="EX341">
        <v>0</v>
      </c>
      <c r="FQ341">
        <v>0</v>
      </c>
      <c r="FR341">
        <f t="shared" si="299"/>
        <v>0</v>
      </c>
      <c r="FS341">
        <v>0</v>
      </c>
      <c r="FX341">
        <v>0</v>
      </c>
      <c r="FY341">
        <v>0</v>
      </c>
      <c r="GA341" t="s">
        <v>3</v>
      </c>
      <c r="GD341">
        <v>1</v>
      </c>
      <c r="GF341">
        <v>934054201</v>
      </c>
      <c r="GG341">
        <v>2</v>
      </c>
      <c r="GH341">
        <v>1</v>
      </c>
      <c r="GI341">
        <v>3</v>
      </c>
      <c r="GJ341">
        <v>0</v>
      </c>
      <c r="GK341">
        <v>0</v>
      </c>
      <c r="GL341">
        <f t="shared" si="300"/>
        <v>0</v>
      </c>
      <c r="GM341">
        <f t="shared" si="301"/>
        <v>29665.09</v>
      </c>
      <c r="GN341">
        <f t="shared" si="302"/>
        <v>29665.09</v>
      </c>
      <c r="GO341">
        <f t="shared" si="303"/>
        <v>0</v>
      </c>
      <c r="GP341">
        <f t="shared" si="304"/>
        <v>0</v>
      </c>
      <c r="GR341">
        <v>0</v>
      </c>
      <c r="GS341">
        <v>3</v>
      </c>
      <c r="GT341">
        <v>0</v>
      </c>
      <c r="GU341" t="s">
        <v>3</v>
      </c>
      <c r="GV341">
        <f t="shared" si="305"/>
        <v>0</v>
      </c>
      <c r="GW341">
        <v>1</v>
      </c>
      <c r="GX341">
        <f t="shared" si="306"/>
        <v>0</v>
      </c>
      <c r="HA341">
        <v>0</v>
      </c>
      <c r="HB341">
        <v>0</v>
      </c>
      <c r="HC341">
        <f t="shared" si="307"/>
        <v>0</v>
      </c>
      <c r="IK341">
        <v>0</v>
      </c>
    </row>
    <row r="342" spans="1:245" x14ac:dyDescent="0.2">
      <c r="A342">
        <v>18</v>
      </c>
      <c r="B342">
        <v>1</v>
      </c>
      <c r="C342">
        <v>530</v>
      </c>
      <c r="E342" t="s">
        <v>512</v>
      </c>
      <c r="F342" t="s">
        <v>101</v>
      </c>
      <c r="G342" t="s">
        <v>102</v>
      </c>
      <c r="H342" t="s">
        <v>103</v>
      </c>
      <c r="I342">
        <f>I339*J342</f>
        <v>2</v>
      </c>
      <c r="J342">
        <v>0.65789473684210531</v>
      </c>
      <c r="O342">
        <f t="shared" si="273"/>
        <v>304.88</v>
      </c>
      <c r="P342">
        <f t="shared" si="274"/>
        <v>304.88</v>
      </c>
      <c r="Q342">
        <f t="shared" si="275"/>
        <v>0</v>
      </c>
      <c r="R342">
        <f t="shared" si="276"/>
        <v>0</v>
      </c>
      <c r="S342">
        <f t="shared" si="277"/>
        <v>0</v>
      </c>
      <c r="T342">
        <f t="shared" si="278"/>
        <v>0</v>
      </c>
      <c r="U342">
        <f t="shared" si="279"/>
        <v>0</v>
      </c>
      <c r="V342">
        <f t="shared" si="280"/>
        <v>0</v>
      </c>
      <c r="W342">
        <f t="shared" si="281"/>
        <v>0.04</v>
      </c>
      <c r="X342">
        <f t="shared" si="282"/>
        <v>0</v>
      </c>
      <c r="Y342">
        <f t="shared" si="283"/>
        <v>0</v>
      </c>
      <c r="AA342">
        <v>68187018</v>
      </c>
      <c r="AB342">
        <f t="shared" si="284"/>
        <v>109.67</v>
      </c>
      <c r="AC342">
        <f t="shared" si="285"/>
        <v>109.67</v>
      </c>
      <c r="AD342">
        <f>ROUND((((ET342)-(EU342))+AE342),6)</f>
        <v>0</v>
      </c>
      <c r="AE342">
        <f t="shared" si="312"/>
        <v>0</v>
      </c>
      <c r="AF342">
        <f t="shared" si="312"/>
        <v>0</v>
      </c>
      <c r="AG342">
        <f t="shared" si="286"/>
        <v>0</v>
      </c>
      <c r="AH342">
        <f t="shared" si="313"/>
        <v>0</v>
      </c>
      <c r="AI342">
        <f t="shared" si="313"/>
        <v>0</v>
      </c>
      <c r="AJ342">
        <f t="shared" si="287"/>
        <v>0.02</v>
      </c>
      <c r="AK342">
        <v>109.67</v>
      </c>
      <c r="AL342">
        <v>109.67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0.02</v>
      </c>
      <c r="AT342">
        <v>0</v>
      </c>
      <c r="AU342">
        <v>0</v>
      </c>
      <c r="AV342">
        <v>1</v>
      </c>
      <c r="AW342">
        <v>1</v>
      </c>
      <c r="AZ342">
        <v>1</v>
      </c>
      <c r="BA342">
        <v>1</v>
      </c>
      <c r="BB342">
        <v>1</v>
      </c>
      <c r="BC342">
        <v>1.39</v>
      </c>
      <c r="BD342" t="s">
        <v>3</v>
      </c>
      <c r="BE342" t="s">
        <v>3</v>
      </c>
      <c r="BF342" t="s">
        <v>3</v>
      </c>
      <c r="BG342" t="s">
        <v>3</v>
      </c>
      <c r="BH342">
        <v>3</v>
      </c>
      <c r="BI342">
        <v>1</v>
      </c>
      <c r="BJ342" t="s">
        <v>104</v>
      </c>
      <c r="BM342">
        <v>500001</v>
      </c>
      <c r="BN342">
        <v>0</v>
      </c>
      <c r="BO342" t="s">
        <v>101</v>
      </c>
      <c r="BP342">
        <v>1</v>
      </c>
      <c r="BQ342">
        <v>8</v>
      </c>
      <c r="BR342">
        <v>0</v>
      </c>
      <c r="BS342">
        <v>1</v>
      </c>
      <c r="BT342">
        <v>1</v>
      </c>
      <c r="BU342">
        <v>1</v>
      </c>
      <c r="BV342">
        <v>1</v>
      </c>
      <c r="BW342">
        <v>1</v>
      </c>
      <c r="BX342">
        <v>1</v>
      </c>
      <c r="BY342" t="s">
        <v>3</v>
      </c>
      <c r="BZ342">
        <v>0</v>
      </c>
      <c r="CA342">
        <v>0</v>
      </c>
      <c r="CE342">
        <v>0</v>
      </c>
      <c r="CF342">
        <v>0</v>
      </c>
      <c r="CG342">
        <v>0</v>
      </c>
      <c r="CM342">
        <v>0</v>
      </c>
      <c r="CN342" t="s">
        <v>3</v>
      </c>
      <c r="CO342">
        <v>0</v>
      </c>
      <c r="CP342">
        <f t="shared" si="288"/>
        <v>304.88</v>
      </c>
      <c r="CQ342">
        <f t="shared" si="289"/>
        <v>152.44129999999998</v>
      </c>
      <c r="CR342">
        <f t="shared" si="290"/>
        <v>0</v>
      </c>
      <c r="CS342">
        <f t="shared" si="291"/>
        <v>0</v>
      </c>
      <c r="CT342">
        <f t="shared" si="292"/>
        <v>0</v>
      </c>
      <c r="CU342">
        <f t="shared" si="293"/>
        <v>0</v>
      </c>
      <c r="CV342">
        <f t="shared" si="294"/>
        <v>0</v>
      </c>
      <c r="CW342">
        <f t="shared" si="295"/>
        <v>0</v>
      </c>
      <c r="CX342">
        <f t="shared" si="296"/>
        <v>0.02</v>
      </c>
      <c r="CY342">
        <f t="shared" si="297"/>
        <v>0</v>
      </c>
      <c r="CZ342">
        <f t="shared" si="298"/>
        <v>0</v>
      </c>
      <c r="DC342" t="s">
        <v>3</v>
      </c>
      <c r="DD342" t="s">
        <v>3</v>
      </c>
      <c r="DE342" t="s">
        <v>3</v>
      </c>
      <c r="DF342" t="s">
        <v>3</v>
      </c>
      <c r="DG342" t="s">
        <v>3</v>
      </c>
      <c r="DH342" t="s">
        <v>3</v>
      </c>
      <c r="DI342" t="s">
        <v>3</v>
      </c>
      <c r="DJ342" t="s">
        <v>3</v>
      </c>
      <c r="DK342" t="s">
        <v>3</v>
      </c>
      <c r="DL342" t="s">
        <v>3</v>
      </c>
      <c r="DM342" t="s">
        <v>3</v>
      </c>
      <c r="DN342">
        <v>0</v>
      </c>
      <c r="DO342">
        <v>0</v>
      </c>
      <c r="DP342">
        <v>1</v>
      </c>
      <c r="DQ342">
        <v>1</v>
      </c>
      <c r="DU342">
        <v>1013</v>
      </c>
      <c r="DV342" t="s">
        <v>103</v>
      </c>
      <c r="DW342" t="s">
        <v>103</v>
      </c>
      <c r="DX342">
        <v>1</v>
      </c>
      <c r="EE342">
        <v>63940454</v>
      </c>
      <c r="EF342">
        <v>8</v>
      </c>
      <c r="EG342" t="s">
        <v>33</v>
      </c>
      <c r="EH342">
        <v>0</v>
      </c>
      <c r="EI342" t="s">
        <v>3</v>
      </c>
      <c r="EJ342">
        <v>1</v>
      </c>
      <c r="EK342">
        <v>500001</v>
      </c>
      <c r="EL342" t="s">
        <v>34</v>
      </c>
      <c r="EM342" t="s">
        <v>35</v>
      </c>
      <c r="EO342" t="s">
        <v>3</v>
      </c>
      <c r="EQ342">
        <v>0</v>
      </c>
      <c r="ER342">
        <v>109.67</v>
      </c>
      <c r="ES342">
        <v>109.67</v>
      </c>
      <c r="ET342">
        <v>0</v>
      </c>
      <c r="EU342">
        <v>0</v>
      </c>
      <c r="EV342">
        <v>0</v>
      </c>
      <c r="EW342">
        <v>0</v>
      </c>
      <c r="EX342">
        <v>0</v>
      </c>
      <c r="FQ342">
        <v>0</v>
      </c>
      <c r="FR342">
        <f t="shared" si="299"/>
        <v>0</v>
      </c>
      <c r="FS342">
        <v>0</v>
      </c>
      <c r="FX342">
        <v>0</v>
      </c>
      <c r="FY342">
        <v>0</v>
      </c>
      <c r="GA342" t="s">
        <v>3</v>
      </c>
      <c r="GD342">
        <v>1</v>
      </c>
      <c r="GF342">
        <v>-819682241</v>
      </c>
      <c r="GG342">
        <v>2</v>
      </c>
      <c r="GH342">
        <v>1</v>
      </c>
      <c r="GI342">
        <v>2</v>
      </c>
      <c r="GJ342">
        <v>0</v>
      </c>
      <c r="GK342">
        <v>0</v>
      </c>
      <c r="GL342">
        <f t="shared" si="300"/>
        <v>0</v>
      </c>
      <c r="GM342">
        <f t="shared" si="301"/>
        <v>304.88</v>
      </c>
      <c r="GN342">
        <f t="shared" si="302"/>
        <v>304.88</v>
      </c>
      <c r="GO342">
        <f t="shared" si="303"/>
        <v>0</v>
      </c>
      <c r="GP342">
        <f t="shared" si="304"/>
        <v>0</v>
      </c>
      <c r="GR342">
        <v>0</v>
      </c>
      <c r="GS342">
        <v>3</v>
      </c>
      <c r="GT342">
        <v>0</v>
      </c>
      <c r="GU342" t="s">
        <v>3</v>
      </c>
      <c r="GV342">
        <f t="shared" si="305"/>
        <v>0</v>
      </c>
      <c r="GW342">
        <v>1</v>
      </c>
      <c r="GX342">
        <f t="shared" si="306"/>
        <v>0</v>
      </c>
      <c r="HA342">
        <v>0</v>
      </c>
      <c r="HB342">
        <v>0</v>
      </c>
      <c r="HC342">
        <f t="shared" si="307"/>
        <v>0</v>
      </c>
      <c r="IK342">
        <v>0</v>
      </c>
    </row>
    <row r="343" spans="1:245" x14ac:dyDescent="0.2">
      <c r="A343">
        <v>17</v>
      </c>
      <c r="B343">
        <v>1</v>
      </c>
      <c r="C343">
        <f>ROW(SmtRes!A542)</f>
        <v>542</v>
      </c>
      <c r="D343">
        <f>ROW(EtalonRes!A532)</f>
        <v>532</v>
      </c>
      <c r="E343" t="s">
        <v>513</v>
      </c>
      <c r="F343" t="s">
        <v>106</v>
      </c>
      <c r="G343" t="s">
        <v>107</v>
      </c>
      <c r="H343" t="s">
        <v>108</v>
      </c>
      <c r="I343">
        <f>ROUND((372.6)/100,9)</f>
        <v>3.726</v>
      </c>
      <c r="J343">
        <v>0</v>
      </c>
      <c r="O343">
        <f t="shared" si="273"/>
        <v>18721.43</v>
      </c>
      <c r="P343">
        <f t="shared" si="274"/>
        <v>4693.99</v>
      </c>
      <c r="Q343">
        <f t="shared" si="275"/>
        <v>137.56</v>
      </c>
      <c r="R343">
        <f t="shared" si="276"/>
        <v>18.54</v>
      </c>
      <c r="S343">
        <f t="shared" si="277"/>
        <v>13889.88</v>
      </c>
      <c r="T343">
        <f t="shared" si="278"/>
        <v>0</v>
      </c>
      <c r="U343">
        <f t="shared" si="279"/>
        <v>51.375950999999993</v>
      </c>
      <c r="V343">
        <f t="shared" si="280"/>
        <v>4.6575000000000005E-2</v>
      </c>
      <c r="W343">
        <f t="shared" si="281"/>
        <v>0</v>
      </c>
      <c r="X343">
        <f t="shared" si="282"/>
        <v>13213</v>
      </c>
      <c r="Y343">
        <f t="shared" si="283"/>
        <v>6536.96</v>
      </c>
      <c r="AA343">
        <v>68187018</v>
      </c>
      <c r="AB343">
        <f t="shared" si="284"/>
        <v>537.27549999999997</v>
      </c>
      <c r="AC343">
        <f t="shared" si="285"/>
        <v>402.49</v>
      </c>
      <c r="AD343">
        <f>ROUND(((((ET343*1.25))-((EU343*1.25)))+AE343),6)</f>
        <v>3.6625000000000001</v>
      </c>
      <c r="AE343">
        <f>ROUND(((EU343*1.25)),6)</f>
        <v>0.17499999999999999</v>
      </c>
      <c r="AF343">
        <f>ROUND(((EV343*1.15)),6)</f>
        <v>131.12299999999999</v>
      </c>
      <c r="AG343">
        <f t="shared" si="286"/>
        <v>0</v>
      </c>
      <c r="AH343">
        <f>((EW343*1.15))</f>
        <v>13.788499999999999</v>
      </c>
      <c r="AI343">
        <f>((EX343*1.25))</f>
        <v>1.2500000000000001E-2</v>
      </c>
      <c r="AJ343">
        <f t="shared" si="287"/>
        <v>0</v>
      </c>
      <c r="AK343">
        <v>519.44000000000005</v>
      </c>
      <c r="AL343">
        <v>402.49</v>
      </c>
      <c r="AM343">
        <v>2.93</v>
      </c>
      <c r="AN343">
        <v>0.14000000000000001</v>
      </c>
      <c r="AO343">
        <v>114.02</v>
      </c>
      <c r="AP343">
        <v>0</v>
      </c>
      <c r="AQ343">
        <v>11.99</v>
      </c>
      <c r="AR343">
        <v>0.01</v>
      </c>
      <c r="AS343">
        <v>0</v>
      </c>
      <c r="AT343">
        <v>95</v>
      </c>
      <c r="AU343">
        <v>47</v>
      </c>
      <c r="AV343">
        <v>1</v>
      </c>
      <c r="AW343">
        <v>1</v>
      </c>
      <c r="AZ343">
        <v>1</v>
      </c>
      <c r="BA343">
        <v>28.43</v>
      </c>
      <c r="BB343">
        <v>10.08</v>
      </c>
      <c r="BC343">
        <v>3.13</v>
      </c>
      <c r="BD343" t="s">
        <v>3</v>
      </c>
      <c r="BE343" t="s">
        <v>3</v>
      </c>
      <c r="BF343" t="s">
        <v>3</v>
      </c>
      <c r="BG343" t="s">
        <v>3</v>
      </c>
      <c r="BH343">
        <v>0</v>
      </c>
      <c r="BI343">
        <v>1</v>
      </c>
      <c r="BJ343" t="s">
        <v>109</v>
      </c>
      <c r="BM343">
        <v>15001</v>
      </c>
      <c r="BN343">
        <v>0</v>
      </c>
      <c r="BO343" t="s">
        <v>106</v>
      </c>
      <c r="BP343">
        <v>1</v>
      </c>
      <c r="BQ343">
        <v>2</v>
      </c>
      <c r="BR343">
        <v>0</v>
      </c>
      <c r="BS343">
        <v>28.43</v>
      </c>
      <c r="BT343">
        <v>1</v>
      </c>
      <c r="BU343">
        <v>1</v>
      </c>
      <c r="BV343">
        <v>1</v>
      </c>
      <c r="BW343">
        <v>1</v>
      </c>
      <c r="BX343">
        <v>1</v>
      </c>
      <c r="BY343" t="s">
        <v>3</v>
      </c>
      <c r="BZ343">
        <v>105</v>
      </c>
      <c r="CA343">
        <v>55</v>
      </c>
      <c r="CE343">
        <v>0</v>
      </c>
      <c r="CF343">
        <v>0</v>
      </c>
      <c r="CG343">
        <v>0</v>
      </c>
      <c r="CM343">
        <v>0</v>
      </c>
      <c r="CN343" t="s">
        <v>1223</v>
      </c>
      <c r="CO343">
        <v>0</v>
      </c>
      <c r="CP343">
        <f t="shared" si="288"/>
        <v>18721.43</v>
      </c>
      <c r="CQ343">
        <f t="shared" si="289"/>
        <v>1259.7936999999999</v>
      </c>
      <c r="CR343">
        <f t="shared" si="290"/>
        <v>36.917999999999999</v>
      </c>
      <c r="CS343">
        <f t="shared" si="291"/>
        <v>4.97525</v>
      </c>
      <c r="CT343">
        <f t="shared" si="292"/>
        <v>3727.8268899999998</v>
      </c>
      <c r="CU343">
        <f t="shared" si="293"/>
        <v>0</v>
      </c>
      <c r="CV343">
        <f t="shared" si="294"/>
        <v>13.788499999999999</v>
      </c>
      <c r="CW343">
        <f t="shared" si="295"/>
        <v>1.2500000000000001E-2</v>
      </c>
      <c r="CX343">
        <f t="shared" si="296"/>
        <v>0</v>
      </c>
      <c r="CY343">
        <f t="shared" si="297"/>
        <v>13212.999</v>
      </c>
      <c r="CZ343">
        <f t="shared" si="298"/>
        <v>6536.9574000000002</v>
      </c>
      <c r="DC343" t="s">
        <v>3</v>
      </c>
      <c r="DD343" t="s">
        <v>3</v>
      </c>
      <c r="DE343" t="s">
        <v>20</v>
      </c>
      <c r="DF343" t="s">
        <v>20</v>
      </c>
      <c r="DG343" t="s">
        <v>21</v>
      </c>
      <c r="DH343" t="s">
        <v>3</v>
      </c>
      <c r="DI343" t="s">
        <v>21</v>
      </c>
      <c r="DJ343" t="s">
        <v>20</v>
      </c>
      <c r="DK343" t="s">
        <v>3</v>
      </c>
      <c r="DL343" t="s">
        <v>3</v>
      </c>
      <c r="DM343" t="s">
        <v>3</v>
      </c>
      <c r="DN343">
        <v>0</v>
      </c>
      <c r="DO343">
        <v>0</v>
      </c>
      <c r="DP343">
        <v>1</v>
      </c>
      <c r="DQ343">
        <v>1</v>
      </c>
      <c r="DU343">
        <v>1005</v>
      </c>
      <c r="DV343" t="s">
        <v>108</v>
      </c>
      <c r="DW343" t="s">
        <v>108</v>
      </c>
      <c r="DX343">
        <v>100</v>
      </c>
      <c r="EE343">
        <v>63940301</v>
      </c>
      <c r="EF343">
        <v>2</v>
      </c>
      <c r="EG343" t="s">
        <v>22</v>
      </c>
      <c r="EH343">
        <v>0</v>
      </c>
      <c r="EI343" t="s">
        <v>3</v>
      </c>
      <c r="EJ343">
        <v>1</v>
      </c>
      <c r="EK343">
        <v>15001</v>
      </c>
      <c r="EL343" t="s">
        <v>110</v>
      </c>
      <c r="EM343" t="s">
        <v>111</v>
      </c>
      <c r="EO343" t="s">
        <v>25</v>
      </c>
      <c r="EQ343">
        <v>0</v>
      </c>
      <c r="ER343">
        <v>519.44000000000005</v>
      </c>
      <c r="ES343">
        <v>402.49</v>
      </c>
      <c r="ET343">
        <v>2.93</v>
      </c>
      <c r="EU343">
        <v>0.14000000000000001</v>
      </c>
      <c r="EV343">
        <v>114.02</v>
      </c>
      <c r="EW343">
        <v>11.99</v>
      </c>
      <c r="EX343">
        <v>0.01</v>
      </c>
      <c r="EY343">
        <v>0</v>
      </c>
      <c r="FQ343">
        <v>0</v>
      </c>
      <c r="FR343">
        <f t="shared" si="299"/>
        <v>0</v>
      </c>
      <c r="FS343">
        <v>0</v>
      </c>
      <c r="FT343" t="s">
        <v>26</v>
      </c>
      <c r="FU343" t="s">
        <v>27</v>
      </c>
      <c r="FX343">
        <v>94.5</v>
      </c>
      <c r="FY343">
        <v>46.75</v>
      </c>
      <c r="GA343" t="s">
        <v>3</v>
      </c>
      <c r="GD343">
        <v>1</v>
      </c>
      <c r="GF343">
        <v>-465333030</v>
      </c>
      <c r="GG343">
        <v>2</v>
      </c>
      <c r="GH343">
        <v>1</v>
      </c>
      <c r="GI343">
        <v>2</v>
      </c>
      <c r="GJ343">
        <v>0</v>
      </c>
      <c r="GK343">
        <v>0</v>
      </c>
      <c r="GL343">
        <f t="shared" si="300"/>
        <v>0</v>
      </c>
      <c r="GM343">
        <f t="shared" si="301"/>
        <v>38471.39</v>
      </c>
      <c r="GN343">
        <f t="shared" si="302"/>
        <v>38471.39</v>
      </c>
      <c r="GO343">
        <f t="shared" si="303"/>
        <v>0</v>
      </c>
      <c r="GP343">
        <f t="shared" si="304"/>
        <v>0</v>
      </c>
      <c r="GR343">
        <v>0</v>
      </c>
      <c r="GS343">
        <v>3</v>
      </c>
      <c r="GT343">
        <v>0</v>
      </c>
      <c r="GU343" t="s">
        <v>3</v>
      </c>
      <c r="GV343">
        <f t="shared" si="305"/>
        <v>0</v>
      </c>
      <c r="GW343">
        <v>1</v>
      </c>
      <c r="GX343">
        <f t="shared" si="306"/>
        <v>0</v>
      </c>
      <c r="HA343">
        <v>0</v>
      </c>
      <c r="HB343">
        <v>0</v>
      </c>
      <c r="HC343">
        <f t="shared" si="307"/>
        <v>0</v>
      </c>
      <c r="IK343">
        <v>0</v>
      </c>
    </row>
    <row r="344" spans="1:245" x14ac:dyDescent="0.2">
      <c r="A344">
        <v>17</v>
      </c>
      <c r="B344">
        <v>1</v>
      </c>
      <c r="C344">
        <f>ROW(SmtRes!A548)</f>
        <v>548</v>
      </c>
      <c r="D344">
        <f>ROW(EtalonRes!A538)</f>
        <v>538</v>
      </c>
      <c r="E344" t="s">
        <v>514</v>
      </c>
      <c r="F344" t="s">
        <v>113</v>
      </c>
      <c r="G344" t="s">
        <v>114</v>
      </c>
      <c r="H344" t="s">
        <v>115</v>
      </c>
      <c r="I344">
        <f>ROUND(I343,9)</f>
        <v>3.726</v>
      </c>
      <c r="J344">
        <v>0</v>
      </c>
      <c r="O344">
        <f t="shared" si="273"/>
        <v>7751.15</v>
      </c>
      <c r="P344">
        <f t="shared" si="274"/>
        <v>17.03</v>
      </c>
      <c r="Q344">
        <f t="shared" si="275"/>
        <v>58.26</v>
      </c>
      <c r="R344">
        <f t="shared" si="276"/>
        <v>18.54</v>
      </c>
      <c r="S344">
        <f t="shared" si="277"/>
        <v>7675.86</v>
      </c>
      <c r="T344">
        <f t="shared" si="278"/>
        <v>0</v>
      </c>
      <c r="U344">
        <f t="shared" si="279"/>
        <v>28.066094999999997</v>
      </c>
      <c r="V344">
        <f t="shared" si="280"/>
        <v>4.6575000000000005E-2</v>
      </c>
      <c r="W344">
        <f t="shared" si="281"/>
        <v>0</v>
      </c>
      <c r="X344">
        <f t="shared" si="282"/>
        <v>7309.68</v>
      </c>
      <c r="Y344">
        <f t="shared" si="283"/>
        <v>3616.37</v>
      </c>
      <c r="AA344">
        <v>68187018</v>
      </c>
      <c r="AB344">
        <f t="shared" si="284"/>
        <v>74.116500000000002</v>
      </c>
      <c r="AC344">
        <f t="shared" si="285"/>
        <v>0.18</v>
      </c>
      <c r="AD344">
        <f>ROUND(((((ET344*1.25))-((EU344*1.25)))+AE344),6)</f>
        <v>1.4750000000000001</v>
      </c>
      <c r="AE344">
        <f>ROUND(((EU344*1.25)),6)</f>
        <v>0.17499999999999999</v>
      </c>
      <c r="AF344">
        <f>ROUND(((EV344*1.15)),6)</f>
        <v>72.461500000000001</v>
      </c>
      <c r="AG344">
        <f t="shared" si="286"/>
        <v>0</v>
      </c>
      <c r="AH344">
        <f>((EW344*1.15))</f>
        <v>7.5324999999999989</v>
      </c>
      <c r="AI344">
        <f>((EX344*1.25))</f>
        <v>1.2500000000000001E-2</v>
      </c>
      <c r="AJ344">
        <f t="shared" si="287"/>
        <v>0</v>
      </c>
      <c r="AK344">
        <v>64.37</v>
      </c>
      <c r="AL344">
        <v>0.18</v>
      </c>
      <c r="AM344">
        <v>1.18</v>
      </c>
      <c r="AN344">
        <v>0.14000000000000001</v>
      </c>
      <c r="AO344">
        <v>63.01</v>
      </c>
      <c r="AP344">
        <v>0</v>
      </c>
      <c r="AQ344">
        <v>6.55</v>
      </c>
      <c r="AR344">
        <v>0.01</v>
      </c>
      <c r="AS344">
        <v>0</v>
      </c>
      <c r="AT344">
        <v>95</v>
      </c>
      <c r="AU344">
        <v>47</v>
      </c>
      <c r="AV344">
        <v>1</v>
      </c>
      <c r="AW344">
        <v>1</v>
      </c>
      <c r="AZ344">
        <v>1</v>
      </c>
      <c r="BA344">
        <v>28.43</v>
      </c>
      <c r="BB344">
        <v>10.6</v>
      </c>
      <c r="BC344">
        <v>25.39</v>
      </c>
      <c r="BD344" t="s">
        <v>3</v>
      </c>
      <c r="BE344" t="s">
        <v>3</v>
      </c>
      <c r="BF344" t="s">
        <v>3</v>
      </c>
      <c r="BG344" t="s">
        <v>3</v>
      </c>
      <c r="BH344">
        <v>0</v>
      </c>
      <c r="BI344">
        <v>1</v>
      </c>
      <c r="BJ344" t="s">
        <v>116</v>
      </c>
      <c r="BM344">
        <v>15001</v>
      </c>
      <c r="BN344">
        <v>0</v>
      </c>
      <c r="BO344" t="s">
        <v>113</v>
      </c>
      <c r="BP344">
        <v>1</v>
      </c>
      <c r="BQ344">
        <v>2</v>
      </c>
      <c r="BR344">
        <v>0</v>
      </c>
      <c r="BS344">
        <v>28.43</v>
      </c>
      <c r="BT344">
        <v>1</v>
      </c>
      <c r="BU344">
        <v>1</v>
      </c>
      <c r="BV344">
        <v>1</v>
      </c>
      <c r="BW344">
        <v>1</v>
      </c>
      <c r="BX344">
        <v>1</v>
      </c>
      <c r="BY344" t="s">
        <v>3</v>
      </c>
      <c r="BZ344">
        <v>105</v>
      </c>
      <c r="CA344">
        <v>55</v>
      </c>
      <c r="CE344">
        <v>0</v>
      </c>
      <c r="CF344">
        <v>0</v>
      </c>
      <c r="CG344">
        <v>0</v>
      </c>
      <c r="CM344">
        <v>0</v>
      </c>
      <c r="CN344" t="s">
        <v>1223</v>
      </c>
      <c r="CO344">
        <v>0</v>
      </c>
      <c r="CP344">
        <f t="shared" si="288"/>
        <v>7751.15</v>
      </c>
      <c r="CQ344">
        <f t="shared" si="289"/>
        <v>4.5701999999999998</v>
      </c>
      <c r="CR344">
        <f t="shared" si="290"/>
        <v>15.635</v>
      </c>
      <c r="CS344">
        <f t="shared" si="291"/>
        <v>4.97525</v>
      </c>
      <c r="CT344">
        <f t="shared" si="292"/>
        <v>2060.0804450000001</v>
      </c>
      <c r="CU344">
        <f t="shared" si="293"/>
        <v>0</v>
      </c>
      <c r="CV344">
        <f t="shared" si="294"/>
        <v>7.5324999999999989</v>
      </c>
      <c r="CW344">
        <f t="shared" si="295"/>
        <v>1.2500000000000001E-2</v>
      </c>
      <c r="CX344">
        <f t="shared" si="296"/>
        <v>0</v>
      </c>
      <c r="CY344">
        <f t="shared" si="297"/>
        <v>7309.68</v>
      </c>
      <c r="CZ344">
        <f t="shared" si="298"/>
        <v>3616.3679999999999</v>
      </c>
      <c r="DC344" t="s">
        <v>3</v>
      </c>
      <c r="DD344" t="s">
        <v>3</v>
      </c>
      <c r="DE344" t="s">
        <v>20</v>
      </c>
      <c r="DF344" t="s">
        <v>20</v>
      </c>
      <c r="DG344" t="s">
        <v>21</v>
      </c>
      <c r="DH344" t="s">
        <v>3</v>
      </c>
      <c r="DI344" t="s">
        <v>21</v>
      </c>
      <c r="DJ344" t="s">
        <v>20</v>
      </c>
      <c r="DK344" t="s">
        <v>3</v>
      </c>
      <c r="DL344" t="s">
        <v>3</v>
      </c>
      <c r="DM344" t="s">
        <v>3</v>
      </c>
      <c r="DN344">
        <v>0</v>
      </c>
      <c r="DO344">
        <v>0</v>
      </c>
      <c r="DP344">
        <v>1</v>
      </c>
      <c r="DQ344">
        <v>1</v>
      </c>
      <c r="DU344">
        <v>1013</v>
      </c>
      <c r="DV344" t="s">
        <v>115</v>
      </c>
      <c r="DW344" t="s">
        <v>115</v>
      </c>
      <c r="DX344">
        <v>1</v>
      </c>
      <c r="EE344">
        <v>63940301</v>
      </c>
      <c r="EF344">
        <v>2</v>
      </c>
      <c r="EG344" t="s">
        <v>22</v>
      </c>
      <c r="EH344">
        <v>0</v>
      </c>
      <c r="EI344" t="s">
        <v>3</v>
      </c>
      <c r="EJ344">
        <v>1</v>
      </c>
      <c r="EK344">
        <v>15001</v>
      </c>
      <c r="EL344" t="s">
        <v>110</v>
      </c>
      <c r="EM344" t="s">
        <v>111</v>
      </c>
      <c r="EO344" t="s">
        <v>25</v>
      </c>
      <c r="EQ344">
        <v>0</v>
      </c>
      <c r="ER344">
        <v>64.37</v>
      </c>
      <c r="ES344">
        <v>0.18</v>
      </c>
      <c r="ET344">
        <v>1.18</v>
      </c>
      <c r="EU344">
        <v>0.14000000000000001</v>
      </c>
      <c r="EV344">
        <v>63.01</v>
      </c>
      <c r="EW344">
        <v>6.55</v>
      </c>
      <c r="EX344">
        <v>0.01</v>
      </c>
      <c r="EY344">
        <v>0</v>
      </c>
      <c r="FQ344">
        <v>0</v>
      </c>
      <c r="FR344">
        <f t="shared" si="299"/>
        <v>0</v>
      </c>
      <c r="FS344">
        <v>0</v>
      </c>
      <c r="FT344" t="s">
        <v>26</v>
      </c>
      <c r="FU344" t="s">
        <v>27</v>
      </c>
      <c r="FX344">
        <v>94.5</v>
      </c>
      <c r="FY344">
        <v>46.75</v>
      </c>
      <c r="GA344" t="s">
        <v>3</v>
      </c>
      <c r="GD344">
        <v>1</v>
      </c>
      <c r="GF344">
        <v>-764209366</v>
      </c>
      <c r="GG344">
        <v>2</v>
      </c>
      <c r="GH344">
        <v>1</v>
      </c>
      <c r="GI344">
        <v>2</v>
      </c>
      <c r="GJ344">
        <v>0</v>
      </c>
      <c r="GK344">
        <v>0</v>
      </c>
      <c r="GL344">
        <f t="shared" si="300"/>
        <v>0</v>
      </c>
      <c r="GM344">
        <f t="shared" si="301"/>
        <v>18677.2</v>
      </c>
      <c r="GN344">
        <f t="shared" si="302"/>
        <v>18677.2</v>
      </c>
      <c r="GO344">
        <f t="shared" si="303"/>
        <v>0</v>
      </c>
      <c r="GP344">
        <f t="shared" si="304"/>
        <v>0</v>
      </c>
      <c r="GR344">
        <v>0</v>
      </c>
      <c r="GS344">
        <v>3</v>
      </c>
      <c r="GT344">
        <v>0</v>
      </c>
      <c r="GU344" t="s">
        <v>3</v>
      </c>
      <c r="GV344">
        <f t="shared" si="305"/>
        <v>0</v>
      </c>
      <c r="GW344">
        <v>1</v>
      </c>
      <c r="GX344">
        <f t="shared" si="306"/>
        <v>0</v>
      </c>
      <c r="HA344">
        <v>0</v>
      </c>
      <c r="HB344">
        <v>0</v>
      </c>
      <c r="HC344">
        <f t="shared" si="307"/>
        <v>0</v>
      </c>
      <c r="IK344">
        <v>0</v>
      </c>
    </row>
    <row r="345" spans="1:245" x14ac:dyDescent="0.2">
      <c r="A345">
        <v>18</v>
      </c>
      <c r="B345">
        <v>1</v>
      </c>
      <c r="C345">
        <v>548</v>
      </c>
      <c r="E345" t="s">
        <v>515</v>
      </c>
      <c r="F345" t="s">
        <v>118</v>
      </c>
      <c r="G345" t="s">
        <v>119</v>
      </c>
      <c r="H345" t="s">
        <v>120</v>
      </c>
      <c r="I345">
        <f>I344*J345</f>
        <v>48.438000000000002</v>
      </c>
      <c r="J345">
        <v>13</v>
      </c>
      <c r="O345">
        <f t="shared" si="273"/>
        <v>5970.26</v>
      </c>
      <c r="P345">
        <f t="shared" si="274"/>
        <v>5970.26</v>
      </c>
      <c r="Q345">
        <f t="shared" si="275"/>
        <v>0</v>
      </c>
      <c r="R345">
        <f t="shared" si="276"/>
        <v>0</v>
      </c>
      <c r="S345">
        <f t="shared" si="277"/>
        <v>0</v>
      </c>
      <c r="T345">
        <f t="shared" si="278"/>
        <v>0</v>
      </c>
      <c r="U345">
        <f t="shared" si="279"/>
        <v>0</v>
      </c>
      <c r="V345">
        <f t="shared" si="280"/>
        <v>0</v>
      </c>
      <c r="W345">
        <f t="shared" si="281"/>
        <v>0</v>
      </c>
      <c r="X345">
        <f t="shared" si="282"/>
        <v>0</v>
      </c>
      <c r="Y345">
        <f t="shared" si="283"/>
        <v>0</v>
      </c>
      <c r="AA345">
        <v>68187018</v>
      </c>
      <c r="AB345">
        <f t="shared" si="284"/>
        <v>22.91</v>
      </c>
      <c r="AC345">
        <f t="shared" si="285"/>
        <v>22.91</v>
      </c>
      <c r="AD345">
        <f>ROUND((((ET345)-(EU345))+AE345),6)</f>
        <v>0</v>
      </c>
      <c r="AE345">
        <f t="shared" ref="AE345:AF347" si="314">ROUND((EU345),6)</f>
        <v>0</v>
      </c>
      <c r="AF345">
        <f t="shared" si="314"/>
        <v>0</v>
      </c>
      <c r="AG345">
        <f t="shared" si="286"/>
        <v>0</v>
      </c>
      <c r="AH345">
        <f t="shared" ref="AH345:AI347" si="315">(EW345)</f>
        <v>0</v>
      </c>
      <c r="AI345">
        <f t="shared" si="315"/>
        <v>0</v>
      </c>
      <c r="AJ345">
        <f t="shared" si="287"/>
        <v>0</v>
      </c>
      <c r="AK345">
        <v>22.91</v>
      </c>
      <c r="AL345">
        <v>22.91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1</v>
      </c>
      <c r="AW345">
        <v>1</v>
      </c>
      <c r="AZ345">
        <v>1</v>
      </c>
      <c r="BA345">
        <v>1</v>
      </c>
      <c r="BB345">
        <v>1</v>
      </c>
      <c r="BC345">
        <v>5.38</v>
      </c>
      <c r="BD345" t="s">
        <v>3</v>
      </c>
      <c r="BE345" t="s">
        <v>3</v>
      </c>
      <c r="BF345" t="s">
        <v>3</v>
      </c>
      <c r="BG345" t="s">
        <v>3</v>
      </c>
      <c r="BH345">
        <v>3</v>
      </c>
      <c r="BI345">
        <v>1</v>
      </c>
      <c r="BJ345" t="s">
        <v>121</v>
      </c>
      <c r="BM345">
        <v>500001</v>
      </c>
      <c r="BN345">
        <v>0</v>
      </c>
      <c r="BO345" t="s">
        <v>118</v>
      </c>
      <c r="BP345">
        <v>1</v>
      </c>
      <c r="BQ345">
        <v>8</v>
      </c>
      <c r="BR345">
        <v>0</v>
      </c>
      <c r="BS345">
        <v>1</v>
      </c>
      <c r="BT345">
        <v>1</v>
      </c>
      <c r="BU345">
        <v>1</v>
      </c>
      <c r="BV345">
        <v>1</v>
      </c>
      <c r="BW345">
        <v>1</v>
      </c>
      <c r="BX345">
        <v>1</v>
      </c>
      <c r="BY345" t="s">
        <v>3</v>
      </c>
      <c r="BZ345">
        <v>0</v>
      </c>
      <c r="CA345">
        <v>0</v>
      </c>
      <c r="CE345">
        <v>0</v>
      </c>
      <c r="CF345">
        <v>0</v>
      </c>
      <c r="CG345">
        <v>0</v>
      </c>
      <c r="CM345">
        <v>0</v>
      </c>
      <c r="CN345" t="s">
        <v>3</v>
      </c>
      <c r="CO345">
        <v>0</v>
      </c>
      <c r="CP345">
        <f t="shared" si="288"/>
        <v>5970.26</v>
      </c>
      <c r="CQ345">
        <f t="shared" si="289"/>
        <v>123.25579999999999</v>
      </c>
      <c r="CR345">
        <f t="shared" si="290"/>
        <v>0</v>
      </c>
      <c r="CS345">
        <f t="shared" si="291"/>
        <v>0</v>
      </c>
      <c r="CT345">
        <f t="shared" si="292"/>
        <v>0</v>
      </c>
      <c r="CU345">
        <f t="shared" si="293"/>
        <v>0</v>
      </c>
      <c r="CV345">
        <f t="shared" si="294"/>
        <v>0</v>
      </c>
      <c r="CW345">
        <f t="shared" si="295"/>
        <v>0</v>
      </c>
      <c r="CX345">
        <f t="shared" si="296"/>
        <v>0</v>
      </c>
      <c r="CY345">
        <f t="shared" si="297"/>
        <v>0</v>
      </c>
      <c r="CZ345">
        <f t="shared" si="298"/>
        <v>0</v>
      </c>
      <c r="DC345" t="s">
        <v>3</v>
      </c>
      <c r="DD345" t="s">
        <v>3</v>
      </c>
      <c r="DE345" t="s">
        <v>3</v>
      </c>
      <c r="DF345" t="s">
        <v>3</v>
      </c>
      <c r="DG345" t="s">
        <v>3</v>
      </c>
      <c r="DH345" t="s">
        <v>3</v>
      </c>
      <c r="DI345" t="s">
        <v>3</v>
      </c>
      <c r="DJ345" t="s">
        <v>3</v>
      </c>
      <c r="DK345" t="s">
        <v>3</v>
      </c>
      <c r="DL345" t="s">
        <v>3</v>
      </c>
      <c r="DM345" t="s">
        <v>3</v>
      </c>
      <c r="DN345">
        <v>0</v>
      </c>
      <c r="DO345">
        <v>0</v>
      </c>
      <c r="DP345">
        <v>1</v>
      </c>
      <c r="DQ345">
        <v>1</v>
      </c>
      <c r="DU345">
        <v>1009</v>
      </c>
      <c r="DV345" t="s">
        <v>120</v>
      </c>
      <c r="DW345" t="s">
        <v>120</v>
      </c>
      <c r="DX345">
        <v>1</v>
      </c>
      <c r="EE345">
        <v>63940454</v>
      </c>
      <c r="EF345">
        <v>8</v>
      </c>
      <c r="EG345" t="s">
        <v>33</v>
      </c>
      <c r="EH345">
        <v>0</v>
      </c>
      <c r="EI345" t="s">
        <v>3</v>
      </c>
      <c r="EJ345">
        <v>1</v>
      </c>
      <c r="EK345">
        <v>500001</v>
      </c>
      <c r="EL345" t="s">
        <v>34</v>
      </c>
      <c r="EM345" t="s">
        <v>35</v>
      </c>
      <c r="EO345" t="s">
        <v>3</v>
      </c>
      <c r="EQ345">
        <v>0</v>
      </c>
      <c r="ER345">
        <v>22.91</v>
      </c>
      <c r="ES345">
        <v>22.91</v>
      </c>
      <c r="ET345">
        <v>0</v>
      </c>
      <c r="EU345">
        <v>0</v>
      </c>
      <c r="EV345">
        <v>0</v>
      </c>
      <c r="EW345">
        <v>0</v>
      </c>
      <c r="EX345">
        <v>0</v>
      </c>
      <c r="FQ345">
        <v>0</v>
      </c>
      <c r="FR345">
        <f t="shared" si="299"/>
        <v>0</v>
      </c>
      <c r="FS345">
        <v>0</v>
      </c>
      <c r="FX345">
        <v>0</v>
      </c>
      <c r="FY345">
        <v>0</v>
      </c>
      <c r="GA345" t="s">
        <v>3</v>
      </c>
      <c r="GD345">
        <v>1</v>
      </c>
      <c r="GF345">
        <v>1271950443</v>
      </c>
      <c r="GG345">
        <v>2</v>
      </c>
      <c r="GH345">
        <v>1</v>
      </c>
      <c r="GI345">
        <v>2</v>
      </c>
      <c r="GJ345">
        <v>0</v>
      </c>
      <c r="GK345">
        <v>0</v>
      </c>
      <c r="GL345">
        <f t="shared" si="300"/>
        <v>0</v>
      </c>
      <c r="GM345">
        <f t="shared" si="301"/>
        <v>5970.26</v>
      </c>
      <c r="GN345">
        <f t="shared" si="302"/>
        <v>5970.26</v>
      </c>
      <c r="GO345">
        <f t="shared" si="303"/>
        <v>0</v>
      </c>
      <c r="GP345">
        <f t="shared" si="304"/>
        <v>0</v>
      </c>
      <c r="GR345">
        <v>0</v>
      </c>
      <c r="GS345">
        <v>3</v>
      </c>
      <c r="GT345">
        <v>0</v>
      </c>
      <c r="GU345" t="s">
        <v>3</v>
      </c>
      <c r="GV345">
        <f t="shared" si="305"/>
        <v>0</v>
      </c>
      <c r="GW345">
        <v>1</v>
      </c>
      <c r="GX345">
        <f t="shared" si="306"/>
        <v>0</v>
      </c>
      <c r="HA345">
        <v>0</v>
      </c>
      <c r="HB345">
        <v>0</v>
      </c>
      <c r="HC345">
        <f t="shared" si="307"/>
        <v>0</v>
      </c>
      <c r="IK345">
        <v>0</v>
      </c>
    </row>
    <row r="346" spans="1:245" x14ac:dyDescent="0.2">
      <c r="A346">
        <v>17</v>
      </c>
      <c r="B346">
        <v>1</v>
      </c>
      <c r="C346">
        <f>ROW(SmtRes!A555)</f>
        <v>555</v>
      </c>
      <c r="D346">
        <f>ROW(EtalonRes!A545)</f>
        <v>545</v>
      </c>
      <c r="E346" t="s">
        <v>516</v>
      </c>
      <c r="F346" t="s">
        <v>123</v>
      </c>
      <c r="G346" t="s">
        <v>124</v>
      </c>
      <c r="H346" t="s">
        <v>125</v>
      </c>
      <c r="I346">
        <f>ROUND((24)/100,9)</f>
        <v>0.24</v>
      </c>
      <c r="J346">
        <v>0</v>
      </c>
      <c r="O346">
        <f t="shared" si="273"/>
        <v>5232.6499999999996</v>
      </c>
      <c r="P346">
        <f t="shared" si="274"/>
        <v>166.31</v>
      </c>
      <c r="Q346">
        <f t="shared" si="275"/>
        <v>151.66</v>
      </c>
      <c r="R346">
        <f t="shared" si="276"/>
        <v>141.16999999999999</v>
      </c>
      <c r="S346">
        <f t="shared" si="277"/>
        <v>4914.68</v>
      </c>
      <c r="T346">
        <f t="shared" si="278"/>
        <v>0</v>
      </c>
      <c r="U346">
        <f t="shared" si="279"/>
        <v>17.712</v>
      </c>
      <c r="V346">
        <f t="shared" si="280"/>
        <v>0.45599999999999996</v>
      </c>
      <c r="W346">
        <f t="shared" si="281"/>
        <v>0</v>
      </c>
      <c r="X346">
        <f t="shared" si="282"/>
        <v>3994.12</v>
      </c>
      <c r="Y346">
        <f t="shared" si="283"/>
        <v>2527.9299999999998</v>
      </c>
      <c r="AA346">
        <v>68187018</v>
      </c>
      <c r="AB346">
        <f t="shared" si="284"/>
        <v>867.07</v>
      </c>
      <c r="AC346">
        <f t="shared" si="285"/>
        <v>114.54</v>
      </c>
      <c r="AD346">
        <f>ROUND((((ET346)-(EU346))+AE346),6)</f>
        <v>32.24</v>
      </c>
      <c r="AE346">
        <f t="shared" si="314"/>
        <v>20.69</v>
      </c>
      <c r="AF346">
        <f t="shared" si="314"/>
        <v>720.29</v>
      </c>
      <c r="AG346">
        <f t="shared" si="286"/>
        <v>0</v>
      </c>
      <c r="AH346">
        <f t="shared" si="315"/>
        <v>73.8</v>
      </c>
      <c r="AI346">
        <f t="shared" si="315"/>
        <v>1.9</v>
      </c>
      <c r="AJ346">
        <f t="shared" si="287"/>
        <v>0</v>
      </c>
      <c r="AK346">
        <v>867.07</v>
      </c>
      <c r="AL346">
        <v>114.54</v>
      </c>
      <c r="AM346">
        <v>32.24</v>
      </c>
      <c r="AN346">
        <v>20.69</v>
      </c>
      <c r="AO346">
        <v>720.29</v>
      </c>
      <c r="AP346">
        <v>0</v>
      </c>
      <c r="AQ346">
        <v>73.8</v>
      </c>
      <c r="AR346">
        <v>1.9</v>
      </c>
      <c r="AS346">
        <v>0</v>
      </c>
      <c r="AT346">
        <v>79</v>
      </c>
      <c r="AU346">
        <v>50</v>
      </c>
      <c r="AV346">
        <v>1</v>
      </c>
      <c r="AW346">
        <v>1</v>
      </c>
      <c r="AZ346">
        <v>1</v>
      </c>
      <c r="BA346">
        <v>28.43</v>
      </c>
      <c r="BB346">
        <v>19.600000000000001</v>
      </c>
      <c r="BC346">
        <v>6.05</v>
      </c>
      <c r="BD346" t="s">
        <v>3</v>
      </c>
      <c r="BE346" t="s">
        <v>3</v>
      </c>
      <c r="BF346" t="s">
        <v>3</v>
      </c>
      <c r="BG346" t="s">
        <v>3</v>
      </c>
      <c r="BH346">
        <v>0</v>
      </c>
      <c r="BI346">
        <v>1</v>
      </c>
      <c r="BJ346" t="s">
        <v>126</v>
      </c>
      <c r="BM346">
        <v>61001</v>
      </c>
      <c r="BN346">
        <v>0</v>
      </c>
      <c r="BO346" t="s">
        <v>123</v>
      </c>
      <c r="BP346">
        <v>1</v>
      </c>
      <c r="BQ346">
        <v>6</v>
      </c>
      <c r="BR346">
        <v>0</v>
      </c>
      <c r="BS346">
        <v>28.43</v>
      </c>
      <c r="BT346">
        <v>1</v>
      </c>
      <c r="BU346">
        <v>1</v>
      </c>
      <c r="BV346">
        <v>1</v>
      </c>
      <c r="BW346">
        <v>1</v>
      </c>
      <c r="BX346">
        <v>1</v>
      </c>
      <c r="BY346" t="s">
        <v>3</v>
      </c>
      <c r="BZ346">
        <v>79</v>
      </c>
      <c r="CA346">
        <v>50</v>
      </c>
      <c r="CE346">
        <v>0</v>
      </c>
      <c r="CF346">
        <v>0</v>
      </c>
      <c r="CG346">
        <v>0</v>
      </c>
      <c r="CM346">
        <v>0</v>
      </c>
      <c r="CN346" t="s">
        <v>3</v>
      </c>
      <c r="CO346">
        <v>0</v>
      </c>
      <c r="CP346">
        <f t="shared" si="288"/>
        <v>5232.6500000000005</v>
      </c>
      <c r="CQ346">
        <f t="shared" si="289"/>
        <v>692.96699999999998</v>
      </c>
      <c r="CR346">
        <f t="shared" si="290"/>
        <v>631.90400000000011</v>
      </c>
      <c r="CS346">
        <f t="shared" si="291"/>
        <v>588.21670000000006</v>
      </c>
      <c r="CT346">
        <f t="shared" si="292"/>
        <v>20477.844699999998</v>
      </c>
      <c r="CU346">
        <f t="shared" si="293"/>
        <v>0</v>
      </c>
      <c r="CV346">
        <f t="shared" si="294"/>
        <v>73.8</v>
      </c>
      <c r="CW346">
        <f t="shared" si="295"/>
        <v>1.9</v>
      </c>
      <c r="CX346">
        <f t="shared" si="296"/>
        <v>0</v>
      </c>
      <c r="CY346">
        <f t="shared" si="297"/>
        <v>3994.1215000000002</v>
      </c>
      <c r="CZ346">
        <f t="shared" si="298"/>
        <v>2527.9250000000002</v>
      </c>
      <c r="DC346" t="s">
        <v>3</v>
      </c>
      <c r="DD346" t="s">
        <v>3</v>
      </c>
      <c r="DE346" t="s">
        <v>3</v>
      </c>
      <c r="DF346" t="s">
        <v>3</v>
      </c>
      <c r="DG346" t="s">
        <v>3</v>
      </c>
      <c r="DH346" t="s">
        <v>3</v>
      </c>
      <c r="DI346" t="s">
        <v>3</v>
      </c>
      <c r="DJ346" t="s">
        <v>3</v>
      </c>
      <c r="DK346" t="s">
        <v>3</v>
      </c>
      <c r="DL346" t="s">
        <v>3</v>
      </c>
      <c r="DM346" t="s">
        <v>3</v>
      </c>
      <c r="DN346">
        <v>0</v>
      </c>
      <c r="DO346">
        <v>0</v>
      </c>
      <c r="DP346">
        <v>1</v>
      </c>
      <c r="DQ346">
        <v>1</v>
      </c>
      <c r="DU346">
        <v>1013</v>
      </c>
      <c r="DV346" t="s">
        <v>125</v>
      </c>
      <c r="DW346" t="s">
        <v>125</v>
      </c>
      <c r="DX346">
        <v>1</v>
      </c>
      <c r="EE346">
        <v>63940357</v>
      </c>
      <c r="EF346">
        <v>6</v>
      </c>
      <c r="EG346" t="s">
        <v>127</v>
      </c>
      <c r="EH346">
        <v>0</v>
      </c>
      <c r="EI346" t="s">
        <v>3</v>
      </c>
      <c r="EJ346">
        <v>1</v>
      </c>
      <c r="EK346">
        <v>61001</v>
      </c>
      <c r="EL346" t="s">
        <v>128</v>
      </c>
      <c r="EM346" t="s">
        <v>129</v>
      </c>
      <c r="EO346" t="s">
        <v>3</v>
      </c>
      <c r="EQ346">
        <v>0</v>
      </c>
      <c r="ER346">
        <v>867.07</v>
      </c>
      <c r="ES346">
        <v>114.54</v>
      </c>
      <c r="ET346">
        <v>32.24</v>
      </c>
      <c r="EU346">
        <v>20.69</v>
      </c>
      <c r="EV346">
        <v>720.29</v>
      </c>
      <c r="EW346">
        <v>73.8</v>
      </c>
      <c r="EX346">
        <v>1.9</v>
      </c>
      <c r="EY346">
        <v>0</v>
      </c>
      <c r="FQ346">
        <v>0</v>
      </c>
      <c r="FR346">
        <f t="shared" si="299"/>
        <v>0</v>
      </c>
      <c r="FS346">
        <v>0</v>
      </c>
      <c r="FX346">
        <v>79</v>
      </c>
      <c r="FY346">
        <v>50</v>
      </c>
      <c r="GA346" t="s">
        <v>3</v>
      </c>
      <c r="GD346">
        <v>1</v>
      </c>
      <c r="GF346">
        <v>-1921171379</v>
      </c>
      <c r="GG346">
        <v>2</v>
      </c>
      <c r="GH346">
        <v>1</v>
      </c>
      <c r="GI346">
        <v>2</v>
      </c>
      <c r="GJ346">
        <v>0</v>
      </c>
      <c r="GK346">
        <v>0</v>
      </c>
      <c r="GL346">
        <f t="shared" si="300"/>
        <v>0</v>
      </c>
      <c r="GM346">
        <f t="shared" si="301"/>
        <v>11754.7</v>
      </c>
      <c r="GN346">
        <f t="shared" si="302"/>
        <v>11754.7</v>
      </c>
      <c r="GO346">
        <f t="shared" si="303"/>
        <v>0</v>
      </c>
      <c r="GP346">
        <f t="shared" si="304"/>
        <v>0</v>
      </c>
      <c r="GR346">
        <v>0</v>
      </c>
      <c r="GS346">
        <v>3</v>
      </c>
      <c r="GT346">
        <v>0</v>
      </c>
      <c r="GU346" t="s">
        <v>3</v>
      </c>
      <c r="GV346">
        <f t="shared" si="305"/>
        <v>0</v>
      </c>
      <c r="GW346">
        <v>1</v>
      </c>
      <c r="GX346">
        <f t="shared" si="306"/>
        <v>0</v>
      </c>
      <c r="HA346">
        <v>0</v>
      </c>
      <c r="HB346">
        <v>0</v>
      </c>
      <c r="HC346">
        <f t="shared" si="307"/>
        <v>0</v>
      </c>
      <c r="IK346">
        <v>0</v>
      </c>
    </row>
    <row r="347" spans="1:245" x14ac:dyDescent="0.2">
      <c r="A347">
        <v>18</v>
      </c>
      <c r="B347">
        <v>1</v>
      </c>
      <c r="C347">
        <v>554</v>
      </c>
      <c r="E347" t="s">
        <v>517</v>
      </c>
      <c r="F347" t="s">
        <v>131</v>
      </c>
      <c r="G347" t="s">
        <v>132</v>
      </c>
      <c r="H347" t="s">
        <v>133</v>
      </c>
      <c r="I347">
        <f>I346*J347</f>
        <v>0.23039999999999999</v>
      </c>
      <c r="J347">
        <v>0.96</v>
      </c>
      <c r="O347">
        <f t="shared" si="273"/>
        <v>7884.12</v>
      </c>
      <c r="P347">
        <f t="shared" si="274"/>
        <v>7884.12</v>
      </c>
      <c r="Q347">
        <f t="shared" si="275"/>
        <v>0</v>
      </c>
      <c r="R347">
        <f t="shared" si="276"/>
        <v>0</v>
      </c>
      <c r="S347">
        <f t="shared" si="277"/>
        <v>0</v>
      </c>
      <c r="T347">
        <f t="shared" si="278"/>
        <v>0</v>
      </c>
      <c r="U347">
        <f t="shared" si="279"/>
        <v>0</v>
      </c>
      <c r="V347">
        <f t="shared" si="280"/>
        <v>0</v>
      </c>
      <c r="W347">
        <f t="shared" si="281"/>
        <v>9.4499999999999993</v>
      </c>
      <c r="X347">
        <f t="shared" si="282"/>
        <v>0</v>
      </c>
      <c r="Y347">
        <f t="shared" si="283"/>
        <v>0</v>
      </c>
      <c r="AA347">
        <v>68187018</v>
      </c>
      <c r="AB347">
        <f t="shared" si="284"/>
        <v>8245.61</v>
      </c>
      <c r="AC347">
        <f t="shared" si="285"/>
        <v>8245.61</v>
      </c>
      <c r="AD347">
        <f>ROUND((((ET347)-(EU347))+AE347),6)</f>
        <v>0</v>
      </c>
      <c r="AE347">
        <f t="shared" si="314"/>
        <v>0</v>
      </c>
      <c r="AF347">
        <f t="shared" si="314"/>
        <v>0</v>
      </c>
      <c r="AG347">
        <f t="shared" si="286"/>
        <v>0</v>
      </c>
      <c r="AH347">
        <f t="shared" si="315"/>
        <v>0</v>
      </c>
      <c r="AI347">
        <f t="shared" si="315"/>
        <v>0</v>
      </c>
      <c r="AJ347">
        <f t="shared" si="287"/>
        <v>41</v>
      </c>
      <c r="AK347">
        <v>8245.61</v>
      </c>
      <c r="AL347">
        <v>8245.61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  <c r="AS347">
        <v>41</v>
      </c>
      <c r="AT347">
        <v>0</v>
      </c>
      <c r="AU347">
        <v>0</v>
      </c>
      <c r="AV347">
        <v>1</v>
      </c>
      <c r="AW347">
        <v>1</v>
      </c>
      <c r="AZ347">
        <v>1</v>
      </c>
      <c r="BA347">
        <v>1</v>
      </c>
      <c r="BB347">
        <v>1</v>
      </c>
      <c r="BC347">
        <v>4.1500000000000004</v>
      </c>
      <c r="BD347" t="s">
        <v>3</v>
      </c>
      <c r="BE347" t="s">
        <v>3</v>
      </c>
      <c r="BF347" t="s">
        <v>3</v>
      </c>
      <c r="BG347" t="s">
        <v>3</v>
      </c>
      <c r="BH347">
        <v>3</v>
      </c>
      <c r="BI347">
        <v>1</v>
      </c>
      <c r="BJ347" t="s">
        <v>134</v>
      </c>
      <c r="BM347">
        <v>500001</v>
      </c>
      <c r="BN347">
        <v>0</v>
      </c>
      <c r="BO347" t="s">
        <v>131</v>
      </c>
      <c r="BP347">
        <v>1</v>
      </c>
      <c r="BQ347">
        <v>8</v>
      </c>
      <c r="BR347">
        <v>0</v>
      </c>
      <c r="BS347">
        <v>1</v>
      </c>
      <c r="BT347">
        <v>1</v>
      </c>
      <c r="BU347">
        <v>1</v>
      </c>
      <c r="BV347">
        <v>1</v>
      </c>
      <c r="BW347">
        <v>1</v>
      </c>
      <c r="BX347">
        <v>1</v>
      </c>
      <c r="BY347" t="s">
        <v>3</v>
      </c>
      <c r="BZ347">
        <v>0</v>
      </c>
      <c r="CA347">
        <v>0</v>
      </c>
      <c r="CE347">
        <v>0</v>
      </c>
      <c r="CF347">
        <v>0</v>
      </c>
      <c r="CG347">
        <v>0</v>
      </c>
      <c r="CM347">
        <v>0</v>
      </c>
      <c r="CN347" t="s">
        <v>3</v>
      </c>
      <c r="CO347">
        <v>0</v>
      </c>
      <c r="CP347">
        <f t="shared" si="288"/>
        <v>7884.12</v>
      </c>
      <c r="CQ347">
        <f t="shared" si="289"/>
        <v>34219.281500000005</v>
      </c>
      <c r="CR347">
        <f t="shared" si="290"/>
        <v>0</v>
      </c>
      <c r="CS347">
        <f t="shared" si="291"/>
        <v>0</v>
      </c>
      <c r="CT347">
        <f t="shared" si="292"/>
        <v>0</v>
      </c>
      <c r="CU347">
        <f t="shared" si="293"/>
        <v>0</v>
      </c>
      <c r="CV347">
        <f t="shared" si="294"/>
        <v>0</v>
      </c>
      <c r="CW347">
        <f t="shared" si="295"/>
        <v>0</v>
      </c>
      <c r="CX347">
        <f t="shared" si="296"/>
        <v>41</v>
      </c>
      <c r="CY347">
        <f t="shared" si="297"/>
        <v>0</v>
      </c>
      <c r="CZ347">
        <f t="shared" si="298"/>
        <v>0</v>
      </c>
      <c r="DC347" t="s">
        <v>3</v>
      </c>
      <c r="DD347" t="s">
        <v>3</v>
      </c>
      <c r="DE347" t="s">
        <v>3</v>
      </c>
      <c r="DF347" t="s">
        <v>3</v>
      </c>
      <c r="DG347" t="s">
        <v>3</v>
      </c>
      <c r="DH347" t="s">
        <v>3</v>
      </c>
      <c r="DI347" t="s">
        <v>3</v>
      </c>
      <c r="DJ347" t="s">
        <v>3</v>
      </c>
      <c r="DK347" t="s">
        <v>3</v>
      </c>
      <c r="DL347" t="s">
        <v>3</v>
      </c>
      <c r="DM347" t="s">
        <v>3</v>
      </c>
      <c r="DN347">
        <v>0</v>
      </c>
      <c r="DO347">
        <v>0</v>
      </c>
      <c r="DP347">
        <v>1</v>
      </c>
      <c r="DQ347">
        <v>1</v>
      </c>
      <c r="DU347">
        <v>1009</v>
      </c>
      <c r="DV347" t="s">
        <v>133</v>
      </c>
      <c r="DW347" t="s">
        <v>133</v>
      </c>
      <c r="DX347">
        <v>1000</v>
      </c>
      <c r="EE347">
        <v>63940454</v>
      </c>
      <c r="EF347">
        <v>8</v>
      </c>
      <c r="EG347" t="s">
        <v>33</v>
      </c>
      <c r="EH347">
        <v>0</v>
      </c>
      <c r="EI347" t="s">
        <v>3</v>
      </c>
      <c r="EJ347">
        <v>1</v>
      </c>
      <c r="EK347">
        <v>500001</v>
      </c>
      <c r="EL347" t="s">
        <v>34</v>
      </c>
      <c r="EM347" t="s">
        <v>35</v>
      </c>
      <c r="EO347" t="s">
        <v>3</v>
      </c>
      <c r="EQ347">
        <v>0</v>
      </c>
      <c r="ER347">
        <v>8245.61</v>
      </c>
      <c r="ES347">
        <v>8245.61</v>
      </c>
      <c r="ET347">
        <v>0</v>
      </c>
      <c r="EU347">
        <v>0</v>
      </c>
      <c r="EV347">
        <v>0</v>
      </c>
      <c r="EW347">
        <v>0</v>
      </c>
      <c r="EX347">
        <v>0</v>
      </c>
      <c r="FQ347">
        <v>0</v>
      </c>
      <c r="FR347">
        <f t="shared" si="299"/>
        <v>0</v>
      </c>
      <c r="FS347">
        <v>0</v>
      </c>
      <c r="FX347">
        <v>0</v>
      </c>
      <c r="FY347">
        <v>0</v>
      </c>
      <c r="GA347" t="s">
        <v>3</v>
      </c>
      <c r="GD347">
        <v>1</v>
      </c>
      <c r="GF347">
        <v>-33711620</v>
      </c>
      <c r="GG347">
        <v>2</v>
      </c>
      <c r="GH347">
        <v>1</v>
      </c>
      <c r="GI347">
        <v>2</v>
      </c>
      <c r="GJ347">
        <v>0</v>
      </c>
      <c r="GK347">
        <v>0</v>
      </c>
      <c r="GL347">
        <f t="shared" si="300"/>
        <v>0</v>
      </c>
      <c r="GM347">
        <f t="shared" si="301"/>
        <v>7884.12</v>
      </c>
      <c r="GN347">
        <f t="shared" si="302"/>
        <v>7884.12</v>
      </c>
      <c r="GO347">
        <f t="shared" si="303"/>
        <v>0</v>
      </c>
      <c r="GP347">
        <f t="shared" si="304"/>
        <v>0</v>
      </c>
      <c r="GR347">
        <v>0</v>
      </c>
      <c r="GS347">
        <v>3</v>
      </c>
      <c r="GT347">
        <v>0</v>
      </c>
      <c r="GU347" t="s">
        <v>3</v>
      </c>
      <c r="GV347">
        <f t="shared" si="305"/>
        <v>0</v>
      </c>
      <c r="GW347">
        <v>1</v>
      </c>
      <c r="GX347">
        <f t="shared" si="306"/>
        <v>0</v>
      </c>
      <c r="HA347">
        <v>0</v>
      </c>
      <c r="HB347">
        <v>0</v>
      </c>
      <c r="HC347">
        <f t="shared" si="307"/>
        <v>0</v>
      </c>
      <c r="IK347">
        <v>0</v>
      </c>
    </row>
    <row r="348" spans="1:245" x14ac:dyDescent="0.2">
      <c r="A348">
        <v>17</v>
      </c>
      <c r="B348">
        <v>1</v>
      </c>
      <c r="C348">
        <f>ROW(SmtRes!A564)</f>
        <v>564</v>
      </c>
      <c r="D348">
        <f>ROW(EtalonRes!A554)</f>
        <v>554</v>
      </c>
      <c r="E348" t="s">
        <v>518</v>
      </c>
      <c r="F348" t="s">
        <v>136</v>
      </c>
      <c r="G348" t="s">
        <v>137</v>
      </c>
      <c r="H348" t="s">
        <v>108</v>
      </c>
      <c r="I348">
        <f>ROUND(I344,9)</f>
        <v>3.726</v>
      </c>
      <c r="J348">
        <v>0</v>
      </c>
      <c r="O348">
        <f t="shared" si="273"/>
        <v>50129.99</v>
      </c>
      <c r="P348">
        <f t="shared" si="274"/>
        <v>14389.81</v>
      </c>
      <c r="Q348">
        <f t="shared" si="275"/>
        <v>413.68</v>
      </c>
      <c r="R348">
        <f t="shared" si="276"/>
        <v>15.89</v>
      </c>
      <c r="S348">
        <f t="shared" si="277"/>
        <v>35326.5</v>
      </c>
      <c r="T348">
        <f t="shared" si="278"/>
        <v>0</v>
      </c>
      <c r="U348">
        <f t="shared" si="279"/>
        <v>140.24477699999997</v>
      </c>
      <c r="V348">
        <f t="shared" si="280"/>
        <v>4.6575000000000005E-2</v>
      </c>
      <c r="W348">
        <f t="shared" si="281"/>
        <v>0</v>
      </c>
      <c r="X348">
        <f t="shared" si="282"/>
        <v>33575.269999999997</v>
      </c>
      <c r="Y348">
        <f t="shared" si="283"/>
        <v>16610.919999999998</v>
      </c>
      <c r="AA348">
        <v>68187018</v>
      </c>
      <c r="AB348">
        <f t="shared" si="284"/>
        <v>909.346</v>
      </c>
      <c r="AC348">
        <f t="shared" si="285"/>
        <v>564.62</v>
      </c>
      <c r="AD348">
        <f>ROUND(((((ET348*1.25))-((EU348*1.25)))+AE348),6)</f>
        <v>11.237500000000001</v>
      </c>
      <c r="AE348">
        <f>ROUND(((EU348*1.25)),6)</f>
        <v>0.15</v>
      </c>
      <c r="AF348">
        <f>ROUND(((EV348*1.15)),6)</f>
        <v>333.48849999999999</v>
      </c>
      <c r="AG348">
        <f t="shared" si="286"/>
        <v>0</v>
      </c>
      <c r="AH348">
        <f>((EW348*1.15))</f>
        <v>37.639499999999991</v>
      </c>
      <c r="AI348">
        <f>((EX348*1.25))</f>
        <v>1.2500000000000001E-2</v>
      </c>
      <c r="AJ348">
        <f t="shared" si="287"/>
        <v>0</v>
      </c>
      <c r="AK348">
        <v>863.6</v>
      </c>
      <c r="AL348">
        <v>564.62</v>
      </c>
      <c r="AM348">
        <v>8.99</v>
      </c>
      <c r="AN348">
        <v>0.12</v>
      </c>
      <c r="AO348">
        <v>289.99</v>
      </c>
      <c r="AP348">
        <v>0</v>
      </c>
      <c r="AQ348">
        <v>32.729999999999997</v>
      </c>
      <c r="AR348">
        <v>0.01</v>
      </c>
      <c r="AS348">
        <v>0</v>
      </c>
      <c r="AT348">
        <v>95</v>
      </c>
      <c r="AU348">
        <v>47</v>
      </c>
      <c r="AV348">
        <v>1</v>
      </c>
      <c r="AW348">
        <v>1</v>
      </c>
      <c r="AZ348">
        <v>1</v>
      </c>
      <c r="BA348">
        <v>28.43</v>
      </c>
      <c r="BB348">
        <v>9.8800000000000008</v>
      </c>
      <c r="BC348">
        <v>6.84</v>
      </c>
      <c r="BD348" t="s">
        <v>3</v>
      </c>
      <c r="BE348" t="s">
        <v>3</v>
      </c>
      <c r="BF348" t="s">
        <v>3</v>
      </c>
      <c r="BG348" t="s">
        <v>3</v>
      </c>
      <c r="BH348">
        <v>0</v>
      </c>
      <c r="BI348">
        <v>1</v>
      </c>
      <c r="BJ348" t="s">
        <v>138</v>
      </c>
      <c r="BM348">
        <v>15001</v>
      </c>
      <c r="BN348">
        <v>0</v>
      </c>
      <c r="BO348" t="s">
        <v>136</v>
      </c>
      <c r="BP348">
        <v>1</v>
      </c>
      <c r="BQ348">
        <v>2</v>
      </c>
      <c r="BR348">
        <v>0</v>
      </c>
      <c r="BS348">
        <v>28.43</v>
      </c>
      <c r="BT348">
        <v>1</v>
      </c>
      <c r="BU348">
        <v>1</v>
      </c>
      <c r="BV348">
        <v>1</v>
      </c>
      <c r="BW348">
        <v>1</v>
      </c>
      <c r="BX348">
        <v>1</v>
      </c>
      <c r="BY348" t="s">
        <v>3</v>
      </c>
      <c r="BZ348">
        <v>105</v>
      </c>
      <c r="CA348">
        <v>55</v>
      </c>
      <c r="CE348">
        <v>0</v>
      </c>
      <c r="CF348">
        <v>0</v>
      </c>
      <c r="CG348">
        <v>0</v>
      </c>
      <c r="CM348">
        <v>0</v>
      </c>
      <c r="CN348" t="s">
        <v>1223</v>
      </c>
      <c r="CO348">
        <v>0</v>
      </c>
      <c r="CP348">
        <f t="shared" si="288"/>
        <v>50129.99</v>
      </c>
      <c r="CQ348">
        <f t="shared" si="289"/>
        <v>3862.0007999999998</v>
      </c>
      <c r="CR348">
        <f t="shared" si="290"/>
        <v>111.02650000000001</v>
      </c>
      <c r="CS348">
        <f t="shared" si="291"/>
        <v>4.2645</v>
      </c>
      <c r="CT348">
        <f t="shared" si="292"/>
        <v>9481.0780549999999</v>
      </c>
      <c r="CU348">
        <f t="shared" si="293"/>
        <v>0</v>
      </c>
      <c r="CV348">
        <f t="shared" si="294"/>
        <v>37.639499999999991</v>
      </c>
      <c r="CW348">
        <f t="shared" si="295"/>
        <v>1.2500000000000001E-2</v>
      </c>
      <c r="CX348">
        <f t="shared" si="296"/>
        <v>0</v>
      </c>
      <c r="CY348">
        <f t="shared" si="297"/>
        <v>33575.270499999999</v>
      </c>
      <c r="CZ348">
        <f t="shared" si="298"/>
        <v>16610.923300000002</v>
      </c>
      <c r="DC348" t="s">
        <v>3</v>
      </c>
      <c r="DD348" t="s">
        <v>3</v>
      </c>
      <c r="DE348" t="s">
        <v>20</v>
      </c>
      <c r="DF348" t="s">
        <v>20</v>
      </c>
      <c r="DG348" t="s">
        <v>21</v>
      </c>
      <c r="DH348" t="s">
        <v>3</v>
      </c>
      <c r="DI348" t="s">
        <v>21</v>
      </c>
      <c r="DJ348" t="s">
        <v>20</v>
      </c>
      <c r="DK348" t="s">
        <v>3</v>
      </c>
      <c r="DL348" t="s">
        <v>3</v>
      </c>
      <c r="DM348" t="s">
        <v>3</v>
      </c>
      <c r="DN348">
        <v>0</v>
      </c>
      <c r="DO348">
        <v>0</v>
      </c>
      <c r="DP348">
        <v>1</v>
      </c>
      <c r="DQ348">
        <v>1</v>
      </c>
      <c r="DU348">
        <v>1005</v>
      </c>
      <c r="DV348" t="s">
        <v>108</v>
      </c>
      <c r="DW348" t="s">
        <v>108</v>
      </c>
      <c r="DX348">
        <v>100</v>
      </c>
      <c r="EE348">
        <v>63940301</v>
      </c>
      <c r="EF348">
        <v>2</v>
      </c>
      <c r="EG348" t="s">
        <v>22</v>
      </c>
      <c r="EH348">
        <v>0</v>
      </c>
      <c r="EI348" t="s">
        <v>3</v>
      </c>
      <c r="EJ348">
        <v>1</v>
      </c>
      <c r="EK348">
        <v>15001</v>
      </c>
      <c r="EL348" t="s">
        <v>110</v>
      </c>
      <c r="EM348" t="s">
        <v>111</v>
      </c>
      <c r="EO348" t="s">
        <v>25</v>
      </c>
      <c r="EQ348">
        <v>0</v>
      </c>
      <c r="ER348">
        <v>863.6</v>
      </c>
      <c r="ES348">
        <v>564.62</v>
      </c>
      <c r="ET348">
        <v>8.99</v>
      </c>
      <c r="EU348">
        <v>0.12</v>
      </c>
      <c r="EV348">
        <v>289.99</v>
      </c>
      <c r="EW348">
        <v>32.729999999999997</v>
      </c>
      <c r="EX348">
        <v>0.01</v>
      </c>
      <c r="EY348">
        <v>0</v>
      </c>
      <c r="FQ348">
        <v>0</v>
      </c>
      <c r="FR348">
        <f t="shared" si="299"/>
        <v>0</v>
      </c>
      <c r="FS348">
        <v>0</v>
      </c>
      <c r="FT348" t="s">
        <v>26</v>
      </c>
      <c r="FU348" t="s">
        <v>27</v>
      </c>
      <c r="FX348">
        <v>94.5</v>
      </c>
      <c r="FY348">
        <v>46.75</v>
      </c>
      <c r="GA348" t="s">
        <v>3</v>
      </c>
      <c r="GD348">
        <v>1</v>
      </c>
      <c r="GF348">
        <v>-1159350602</v>
      </c>
      <c r="GG348">
        <v>2</v>
      </c>
      <c r="GH348">
        <v>1</v>
      </c>
      <c r="GI348">
        <v>2</v>
      </c>
      <c r="GJ348">
        <v>0</v>
      </c>
      <c r="GK348">
        <v>0</v>
      </c>
      <c r="GL348">
        <f t="shared" si="300"/>
        <v>0</v>
      </c>
      <c r="GM348">
        <f t="shared" si="301"/>
        <v>100316.18</v>
      </c>
      <c r="GN348">
        <f t="shared" si="302"/>
        <v>100316.18</v>
      </c>
      <c r="GO348">
        <f t="shared" si="303"/>
        <v>0</v>
      </c>
      <c r="GP348">
        <f t="shared" si="304"/>
        <v>0</v>
      </c>
      <c r="GR348">
        <v>0</v>
      </c>
      <c r="GS348">
        <v>3</v>
      </c>
      <c r="GT348">
        <v>0</v>
      </c>
      <c r="GU348" t="s">
        <v>3</v>
      </c>
      <c r="GV348">
        <f t="shared" si="305"/>
        <v>0</v>
      </c>
      <c r="GW348">
        <v>1</v>
      </c>
      <c r="GX348">
        <f t="shared" si="306"/>
        <v>0</v>
      </c>
      <c r="HA348">
        <v>0</v>
      </c>
      <c r="HB348">
        <v>0</v>
      </c>
      <c r="HC348">
        <f t="shared" si="307"/>
        <v>0</v>
      </c>
      <c r="IK348">
        <v>0</v>
      </c>
    </row>
    <row r="349" spans="1:245" x14ac:dyDescent="0.2">
      <c r="A349">
        <v>17</v>
      </c>
      <c r="B349">
        <v>1</v>
      </c>
      <c r="C349">
        <f>ROW(SmtRes!A574)</f>
        <v>574</v>
      </c>
      <c r="D349">
        <f>ROW(EtalonRes!A564)</f>
        <v>564</v>
      </c>
      <c r="E349" t="s">
        <v>519</v>
      </c>
      <c r="F349" t="s">
        <v>140</v>
      </c>
      <c r="G349" t="s">
        <v>141</v>
      </c>
      <c r="H349" t="s">
        <v>142</v>
      </c>
      <c r="I349">
        <f>ROUND((59.25)/100,9)</f>
        <v>0.59250000000000003</v>
      </c>
      <c r="J349">
        <v>0</v>
      </c>
      <c r="O349">
        <f t="shared" si="273"/>
        <v>63614.49</v>
      </c>
      <c r="P349">
        <f t="shared" si="274"/>
        <v>22800.16</v>
      </c>
      <c r="Q349">
        <f t="shared" si="275"/>
        <v>269.02</v>
      </c>
      <c r="R349">
        <f t="shared" si="276"/>
        <v>240.88</v>
      </c>
      <c r="S349">
        <f t="shared" si="277"/>
        <v>40545.31</v>
      </c>
      <c r="T349">
        <f t="shared" si="278"/>
        <v>0</v>
      </c>
      <c r="U349">
        <f t="shared" si="279"/>
        <v>155.3535</v>
      </c>
      <c r="V349">
        <f t="shared" si="280"/>
        <v>0.63693750000000005</v>
      </c>
      <c r="W349">
        <f t="shared" si="281"/>
        <v>0</v>
      </c>
      <c r="X349">
        <f t="shared" si="282"/>
        <v>38746.879999999997</v>
      </c>
      <c r="Y349">
        <f t="shared" si="283"/>
        <v>19169.509999999998</v>
      </c>
      <c r="AA349">
        <v>68187018</v>
      </c>
      <c r="AB349">
        <f t="shared" si="284"/>
        <v>10330.406000000001</v>
      </c>
      <c r="AC349">
        <f t="shared" si="285"/>
        <v>7885.51</v>
      </c>
      <c r="AD349">
        <f>ROUND(((((ET349*1.25))-((EU349*1.25)))+AE349),6)</f>
        <v>37.9</v>
      </c>
      <c r="AE349">
        <f>ROUND(((EU349*1.25)),6)</f>
        <v>14.3</v>
      </c>
      <c r="AF349">
        <f>ROUND(((EV349*1.15)),6)</f>
        <v>2406.9960000000001</v>
      </c>
      <c r="AG349">
        <f t="shared" si="286"/>
        <v>0</v>
      </c>
      <c r="AH349">
        <f>((EW349*1.15))</f>
        <v>262.2</v>
      </c>
      <c r="AI349">
        <f>((EX349*1.25))</f>
        <v>1.075</v>
      </c>
      <c r="AJ349">
        <f t="shared" si="287"/>
        <v>0</v>
      </c>
      <c r="AK349">
        <v>10008.870000000001</v>
      </c>
      <c r="AL349">
        <v>7885.51</v>
      </c>
      <c r="AM349">
        <v>30.32</v>
      </c>
      <c r="AN349">
        <v>11.44</v>
      </c>
      <c r="AO349">
        <v>2093.04</v>
      </c>
      <c r="AP349">
        <v>0</v>
      </c>
      <c r="AQ349">
        <v>228</v>
      </c>
      <c r="AR349">
        <v>0.86</v>
      </c>
      <c r="AS349">
        <v>0</v>
      </c>
      <c r="AT349">
        <v>95</v>
      </c>
      <c r="AU349">
        <v>47</v>
      </c>
      <c r="AV349">
        <v>1</v>
      </c>
      <c r="AW349">
        <v>1</v>
      </c>
      <c r="AZ349">
        <v>1</v>
      </c>
      <c r="BA349">
        <v>28.43</v>
      </c>
      <c r="BB349">
        <v>11.98</v>
      </c>
      <c r="BC349">
        <v>4.88</v>
      </c>
      <c r="BD349" t="s">
        <v>3</v>
      </c>
      <c r="BE349" t="s">
        <v>3</v>
      </c>
      <c r="BF349" t="s">
        <v>3</v>
      </c>
      <c r="BG349" t="s">
        <v>3</v>
      </c>
      <c r="BH349">
        <v>0</v>
      </c>
      <c r="BI349">
        <v>1</v>
      </c>
      <c r="BJ349" t="s">
        <v>143</v>
      </c>
      <c r="BM349">
        <v>15001</v>
      </c>
      <c r="BN349">
        <v>0</v>
      </c>
      <c r="BO349" t="s">
        <v>140</v>
      </c>
      <c r="BP349">
        <v>1</v>
      </c>
      <c r="BQ349">
        <v>2</v>
      </c>
      <c r="BR349">
        <v>0</v>
      </c>
      <c r="BS349">
        <v>28.43</v>
      </c>
      <c r="BT349">
        <v>1</v>
      </c>
      <c r="BU349">
        <v>1</v>
      </c>
      <c r="BV349">
        <v>1</v>
      </c>
      <c r="BW349">
        <v>1</v>
      </c>
      <c r="BX349">
        <v>1</v>
      </c>
      <c r="BY349" t="s">
        <v>3</v>
      </c>
      <c r="BZ349">
        <v>105</v>
      </c>
      <c r="CA349">
        <v>55</v>
      </c>
      <c r="CE349">
        <v>0</v>
      </c>
      <c r="CF349">
        <v>0</v>
      </c>
      <c r="CG349">
        <v>0</v>
      </c>
      <c r="CM349">
        <v>0</v>
      </c>
      <c r="CN349" t="s">
        <v>1223</v>
      </c>
      <c r="CO349">
        <v>0</v>
      </c>
      <c r="CP349">
        <f t="shared" si="288"/>
        <v>63614.49</v>
      </c>
      <c r="CQ349">
        <f t="shared" si="289"/>
        <v>38481.288800000002</v>
      </c>
      <c r="CR349">
        <f t="shared" si="290"/>
        <v>454.04199999999997</v>
      </c>
      <c r="CS349">
        <f t="shared" si="291"/>
        <v>406.54900000000004</v>
      </c>
      <c r="CT349">
        <f t="shared" si="292"/>
        <v>68430.896280000001</v>
      </c>
      <c r="CU349">
        <f t="shared" si="293"/>
        <v>0</v>
      </c>
      <c r="CV349">
        <f t="shared" si="294"/>
        <v>262.2</v>
      </c>
      <c r="CW349">
        <f t="shared" si="295"/>
        <v>1.075</v>
      </c>
      <c r="CX349">
        <f t="shared" si="296"/>
        <v>0</v>
      </c>
      <c r="CY349">
        <f t="shared" si="297"/>
        <v>38746.880499999992</v>
      </c>
      <c r="CZ349">
        <f t="shared" si="298"/>
        <v>19169.509299999998</v>
      </c>
      <c r="DC349" t="s">
        <v>3</v>
      </c>
      <c r="DD349" t="s">
        <v>3</v>
      </c>
      <c r="DE349" t="s">
        <v>20</v>
      </c>
      <c r="DF349" t="s">
        <v>20</v>
      </c>
      <c r="DG349" t="s">
        <v>21</v>
      </c>
      <c r="DH349" t="s">
        <v>3</v>
      </c>
      <c r="DI349" t="s">
        <v>21</v>
      </c>
      <c r="DJ349" t="s">
        <v>20</v>
      </c>
      <c r="DK349" t="s">
        <v>3</v>
      </c>
      <c r="DL349" t="s">
        <v>3</v>
      </c>
      <c r="DM349" t="s">
        <v>3</v>
      </c>
      <c r="DN349">
        <v>0</v>
      </c>
      <c r="DO349">
        <v>0</v>
      </c>
      <c r="DP349">
        <v>1</v>
      </c>
      <c r="DQ349">
        <v>1</v>
      </c>
      <c r="DU349">
        <v>1013</v>
      </c>
      <c r="DV349" t="s">
        <v>142</v>
      </c>
      <c r="DW349" t="s">
        <v>142</v>
      </c>
      <c r="DX349">
        <v>1</v>
      </c>
      <c r="EE349">
        <v>63940301</v>
      </c>
      <c r="EF349">
        <v>2</v>
      </c>
      <c r="EG349" t="s">
        <v>22</v>
      </c>
      <c r="EH349">
        <v>0</v>
      </c>
      <c r="EI349" t="s">
        <v>3</v>
      </c>
      <c r="EJ349">
        <v>1</v>
      </c>
      <c r="EK349">
        <v>15001</v>
      </c>
      <c r="EL349" t="s">
        <v>110</v>
      </c>
      <c r="EM349" t="s">
        <v>111</v>
      </c>
      <c r="EO349" t="s">
        <v>25</v>
      </c>
      <c r="EQ349">
        <v>0</v>
      </c>
      <c r="ER349">
        <v>10008.870000000001</v>
      </c>
      <c r="ES349">
        <v>7885.51</v>
      </c>
      <c r="ET349">
        <v>30.32</v>
      </c>
      <c r="EU349">
        <v>11.44</v>
      </c>
      <c r="EV349">
        <v>2093.04</v>
      </c>
      <c r="EW349">
        <v>228</v>
      </c>
      <c r="EX349">
        <v>0.86</v>
      </c>
      <c r="EY349">
        <v>0</v>
      </c>
      <c r="FQ349">
        <v>0</v>
      </c>
      <c r="FR349">
        <f t="shared" si="299"/>
        <v>0</v>
      </c>
      <c r="FS349">
        <v>0</v>
      </c>
      <c r="FT349" t="s">
        <v>26</v>
      </c>
      <c r="FU349" t="s">
        <v>27</v>
      </c>
      <c r="FX349">
        <v>94.5</v>
      </c>
      <c r="FY349">
        <v>46.75</v>
      </c>
      <c r="GA349" t="s">
        <v>3</v>
      </c>
      <c r="GD349">
        <v>1</v>
      </c>
      <c r="GF349">
        <v>-1924617312</v>
      </c>
      <c r="GG349">
        <v>2</v>
      </c>
      <c r="GH349">
        <v>1</v>
      </c>
      <c r="GI349">
        <v>2</v>
      </c>
      <c r="GJ349">
        <v>0</v>
      </c>
      <c r="GK349">
        <v>0</v>
      </c>
      <c r="GL349">
        <f t="shared" si="300"/>
        <v>0</v>
      </c>
      <c r="GM349">
        <f t="shared" si="301"/>
        <v>121530.88</v>
      </c>
      <c r="GN349">
        <f t="shared" si="302"/>
        <v>121530.88</v>
      </c>
      <c r="GO349">
        <f t="shared" si="303"/>
        <v>0</v>
      </c>
      <c r="GP349">
        <f t="shared" si="304"/>
        <v>0</v>
      </c>
      <c r="GR349">
        <v>0</v>
      </c>
      <c r="GS349">
        <v>3</v>
      </c>
      <c r="GT349">
        <v>0</v>
      </c>
      <c r="GU349" t="s">
        <v>3</v>
      </c>
      <c r="GV349">
        <f t="shared" si="305"/>
        <v>0</v>
      </c>
      <c r="GW349">
        <v>1</v>
      </c>
      <c r="GX349">
        <f t="shared" si="306"/>
        <v>0</v>
      </c>
      <c r="HA349">
        <v>0</v>
      </c>
      <c r="HB349">
        <v>0</v>
      </c>
      <c r="HC349">
        <f t="shared" si="307"/>
        <v>0</v>
      </c>
      <c r="IK349">
        <v>0</v>
      </c>
    </row>
    <row r="350" spans="1:245" x14ac:dyDescent="0.2">
      <c r="A350">
        <v>17</v>
      </c>
      <c r="B350">
        <v>1</v>
      </c>
      <c r="C350">
        <f>ROW(SmtRes!A590)</f>
        <v>590</v>
      </c>
      <c r="D350">
        <f>ROW(EtalonRes!A581)</f>
        <v>581</v>
      </c>
      <c r="E350" t="s">
        <v>520</v>
      </c>
      <c r="F350" t="s">
        <v>145</v>
      </c>
      <c r="G350" t="s">
        <v>146</v>
      </c>
      <c r="H350" t="s">
        <v>18</v>
      </c>
      <c r="I350">
        <f>ROUND((1.5)/100,9)</f>
        <v>1.4999999999999999E-2</v>
      </c>
      <c r="J350">
        <v>0</v>
      </c>
      <c r="O350">
        <f t="shared" si="273"/>
        <v>1031.8900000000001</v>
      </c>
      <c r="P350">
        <f t="shared" si="274"/>
        <v>592.99</v>
      </c>
      <c r="Q350">
        <f t="shared" si="275"/>
        <v>2.99</v>
      </c>
      <c r="R350">
        <f t="shared" si="276"/>
        <v>0</v>
      </c>
      <c r="S350">
        <f t="shared" si="277"/>
        <v>435.91</v>
      </c>
      <c r="T350">
        <f t="shared" si="278"/>
        <v>0</v>
      </c>
      <c r="U350">
        <f t="shared" si="279"/>
        <v>1.6904999999999997</v>
      </c>
      <c r="V350">
        <f t="shared" si="280"/>
        <v>0</v>
      </c>
      <c r="W350">
        <f t="shared" si="281"/>
        <v>0</v>
      </c>
      <c r="X350">
        <f t="shared" si="282"/>
        <v>462.06</v>
      </c>
      <c r="Y350">
        <f t="shared" si="283"/>
        <v>235.39</v>
      </c>
      <c r="AA350">
        <v>68187018</v>
      </c>
      <c r="AB350">
        <f t="shared" si="284"/>
        <v>8531.2890000000007</v>
      </c>
      <c r="AC350">
        <f t="shared" si="285"/>
        <v>7473.15</v>
      </c>
      <c r="AD350">
        <f>ROUND(((((ET350*1.25))-((EU350*1.25)))+AE350),6)</f>
        <v>35.950000000000003</v>
      </c>
      <c r="AE350">
        <f>ROUND(((EU350*1.25)),6)</f>
        <v>0</v>
      </c>
      <c r="AF350">
        <f>ROUND(((EV350*1.15)),6)</f>
        <v>1022.189</v>
      </c>
      <c r="AG350">
        <f t="shared" si="286"/>
        <v>0</v>
      </c>
      <c r="AH350">
        <f>((EW350*1.15))</f>
        <v>112.69999999999999</v>
      </c>
      <c r="AI350">
        <f>((EX350*1.25))</f>
        <v>0</v>
      </c>
      <c r="AJ350">
        <f t="shared" si="287"/>
        <v>0</v>
      </c>
      <c r="AK350">
        <v>8390.77</v>
      </c>
      <c r="AL350">
        <v>7473.15</v>
      </c>
      <c r="AM350">
        <v>28.76</v>
      </c>
      <c r="AN350">
        <v>0</v>
      </c>
      <c r="AO350">
        <v>888.86</v>
      </c>
      <c r="AP350">
        <v>0</v>
      </c>
      <c r="AQ350">
        <v>98</v>
      </c>
      <c r="AR350">
        <v>0</v>
      </c>
      <c r="AS350">
        <v>0</v>
      </c>
      <c r="AT350">
        <v>106</v>
      </c>
      <c r="AU350">
        <v>54</v>
      </c>
      <c r="AV350">
        <v>1</v>
      </c>
      <c r="AW350">
        <v>1</v>
      </c>
      <c r="AZ350">
        <v>1</v>
      </c>
      <c r="BA350">
        <v>28.43</v>
      </c>
      <c r="BB350">
        <v>5.55</v>
      </c>
      <c r="BC350">
        <v>5.29</v>
      </c>
      <c r="BD350" t="s">
        <v>3</v>
      </c>
      <c r="BE350" t="s">
        <v>3</v>
      </c>
      <c r="BF350" t="s">
        <v>3</v>
      </c>
      <c r="BG350" t="s">
        <v>3</v>
      </c>
      <c r="BH350">
        <v>0</v>
      </c>
      <c r="BI350">
        <v>1</v>
      </c>
      <c r="BJ350" t="s">
        <v>147</v>
      </c>
      <c r="BM350">
        <v>10001</v>
      </c>
      <c r="BN350">
        <v>0</v>
      </c>
      <c r="BO350" t="s">
        <v>145</v>
      </c>
      <c r="BP350">
        <v>1</v>
      </c>
      <c r="BQ350">
        <v>2</v>
      </c>
      <c r="BR350">
        <v>0</v>
      </c>
      <c r="BS350">
        <v>28.43</v>
      </c>
      <c r="BT350">
        <v>1</v>
      </c>
      <c r="BU350">
        <v>1</v>
      </c>
      <c r="BV350">
        <v>1</v>
      </c>
      <c r="BW350">
        <v>1</v>
      </c>
      <c r="BX350">
        <v>1</v>
      </c>
      <c r="BY350" t="s">
        <v>3</v>
      </c>
      <c r="BZ350">
        <v>118</v>
      </c>
      <c r="CA350">
        <v>63</v>
      </c>
      <c r="CE350">
        <v>0</v>
      </c>
      <c r="CF350">
        <v>0</v>
      </c>
      <c r="CG350">
        <v>0</v>
      </c>
      <c r="CM350">
        <v>0</v>
      </c>
      <c r="CN350" t="s">
        <v>1223</v>
      </c>
      <c r="CO350">
        <v>0</v>
      </c>
      <c r="CP350">
        <f t="shared" si="288"/>
        <v>1031.8900000000001</v>
      </c>
      <c r="CQ350">
        <f t="shared" si="289"/>
        <v>39532.963499999998</v>
      </c>
      <c r="CR350">
        <f t="shared" si="290"/>
        <v>199.52250000000001</v>
      </c>
      <c r="CS350">
        <f t="shared" si="291"/>
        <v>0</v>
      </c>
      <c r="CT350">
        <f t="shared" si="292"/>
        <v>29060.833269999999</v>
      </c>
      <c r="CU350">
        <f t="shared" si="293"/>
        <v>0</v>
      </c>
      <c r="CV350">
        <f t="shared" si="294"/>
        <v>112.69999999999999</v>
      </c>
      <c r="CW350">
        <f t="shared" si="295"/>
        <v>0</v>
      </c>
      <c r="CX350">
        <f t="shared" si="296"/>
        <v>0</v>
      </c>
      <c r="CY350">
        <f t="shared" si="297"/>
        <v>462.06459999999998</v>
      </c>
      <c r="CZ350">
        <f t="shared" si="298"/>
        <v>235.39140000000003</v>
      </c>
      <c r="DC350" t="s">
        <v>3</v>
      </c>
      <c r="DD350" t="s">
        <v>3</v>
      </c>
      <c r="DE350" t="s">
        <v>20</v>
      </c>
      <c r="DF350" t="s">
        <v>20</v>
      </c>
      <c r="DG350" t="s">
        <v>21</v>
      </c>
      <c r="DH350" t="s">
        <v>3</v>
      </c>
      <c r="DI350" t="s">
        <v>21</v>
      </c>
      <c r="DJ350" t="s">
        <v>20</v>
      </c>
      <c r="DK350" t="s">
        <v>3</v>
      </c>
      <c r="DL350" t="s">
        <v>3</v>
      </c>
      <c r="DM350" t="s">
        <v>3</v>
      </c>
      <c r="DN350">
        <v>0</v>
      </c>
      <c r="DO350">
        <v>0</v>
      </c>
      <c r="DP350">
        <v>1</v>
      </c>
      <c r="DQ350">
        <v>1</v>
      </c>
      <c r="DU350">
        <v>1005</v>
      </c>
      <c r="DV350" t="s">
        <v>18</v>
      </c>
      <c r="DW350" t="s">
        <v>18</v>
      </c>
      <c r="DX350">
        <v>100</v>
      </c>
      <c r="EE350">
        <v>63940278</v>
      </c>
      <c r="EF350">
        <v>2</v>
      </c>
      <c r="EG350" t="s">
        <v>22</v>
      </c>
      <c r="EH350">
        <v>0</v>
      </c>
      <c r="EI350" t="s">
        <v>3</v>
      </c>
      <c r="EJ350">
        <v>1</v>
      </c>
      <c r="EK350">
        <v>10001</v>
      </c>
      <c r="EL350" t="s">
        <v>23</v>
      </c>
      <c r="EM350" t="s">
        <v>24</v>
      </c>
      <c r="EO350" t="s">
        <v>25</v>
      </c>
      <c r="EQ350">
        <v>0</v>
      </c>
      <c r="ER350">
        <v>8390.77</v>
      </c>
      <c r="ES350">
        <v>7473.15</v>
      </c>
      <c r="ET350">
        <v>28.76</v>
      </c>
      <c r="EU350">
        <v>0</v>
      </c>
      <c r="EV350">
        <v>888.86</v>
      </c>
      <c r="EW350">
        <v>98</v>
      </c>
      <c r="EX350">
        <v>0</v>
      </c>
      <c r="EY350">
        <v>0</v>
      </c>
      <c r="FQ350">
        <v>0</v>
      </c>
      <c r="FR350">
        <f t="shared" si="299"/>
        <v>0</v>
      </c>
      <c r="FS350">
        <v>0</v>
      </c>
      <c r="FT350" t="s">
        <v>26</v>
      </c>
      <c r="FU350" t="s">
        <v>27</v>
      </c>
      <c r="FX350">
        <v>106.2</v>
      </c>
      <c r="FY350">
        <v>53.55</v>
      </c>
      <c r="GA350" t="s">
        <v>3</v>
      </c>
      <c r="GD350">
        <v>1</v>
      </c>
      <c r="GF350">
        <v>-1863166513</v>
      </c>
      <c r="GG350">
        <v>2</v>
      </c>
      <c r="GH350">
        <v>1</v>
      </c>
      <c r="GI350">
        <v>2</v>
      </c>
      <c r="GJ350">
        <v>0</v>
      </c>
      <c r="GK350">
        <v>0</v>
      </c>
      <c r="GL350">
        <f t="shared" si="300"/>
        <v>0</v>
      </c>
      <c r="GM350">
        <f t="shared" si="301"/>
        <v>1729.34</v>
      </c>
      <c r="GN350">
        <f t="shared" si="302"/>
        <v>1729.34</v>
      </c>
      <c r="GO350">
        <f t="shared" si="303"/>
        <v>0</v>
      </c>
      <c r="GP350">
        <f t="shared" si="304"/>
        <v>0</v>
      </c>
      <c r="GR350">
        <v>0</v>
      </c>
      <c r="GS350">
        <v>3</v>
      </c>
      <c r="GT350">
        <v>0</v>
      </c>
      <c r="GU350" t="s">
        <v>3</v>
      </c>
      <c r="GV350">
        <f t="shared" si="305"/>
        <v>0</v>
      </c>
      <c r="GW350">
        <v>1</v>
      </c>
      <c r="GX350">
        <f t="shared" si="306"/>
        <v>0</v>
      </c>
      <c r="HA350">
        <v>0</v>
      </c>
      <c r="HB350">
        <v>0</v>
      </c>
      <c r="HC350">
        <f t="shared" si="307"/>
        <v>0</v>
      </c>
      <c r="IK350">
        <v>0</v>
      </c>
    </row>
    <row r="352" spans="1:245" x14ac:dyDescent="0.2">
      <c r="A352" s="2">
        <v>51</v>
      </c>
      <c r="B352" s="2">
        <f>B324</f>
        <v>1</v>
      </c>
      <c r="C352" s="2">
        <f>A324</f>
        <v>5</v>
      </c>
      <c r="D352" s="2">
        <f>ROW(A324)</f>
        <v>324</v>
      </c>
      <c r="E352" s="2"/>
      <c r="F352" s="2" t="str">
        <f>IF(F324&lt;&gt;"",F324,"")</f>
        <v>Новый подраздел</v>
      </c>
      <c r="G352" s="2" t="str">
        <f>IF(G324&lt;&gt;"",G324,"")</f>
        <v>Перегородки</v>
      </c>
      <c r="H352" s="2">
        <v>0</v>
      </c>
      <c r="I352" s="2"/>
      <c r="J352" s="2"/>
      <c r="K352" s="2"/>
      <c r="L352" s="2"/>
      <c r="M352" s="2"/>
      <c r="N352" s="2"/>
      <c r="O352" s="2">
        <f t="shared" ref="O352:T352" si="316">ROUND(AB352,2)</f>
        <v>672388.07</v>
      </c>
      <c r="P352" s="2">
        <f t="shared" si="316"/>
        <v>381357.43</v>
      </c>
      <c r="Q352" s="2">
        <f t="shared" si="316"/>
        <v>8757.2900000000009</v>
      </c>
      <c r="R352" s="2">
        <f t="shared" si="316"/>
        <v>1399.61</v>
      </c>
      <c r="S352" s="2">
        <f t="shared" si="316"/>
        <v>282273.34999999998</v>
      </c>
      <c r="T352" s="2">
        <f t="shared" si="316"/>
        <v>0</v>
      </c>
      <c r="U352" s="2">
        <f>AH352</f>
        <v>1052.7269707</v>
      </c>
      <c r="V352" s="2">
        <f>AI352</f>
        <v>3.7458874999999998</v>
      </c>
      <c r="W352" s="2">
        <f>ROUND(AJ352,2)</f>
        <v>428.84</v>
      </c>
      <c r="X352" s="2">
        <f>ROUND(AK352,2)</f>
        <v>263473.74</v>
      </c>
      <c r="Y352" s="2">
        <f>ROUND(AL352,2)</f>
        <v>164590.13</v>
      </c>
      <c r="Z352" s="2"/>
      <c r="AA352" s="2"/>
      <c r="AB352" s="2">
        <f>ROUND(SUMIF(AA328:AA350,"=68187018",O328:O350),2)</f>
        <v>672388.07</v>
      </c>
      <c r="AC352" s="2">
        <f>ROUND(SUMIF(AA328:AA350,"=68187018",P328:P350),2)</f>
        <v>381357.43</v>
      </c>
      <c r="AD352" s="2">
        <f>ROUND(SUMIF(AA328:AA350,"=68187018",Q328:Q350),2)</f>
        <v>8757.2900000000009</v>
      </c>
      <c r="AE352" s="2">
        <f>ROUND(SUMIF(AA328:AA350,"=68187018",R328:R350),2)</f>
        <v>1399.61</v>
      </c>
      <c r="AF352" s="2">
        <f>ROUND(SUMIF(AA328:AA350,"=68187018",S328:S350),2)</f>
        <v>282273.34999999998</v>
      </c>
      <c r="AG352" s="2">
        <f>ROUND(SUMIF(AA328:AA350,"=68187018",T328:T350),2)</f>
        <v>0</v>
      </c>
      <c r="AH352" s="2">
        <f>SUMIF(AA328:AA350,"=68187018",U328:U350)</f>
        <v>1052.7269707</v>
      </c>
      <c r="AI352" s="2">
        <f>SUMIF(AA328:AA350,"=68187018",V328:V350)</f>
        <v>3.7458874999999998</v>
      </c>
      <c r="AJ352" s="2">
        <f>ROUND(SUMIF(AA328:AA350,"=68187018",W328:W350),2)</f>
        <v>428.84</v>
      </c>
      <c r="AK352" s="2">
        <f>ROUND(SUMIF(AA328:AA350,"=68187018",X328:X350),2)</f>
        <v>263473.74</v>
      </c>
      <c r="AL352" s="2">
        <f>ROUND(SUMIF(AA328:AA350,"=68187018",Y328:Y350),2)</f>
        <v>164590.13</v>
      </c>
      <c r="AM352" s="2"/>
      <c r="AN352" s="2"/>
      <c r="AO352" s="2">
        <f t="shared" ref="AO352:BC352" si="317">ROUND(BX352,2)</f>
        <v>0</v>
      </c>
      <c r="AP352" s="2">
        <f t="shared" si="317"/>
        <v>0</v>
      </c>
      <c r="AQ352" s="2">
        <f t="shared" si="317"/>
        <v>0</v>
      </c>
      <c r="AR352" s="2">
        <f t="shared" si="317"/>
        <v>1100451.94</v>
      </c>
      <c r="AS352" s="2">
        <f t="shared" si="317"/>
        <v>1094051.44</v>
      </c>
      <c r="AT352" s="2">
        <f t="shared" si="317"/>
        <v>0</v>
      </c>
      <c r="AU352" s="2">
        <f t="shared" si="317"/>
        <v>6400.5</v>
      </c>
      <c r="AV352" s="2">
        <f t="shared" si="317"/>
        <v>381357.43</v>
      </c>
      <c r="AW352" s="2">
        <f t="shared" si="317"/>
        <v>381357.43</v>
      </c>
      <c r="AX352" s="2">
        <f t="shared" si="317"/>
        <v>0</v>
      </c>
      <c r="AY352" s="2">
        <f t="shared" si="317"/>
        <v>381357.43</v>
      </c>
      <c r="AZ352" s="2">
        <f t="shared" si="317"/>
        <v>0</v>
      </c>
      <c r="BA352" s="2">
        <f t="shared" si="317"/>
        <v>0</v>
      </c>
      <c r="BB352" s="2">
        <f t="shared" si="317"/>
        <v>0</v>
      </c>
      <c r="BC352" s="2">
        <f t="shared" si="317"/>
        <v>0</v>
      </c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>
        <f>ROUND(SUMIF(AA328:AA350,"=68187018",FQ328:FQ350),2)</f>
        <v>0</v>
      </c>
      <c r="BY352" s="2">
        <f>ROUND(SUMIF(AA328:AA350,"=68187018",FR328:FR350),2)</f>
        <v>0</v>
      </c>
      <c r="BZ352" s="2">
        <f>ROUND(SUMIF(AA328:AA350,"=68187018",GL328:GL350),2)</f>
        <v>0</v>
      </c>
      <c r="CA352" s="2">
        <f>ROUND(SUMIF(AA328:AA350,"=68187018",GM328:GM350),2)</f>
        <v>1100451.94</v>
      </c>
      <c r="CB352" s="2">
        <f>ROUND(SUMIF(AA328:AA350,"=68187018",GN328:GN350),2)</f>
        <v>1094051.44</v>
      </c>
      <c r="CC352" s="2">
        <f>ROUND(SUMIF(AA328:AA350,"=68187018",GO328:GO350),2)</f>
        <v>0</v>
      </c>
      <c r="CD352" s="2">
        <f>ROUND(SUMIF(AA328:AA350,"=68187018",GP328:GP350),2)</f>
        <v>6400.5</v>
      </c>
      <c r="CE352" s="2">
        <f>AC352-BX352</f>
        <v>381357.43</v>
      </c>
      <c r="CF352" s="2">
        <f>AC352-BY352</f>
        <v>381357.43</v>
      </c>
      <c r="CG352" s="2">
        <f>BX352-BZ352</f>
        <v>0</v>
      </c>
      <c r="CH352" s="2">
        <f>AC352-BX352-BY352+BZ352</f>
        <v>381357.43</v>
      </c>
      <c r="CI352" s="2">
        <f>BY352-BZ352</f>
        <v>0</v>
      </c>
      <c r="CJ352" s="2">
        <f>ROUND(SUMIF(AA328:AA350,"=68187018",GX328:GX350),2)</f>
        <v>0</v>
      </c>
      <c r="CK352" s="2">
        <f>ROUND(SUMIF(AA328:AA350,"=68187018",GY328:GY350),2)</f>
        <v>0</v>
      </c>
      <c r="CL352" s="2">
        <f>ROUND(SUMIF(AA328:AA350,"=68187018",GZ328:GZ350),2)</f>
        <v>0</v>
      </c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>
        <v>0</v>
      </c>
    </row>
    <row r="354" spans="1:23" x14ac:dyDescent="0.2">
      <c r="A354" s="4">
        <v>50</v>
      </c>
      <c r="B354" s="4">
        <v>0</v>
      </c>
      <c r="C354" s="4">
        <v>0</v>
      </c>
      <c r="D354" s="4">
        <v>1</v>
      </c>
      <c r="E354" s="4">
        <v>201</v>
      </c>
      <c r="F354" s="4">
        <f>ROUND(Source!O352,O354)</f>
        <v>672388.07</v>
      </c>
      <c r="G354" s="4" t="s">
        <v>148</v>
      </c>
      <c r="H354" s="4" t="s">
        <v>149</v>
      </c>
      <c r="I354" s="4"/>
      <c r="J354" s="4"/>
      <c r="K354" s="4">
        <v>201</v>
      </c>
      <c r="L354" s="4">
        <v>1</v>
      </c>
      <c r="M354" s="4">
        <v>3</v>
      </c>
      <c r="N354" s="4" t="s">
        <v>3</v>
      </c>
      <c r="O354" s="4">
        <v>2</v>
      </c>
      <c r="P354" s="4"/>
      <c r="Q354" s="4"/>
      <c r="R354" s="4"/>
      <c r="S354" s="4"/>
      <c r="T354" s="4"/>
      <c r="U354" s="4"/>
      <c r="V354" s="4"/>
      <c r="W354" s="4"/>
    </row>
    <row r="355" spans="1:23" x14ac:dyDescent="0.2">
      <c r="A355" s="4">
        <v>50</v>
      </c>
      <c r="B355" s="4">
        <v>0</v>
      </c>
      <c r="C355" s="4">
        <v>0</v>
      </c>
      <c r="D355" s="4">
        <v>1</v>
      </c>
      <c r="E355" s="4">
        <v>202</v>
      </c>
      <c r="F355" s="4">
        <f>ROUND(Source!P352,O355)</f>
        <v>381357.43</v>
      </c>
      <c r="G355" s="4" t="s">
        <v>150</v>
      </c>
      <c r="H355" s="4" t="s">
        <v>151</v>
      </c>
      <c r="I355" s="4"/>
      <c r="J355" s="4"/>
      <c r="K355" s="4">
        <v>202</v>
      </c>
      <c r="L355" s="4">
        <v>2</v>
      </c>
      <c r="M355" s="4">
        <v>3</v>
      </c>
      <c r="N355" s="4" t="s">
        <v>3</v>
      </c>
      <c r="O355" s="4">
        <v>2</v>
      </c>
      <c r="P355" s="4"/>
      <c r="Q355" s="4"/>
      <c r="R355" s="4"/>
      <c r="S355" s="4"/>
      <c r="T355" s="4"/>
      <c r="U355" s="4"/>
      <c r="V355" s="4"/>
      <c r="W355" s="4"/>
    </row>
    <row r="356" spans="1:23" x14ac:dyDescent="0.2">
      <c r="A356" s="4">
        <v>50</v>
      </c>
      <c r="B356" s="4">
        <v>0</v>
      </c>
      <c r="C356" s="4">
        <v>0</v>
      </c>
      <c r="D356" s="4">
        <v>1</v>
      </c>
      <c r="E356" s="4">
        <v>222</v>
      </c>
      <c r="F356" s="4">
        <f>ROUND(Source!AO352,O356)</f>
        <v>0</v>
      </c>
      <c r="G356" s="4" t="s">
        <v>152</v>
      </c>
      <c r="H356" s="4" t="s">
        <v>153</v>
      </c>
      <c r="I356" s="4"/>
      <c r="J356" s="4"/>
      <c r="K356" s="4">
        <v>222</v>
      </c>
      <c r="L356" s="4">
        <v>3</v>
      </c>
      <c r="M356" s="4">
        <v>3</v>
      </c>
      <c r="N356" s="4" t="s">
        <v>3</v>
      </c>
      <c r="O356" s="4">
        <v>2</v>
      </c>
      <c r="P356" s="4"/>
      <c r="Q356" s="4"/>
      <c r="R356" s="4"/>
      <c r="S356" s="4"/>
      <c r="T356" s="4"/>
      <c r="U356" s="4"/>
      <c r="V356" s="4"/>
      <c r="W356" s="4"/>
    </row>
    <row r="357" spans="1:23" x14ac:dyDescent="0.2">
      <c r="A357" s="4">
        <v>50</v>
      </c>
      <c r="B357" s="4">
        <v>0</v>
      </c>
      <c r="C357" s="4">
        <v>0</v>
      </c>
      <c r="D357" s="4">
        <v>1</v>
      </c>
      <c r="E357" s="4">
        <v>225</v>
      </c>
      <c r="F357" s="4">
        <f>ROUND(Source!AV352,O357)</f>
        <v>381357.43</v>
      </c>
      <c r="G357" s="4" t="s">
        <v>154</v>
      </c>
      <c r="H357" s="4" t="s">
        <v>155</v>
      </c>
      <c r="I357" s="4"/>
      <c r="J357" s="4"/>
      <c r="K357" s="4">
        <v>225</v>
      </c>
      <c r="L357" s="4">
        <v>4</v>
      </c>
      <c r="M357" s="4">
        <v>3</v>
      </c>
      <c r="N357" s="4" t="s">
        <v>3</v>
      </c>
      <c r="O357" s="4">
        <v>2</v>
      </c>
      <c r="P357" s="4"/>
      <c r="Q357" s="4"/>
      <c r="R357" s="4"/>
      <c r="S357" s="4"/>
      <c r="T357" s="4"/>
      <c r="U357" s="4"/>
      <c r="V357" s="4"/>
      <c r="W357" s="4"/>
    </row>
    <row r="358" spans="1:23" x14ac:dyDescent="0.2">
      <c r="A358" s="4">
        <v>50</v>
      </c>
      <c r="B358" s="4">
        <v>0</v>
      </c>
      <c r="C358" s="4">
        <v>0</v>
      </c>
      <c r="D358" s="4">
        <v>1</v>
      </c>
      <c r="E358" s="4">
        <v>226</v>
      </c>
      <c r="F358" s="4">
        <f>ROUND(Source!AW352,O358)</f>
        <v>381357.43</v>
      </c>
      <c r="G358" s="4" t="s">
        <v>156</v>
      </c>
      <c r="H358" s="4" t="s">
        <v>157</v>
      </c>
      <c r="I358" s="4"/>
      <c r="J358" s="4"/>
      <c r="K358" s="4">
        <v>226</v>
      </c>
      <c r="L358" s="4">
        <v>5</v>
      </c>
      <c r="M358" s="4">
        <v>3</v>
      </c>
      <c r="N358" s="4" t="s">
        <v>3</v>
      </c>
      <c r="O358" s="4">
        <v>2</v>
      </c>
      <c r="P358" s="4"/>
      <c r="Q358" s="4"/>
      <c r="R358" s="4"/>
      <c r="S358" s="4"/>
      <c r="T358" s="4"/>
      <c r="U358" s="4"/>
      <c r="V358" s="4"/>
      <c r="W358" s="4"/>
    </row>
    <row r="359" spans="1:23" x14ac:dyDescent="0.2">
      <c r="A359" s="4">
        <v>50</v>
      </c>
      <c r="B359" s="4">
        <v>0</v>
      </c>
      <c r="C359" s="4">
        <v>0</v>
      </c>
      <c r="D359" s="4">
        <v>1</v>
      </c>
      <c r="E359" s="4">
        <v>227</v>
      </c>
      <c r="F359" s="4">
        <f>ROUND(Source!AX352,O359)</f>
        <v>0</v>
      </c>
      <c r="G359" s="4" t="s">
        <v>158</v>
      </c>
      <c r="H359" s="4" t="s">
        <v>159</v>
      </c>
      <c r="I359" s="4"/>
      <c r="J359" s="4"/>
      <c r="K359" s="4">
        <v>227</v>
      </c>
      <c r="L359" s="4">
        <v>6</v>
      </c>
      <c r="M359" s="4">
        <v>3</v>
      </c>
      <c r="N359" s="4" t="s">
        <v>3</v>
      </c>
      <c r="O359" s="4">
        <v>2</v>
      </c>
      <c r="P359" s="4"/>
      <c r="Q359" s="4"/>
      <c r="R359" s="4"/>
      <c r="S359" s="4"/>
      <c r="T359" s="4"/>
      <c r="U359" s="4"/>
      <c r="V359" s="4"/>
      <c r="W359" s="4"/>
    </row>
    <row r="360" spans="1:23" x14ac:dyDescent="0.2">
      <c r="A360" s="4">
        <v>50</v>
      </c>
      <c r="B360" s="4">
        <v>0</v>
      </c>
      <c r="C360" s="4">
        <v>0</v>
      </c>
      <c r="D360" s="4">
        <v>1</v>
      </c>
      <c r="E360" s="4">
        <v>228</v>
      </c>
      <c r="F360" s="4">
        <f>ROUND(Source!AY352,O360)</f>
        <v>381357.43</v>
      </c>
      <c r="G360" s="4" t="s">
        <v>160</v>
      </c>
      <c r="H360" s="4" t="s">
        <v>161</v>
      </c>
      <c r="I360" s="4"/>
      <c r="J360" s="4"/>
      <c r="K360" s="4">
        <v>228</v>
      </c>
      <c r="L360" s="4">
        <v>7</v>
      </c>
      <c r="M360" s="4">
        <v>3</v>
      </c>
      <c r="N360" s="4" t="s">
        <v>3</v>
      </c>
      <c r="O360" s="4">
        <v>2</v>
      </c>
      <c r="P360" s="4"/>
      <c r="Q360" s="4"/>
      <c r="R360" s="4"/>
      <c r="S360" s="4"/>
      <c r="T360" s="4"/>
      <c r="U360" s="4"/>
      <c r="V360" s="4"/>
      <c r="W360" s="4"/>
    </row>
    <row r="361" spans="1:23" x14ac:dyDescent="0.2">
      <c r="A361" s="4">
        <v>50</v>
      </c>
      <c r="B361" s="4">
        <v>0</v>
      </c>
      <c r="C361" s="4">
        <v>0</v>
      </c>
      <c r="D361" s="4">
        <v>1</v>
      </c>
      <c r="E361" s="4">
        <v>216</v>
      </c>
      <c r="F361" s="4">
        <f>ROUND(Source!AP352,O361)</f>
        <v>0</v>
      </c>
      <c r="G361" s="4" t="s">
        <v>162</v>
      </c>
      <c r="H361" s="4" t="s">
        <v>163</v>
      </c>
      <c r="I361" s="4"/>
      <c r="J361" s="4"/>
      <c r="K361" s="4">
        <v>216</v>
      </c>
      <c r="L361" s="4">
        <v>8</v>
      </c>
      <c r="M361" s="4">
        <v>3</v>
      </c>
      <c r="N361" s="4" t="s">
        <v>3</v>
      </c>
      <c r="O361" s="4">
        <v>2</v>
      </c>
      <c r="P361" s="4"/>
      <c r="Q361" s="4"/>
      <c r="R361" s="4"/>
      <c r="S361" s="4"/>
      <c r="T361" s="4"/>
      <c r="U361" s="4"/>
      <c r="V361" s="4"/>
      <c r="W361" s="4"/>
    </row>
    <row r="362" spans="1:23" x14ac:dyDescent="0.2">
      <c r="A362" s="4">
        <v>50</v>
      </c>
      <c r="B362" s="4">
        <v>0</v>
      </c>
      <c r="C362" s="4">
        <v>0</v>
      </c>
      <c r="D362" s="4">
        <v>1</v>
      </c>
      <c r="E362" s="4">
        <v>223</v>
      </c>
      <c r="F362" s="4">
        <f>ROUND(Source!AQ352,O362)</f>
        <v>0</v>
      </c>
      <c r="G362" s="4" t="s">
        <v>164</v>
      </c>
      <c r="H362" s="4" t="s">
        <v>165</v>
      </c>
      <c r="I362" s="4"/>
      <c r="J362" s="4"/>
      <c r="K362" s="4">
        <v>223</v>
      </c>
      <c r="L362" s="4">
        <v>9</v>
      </c>
      <c r="M362" s="4">
        <v>3</v>
      </c>
      <c r="N362" s="4" t="s">
        <v>3</v>
      </c>
      <c r="O362" s="4">
        <v>2</v>
      </c>
      <c r="P362" s="4"/>
      <c r="Q362" s="4"/>
      <c r="R362" s="4"/>
      <c r="S362" s="4"/>
      <c r="T362" s="4"/>
      <c r="U362" s="4"/>
      <c r="V362" s="4"/>
      <c r="W362" s="4"/>
    </row>
    <row r="363" spans="1:23" x14ac:dyDescent="0.2">
      <c r="A363" s="4">
        <v>50</v>
      </c>
      <c r="B363" s="4">
        <v>0</v>
      </c>
      <c r="C363" s="4">
        <v>0</v>
      </c>
      <c r="D363" s="4">
        <v>1</v>
      </c>
      <c r="E363" s="4">
        <v>229</v>
      </c>
      <c r="F363" s="4">
        <f>ROUND(Source!AZ352,O363)</f>
        <v>0</v>
      </c>
      <c r="G363" s="4" t="s">
        <v>166</v>
      </c>
      <c r="H363" s="4" t="s">
        <v>167</v>
      </c>
      <c r="I363" s="4"/>
      <c r="J363" s="4"/>
      <c r="K363" s="4">
        <v>229</v>
      </c>
      <c r="L363" s="4">
        <v>10</v>
      </c>
      <c r="M363" s="4">
        <v>3</v>
      </c>
      <c r="N363" s="4" t="s">
        <v>3</v>
      </c>
      <c r="O363" s="4">
        <v>2</v>
      </c>
      <c r="P363" s="4"/>
      <c r="Q363" s="4"/>
      <c r="R363" s="4"/>
      <c r="S363" s="4"/>
      <c r="T363" s="4"/>
      <c r="U363" s="4"/>
      <c r="V363" s="4"/>
      <c r="W363" s="4"/>
    </row>
    <row r="364" spans="1:23" x14ac:dyDescent="0.2">
      <c r="A364" s="4">
        <v>50</v>
      </c>
      <c r="B364" s="4">
        <v>0</v>
      </c>
      <c r="C364" s="4">
        <v>0</v>
      </c>
      <c r="D364" s="4">
        <v>1</v>
      </c>
      <c r="E364" s="4">
        <v>203</v>
      </c>
      <c r="F364" s="4">
        <f>ROUND(Source!Q352,O364)</f>
        <v>8757.2900000000009</v>
      </c>
      <c r="G364" s="4" t="s">
        <v>168</v>
      </c>
      <c r="H364" s="4" t="s">
        <v>169</v>
      </c>
      <c r="I364" s="4"/>
      <c r="J364" s="4"/>
      <c r="K364" s="4">
        <v>203</v>
      </c>
      <c r="L364" s="4">
        <v>11</v>
      </c>
      <c r="M364" s="4">
        <v>3</v>
      </c>
      <c r="N364" s="4" t="s">
        <v>3</v>
      </c>
      <c r="O364" s="4">
        <v>2</v>
      </c>
      <c r="P364" s="4"/>
      <c r="Q364" s="4"/>
      <c r="R364" s="4"/>
      <c r="S364" s="4"/>
      <c r="T364" s="4"/>
      <c r="U364" s="4"/>
      <c r="V364" s="4"/>
      <c r="W364" s="4"/>
    </row>
    <row r="365" spans="1:23" x14ac:dyDescent="0.2">
      <c r="A365" s="4">
        <v>50</v>
      </c>
      <c r="B365" s="4">
        <v>0</v>
      </c>
      <c r="C365" s="4">
        <v>0</v>
      </c>
      <c r="D365" s="4">
        <v>1</v>
      </c>
      <c r="E365" s="4">
        <v>231</v>
      </c>
      <c r="F365" s="4">
        <f>ROUND(Source!BB352,O365)</f>
        <v>0</v>
      </c>
      <c r="G365" s="4" t="s">
        <v>170</v>
      </c>
      <c r="H365" s="4" t="s">
        <v>171</v>
      </c>
      <c r="I365" s="4"/>
      <c r="J365" s="4"/>
      <c r="K365" s="4">
        <v>231</v>
      </c>
      <c r="L365" s="4">
        <v>12</v>
      </c>
      <c r="M365" s="4">
        <v>3</v>
      </c>
      <c r="N365" s="4" t="s">
        <v>3</v>
      </c>
      <c r="O365" s="4">
        <v>2</v>
      </c>
      <c r="P365" s="4"/>
      <c r="Q365" s="4"/>
      <c r="R365" s="4"/>
      <c r="S365" s="4"/>
      <c r="T365" s="4"/>
      <c r="U365" s="4"/>
      <c r="V365" s="4"/>
      <c r="W365" s="4"/>
    </row>
    <row r="366" spans="1:23" x14ac:dyDescent="0.2">
      <c r="A366" s="4">
        <v>50</v>
      </c>
      <c r="B366" s="4">
        <v>0</v>
      </c>
      <c r="C366" s="4">
        <v>0</v>
      </c>
      <c r="D366" s="4">
        <v>1</v>
      </c>
      <c r="E366" s="4">
        <v>204</v>
      </c>
      <c r="F366" s="4">
        <f>ROUND(Source!R352,O366)</f>
        <v>1399.61</v>
      </c>
      <c r="G366" s="4" t="s">
        <v>172</v>
      </c>
      <c r="H366" s="4" t="s">
        <v>173</v>
      </c>
      <c r="I366" s="4"/>
      <c r="J366" s="4"/>
      <c r="K366" s="4">
        <v>204</v>
      </c>
      <c r="L366" s="4">
        <v>13</v>
      </c>
      <c r="M366" s="4">
        <v>3</v>
      </c>
      <c r="N366" s="4" t="s">
        <v>3</v>
      </c>
      <c r="O366" s="4">
        <v>2</v>
      </c>
      <c r="P366" s="4"/>
      <c r="Q366" s="4"/>
      <c r="R366" s="4"/>
      <c r="S366" s="4"/>
      <c r="T366" s="4"/>
      <c r="U366" s="4"/>
      <c r="V366" s="4"/>
      <c r="W366" s="4"/>
    </row>
    <row r="367" spans="1:23" x14ac:dyDescent="0.2">
      <c r="A367" s="4">
        <v>50</v>
      </c>
      <c r="B367" s="4">
        <v>0</v>
      </c>
      <c r="C367" s="4">
        <v>0</v>
      </c>
      <c r="D367" s="4">
        <v>1</v>
      </c>
      <c r="E367" s="4">
        <v>205</v>
      </c>
      <c r="F367" s="4">
        <f>ROUND(Source!S352,O367)</f>
        <v>282273.34999999998</v>
      </c>
      <c r="G367" s="4" t="s">
        <v>174</v>
      </c>
      <c r="H367" s="4" t="s">
        <v>175</v>
      </c>
      <c r="I367" s="4"/>
      <c r="J367" s="4"/>
      <c r="K367" s="4">
        <v>205</v>
      </c>
      <c r="L367" s="4">
        <v>14</v>
      </c>
      <c r="M367" s="4">
        <v>3</v>
      </c>
      <c r="N367" s="4" t="s">
        <v>3</v>
      </c>
      <c r="O367" s="4">
        <v>2</v>
      </c>
      <c r="P367" s="4"/>
      <c r="Q367" s="4"/>
      <c r="R367" s="4"/>
      <c r="S367" s="4"/>
      <c r="T367" s="4"/>
      <c r="U367" s="4"/>
      <c r="V367" s="4"/>
      <c r="W367" s="4"/>
    </row>
    <row r="368" spans="1:23" x14ac:dyDescent="0.2">
      <c r="A368" s="4">
        <v>50</v>
      </c>
      <c r="B368" s="4">
        <v>0</v>
      </c>
      <c r="C368" s="4">
        <v>0</v>
      </c>
      <c r="D368" s="4">
        <v>1</v>
      </c>
      <c r="E368" s="4">
        <v>232</v>
      </c>
      <c r="F368" s="4">
        <f>ROUND(Source!BC352,O368)</f>
        <v>0</v>
      </c>
      <c r="G368" s="4" t="s">
        <v>176</v>
      </c>
      <c r="H368" s="4" t="s">
        <v>177</v>
      </c>
      <c r="I368" s="4"/>
      <c r="J368" s="4"/>
      <c r="K368" s="4">
        <v>232</v>
      </c>
      <c r="L368" s="4">
        <v>15</v>
      </c>
      <c r="M368" s="4">
        <v>3</v>
      </c>
      <c r="N368" s="4" t="s">
        <v>3</v>
      </c>
      <c r="O368" s="4">
        <v>2</v>
      </c>
      <c r="P368" s="4"/>
      <c r="Q368" s="4"/>
      <c r="R368" s="4"/>
      <c r="S368" s="4"/>
      <c r="T368" s="4"/>
      <c r="U368" s="4"/>
      <c r="V368" s="4"/>
      <c r="W368" s="4"/>
    </row>
    <row r="369" spans="1:206" x14ac:dyDescent="0.2">
      <c r="A369" s="4">
        <v>50</v>
      </c>
      <c r="B369" s="4">
        <v>0</v>
      </c>
      <c r="C369" s="4">
        <v>0</v>
      </c>
      <c r="D369" s="4">
        <v>1</v>
      </c>
      <c r="E369" s="4">
        <v>214</v>
      </c>
      <c r="F369" s="4">
        <f>ROUND(Source!AS352,O369)</f>
        <v>1094051.44</v>
      </c>
      <c r="G369" s="4" t="s">
        <v>178</v>
      </c>
      <c r="H369" s="4" t="s">
        <v>179</v>
      </c>
      <c r="I369" s="4"/>
      <c r="J369" s="4"/>
      <c r="K369" s="4">
        <v>214</v>
      </c>
      <c r="L369" s="4">
        <v>16</v>
      </c>
      <c r="M369" s="4">
        <v>3</v>
      </c>
      <c r="N369" s="4" t="s">
        <v>3</v>
      </c>
      <c r="O369" s="4">
        <v>2</v>
      </c>
      <c r="P369" s="4"/>
      <c r="Q369" s="4"/>
      <c r="R369" s="4"/>
      <c r="S369" s="4"/>
      <c r="T369" s="4"/>
      <c r="U369" s="4"/>
      <c r="V369" s="4"/>
      <c r="W369" s="4"/>
    </row>
    <row r="370" spans="1:206" x14ac:dyDescent="0.2">
      <c r="A370" s="4">
        <v>50</v>
      </c>
      <c r="B370" s="4">
        <v>0</v>
      </c>
      <c r="C370" s="4">
        <v>0</v>
      </c>
      <c r="D370" s="4">
        <v>1</v>
      </c>
      <c r="E370" s="4">
        <v>215</v>
      </c>
      <c r="F370" s="4">
        <f>ROUND(Source!AT352,O370)</f>
        <v>0</v>
      </c>
      <c r="G370" s="4" t="s">
        <v>180</v>
      </c>
      <c r="H370" s="4" t="s">
        <v>181</v>
      </c>
      <c r="I370" s="4"/>
      <c r="J370" s="4"/>
      <c r="K370" s="4">
        <v>215</v>
      </c>
      <c r="L370" s="4">
        <v>17</v>
      </c>
      <c r="M370" s="4">
        <v>3</v>
      </c>
      <c r="N370" s="4" t="s">
        <v>3</v>
      </c>
      <c r="O370" s="4">
        <v>2</v>
      </c>
      <c r="P370" s="4"/>
      <c r="Q370" s="4"/>
      <c r="R370" s="4"/>
      <c r="S370" s="4"/>
      <c r="T370" s="4"/>
      <c r="U370" s="4"/>
      <c r="V370" s="4"/>
      <c r="W370" s="4"/>
    </row>
    <row r="371" spans="1:206" x14ac:dyDescent="0.2">
      <c r="A371" s="4">
        <v>50</v>
      </c>
      <c r="B371" s="4">
        <v>0</v>
      </c>
      <c r="C371" s="4">
        <v>0</v>
      </c>
      <c r="D371" s="4">
        <v>1</v>
      </c>
      <c r="E371" s="4">
        <v>217</v>
      </c>
      <c r="F371" s="4">
        <f>ROUND(Source!AU352,O371)</f>
        <v>6400.5</v>
      </c>
      <c r="G371" s="4" t="s">
        <v>182</v>
      </c>
      <c r="H371" s="4" t="s">
        <v>183</v>
      </c>
      <c r="I371" s="4"/>
      <c r="J371" s="4"/>
      <c r="K371" s="4">
        <v>217</v>
      </c>
      <c r="L371" s="4">
        <v>18</v>
      </c>
      <c r="M371" s="4">
        <v>3</v>
      </c>
      <c r="N371" s="4" t="s">
        <v>3</v>
      </c>
      <c r="O371" s="4">
        <v>2</v>
      </c>
      <c r="P371" s="4"/>
      <c r="Q371" s="4"/>
      <c r="R371" s="4"/>
      <c r="S371" s="4"/>
      <c r="T371" s="4"/>
      <c r="U371" s="4"/>
      <c r="V371" s="4"/>
      <c r="W371" s="4"/>
    </row>
    <row r="372" spans="1:206" x14ac:dyDescent="0.2">
      <c r="A372" s="4">
        <v>50</v>
      </c>
      <c r="B372" s="4">
        <v>0</v>
      </c>
      <c r="C372" s="4">
        <v>0</v>
      </c>
      <c r="D372" s="4">
        <v>1</v>
      </c>
      <c r="E372" s="4">
        <v>230</v>
      </c>
      <c r="F372" s="4">
        <f>ROUND(Source!BA352,O372)</f>
        <v>0</v>
      </c>
      <c r="G372" s="4" t="s">
        <v>184</v>
      </c>
      <c r="H372" s="4" t="s">
        <v>185</v>
      </c>
      <c r="I372" s="4"/>
      <c r="J372" s="4"/>
      <c r="K372" s="4">
        <v>230</v>
      </c>
      <c r="L372" s="4">
        <v>19</v>
      </c>
      <c r="M372" s="4">
        <v>3</v>
      </c>
      <c r="N372" s="4" t="s">
        <v>3</v>
      </c>
      <c r="O372" s="4">
        <v>2</v>
      </c>
      <c r="P372" s="4"/>
      <c r="Q372" s="4"/>
      <c r="R372" s="4"/>
      <c r="S372" s="4"/>
      <c r="T372" s="4"/>
      <c r="U372" s="4"/>
      <c r="V372" s="4"/>
      <c r="W372" s="4"/>
    </row>
    <row r="373" spans="1:206" x14ac:dyDescent="0.2">
      <c r="A373" s="4">
        <v>50</v>
      </c>
      <c r="B373" s="4">
        <v>0</v>
      </c>
      <c r="C373" s="4">
        <v>0</v>
      </c>
      <c r="D373" s="4">
        <v>1</v>
      </c>
      <c r="E373" s="4">
        <v>206</v>
      </c>
      <c r="F373" s="4">
        <f>ROUND(Source!T352,O373)</f>
        <v>0</v>
      </c>
      <c r="G373" s="4" t="s">
        <v>186</v>
      </c>
      <c r="H373" s="4" t="s">
        <v>187</v>
      </c>
      <c r="I373" s="4"/>
      <c r="J373" s="4"/>
      <c r="K373" s="4">
        <v>206</v>
      </c>
      <c r="L373" s="4">
        <v>20</v>
      </c>
      <c r="M373" s="4">
        <v>3</v>
      </c>
      <c r="N373" s="4" t="s">
        <v>3</v>
      </c>
      <c r="O373" s="4">
        <v>2</v>
      </c>
      <c r="P373" s="4"/>
      <c r="Q373" s="4"/>
      <c r="R373" s="4"/>
      <c r="S373" s="4"/>
      <c r="T373" s="4"/>
      <c r="U373" s="4"/>
      <c r="V373" s="4"/>
      <c r="W373" s="4"/>
    </row>
    <row r="374" spans="1:206" x14ac:dyDescent="0.2">
      <c r="A374" s="4">
        <v>50</v>
      </c>
      <c r="B374" s="4">
        <v>0</v>
      </c>
      <c r="C374" s="4">
        <v>0</v>
      </c>
      <c r="D374" s="4">
        <v>1</v>
      </c>
      <c r="E374" s="4">
        <v>207</v>
      </c>
      <c r="F374" s="4">
        <f>Source!U352</f>
        <v>1052.7269707</v>
      </c>
      <c r="G374" s="4" t="s">
        <v>188</v>
      </c>
      <c r="H374" s="4" t="s">
        <v>189</v>
      </c>
      <c r="I374" s="4"/>
      <c r="J374" s="4"/>
      <c r="K374" s="4">
        <v>207</v>
      </c>
      <c r="L374" s="4">
        <v>21</v>
      </c>
      <c r="M374" s="4">
        <v>3</v>
      </c>
      <c r="N374" s="4" t="s">
        <v>3</v>
      </c>
      <c r="O374" s="4">
        <v>-1</v>
      </c>
      <c r="P374" s="4"/>
      <c r="Q374" s="4"/>
      <c r="R374" s="4"/>
      <c r="S374" s="4"/>
      <c r="T374" s="4"/>
      <c r="U374" s="4"/>
      <c r="V374" s="4"/>
      <c r="W374" s="4"/>
    </row>
    <row r="375" spans="1:206" x14ac:dyDescent="0.2">
      <c r="A375" s="4">
        <v>50</v>
      </c>
      <c r="B375" s="4">
        <v>0</v>
      </c>
      <c r="C375" s="4">
        <v>0</v>
      </c>
      <c r="D375" s="4">
        <v>1</v>
      </c>
      <c r="E375" s="4">
        <v>208</v>
      </c>
      <c r="F375" s="4">
        <f>Source!V352</f>
        <v>3.7458874999999998</v>
      </c>
      <c r="G375" s="4" t="s">
        <v>190</v>
      </c>
      <c r="H375" s="4" t="s">
        <v>191</v>
      </c>
      <c r="I375" s="4"/>
      <c r="J375" s="4"/>
      <c r="K375" s="4">
        <v>208</v>
      </c>
      <c r="L375" s="4">
        <v>22</v>
      </c>
      <c r="M375" s="4">
        <v>3</v>
      </c>
      <c r="N375" s="4" t="s">
        <v>3</v>
      </c>
      <c r="O375" s="4">
        <v>-1</v>
      </c>
      <c r="P375" s="4"/>
      <c r="Q375" s="4"/>
      <c r="R375" s="4"/>
      <c r="S375" s="4"/>
      <c r="T375" s="4"/>
      <c r="U375" s="4"/>
      <c r="V375" s="4"/>
      <c r="W375" s="4"/>
    </row>
    <row r="376" spans="1:206" x14ac:dyDescent="0.2">
      <c r="A376" s="4">
        <v>50</v>
      </c>
      <c r="B376" s="4">
        <v>0</v>
      </c>
      <c r="C376" s="4">
        <v>0</v>
      </c>
      <c r="D376" s="4">
        <v>1</v>
      </c>
      <c r="E376" s="4">
        <v>209</v>
      </c>
      <c r="F376" s="4">
        <f>ROUND(Source!W352,O376)</f>
        <v>428.84</v>
      </c>
      <c r="G376" s="4" t="s">
        <v>192</v>
      </c>
      <c r="H376" s="4" t="s">
        <v>193</v>
      </c>
      <c r="I376" s="4"/>
      <c r="J376" s="4"/>
      <c r="K376" s="4">
        <v>209</v>
      </c>
      <c r="L376" s="4">
        <v>23</v>
      </c>
      <c r="M376" s="4">
        <v>3</v>
      </c>
      <c r="N376" s="4" t="s">
        <v>3</v>
      </c>
      <c r="O376" s="4">
        <v>2</v>
      </c>
      <c r="P376" s="4"/>
      <c r="Q376" s="4"/>
      <c r="R376" s="4"/>
      <c r="S376" s="4"/>
      <c r="T376" s="4"/>
      <c r="U376" s="4"/>
      <c r="V376" s="4"/>
      <c r="W376" s="4"/>
    </row>
    <row r="377" spans="1:206" x14ac:dyDescent="0.2">
      <c r="A377" s="4">
        <v>50</v>
      </c>
      <c r="B377" s="4">
        <v>0</v>
      </c>
      <c r="C377" s="4">
        <v>0</v>
      </c>
      <c r="D377" s="4">
        <v>1</v>
      </c>
      <c r="E377" s="4">
        <v>210</v>
      </c>
      <c r="F377" s="4">
        <f>ROUND(Source!X352,O377)</f>
        <v>263473.74</v>
      </c>
      <c r="G377" s="4" t="s">
        <v>194</v>
      </c>
      <c r="H377" s="4" t="s">
        <v>195</v>
      </c>
      <c r="I377" s="4"/>
      <c r="J377" s="4"/>
      <c r="K377" s="4">
        <v>210</v>
      </c>
      <c r="L377" s="4">
        <v>24</v>
      </c>
      <c r="M377" s="4">
        <v>3</v>
      </c>
      <c r="N377" s="4" t="s">
        <v>3</v>
      </c>
      <c r="O377" s="4">
        <v>2</v>
      </c>
      <c r="P377" s="4"/>
      <c r="Q377" s="4"/>
      <c r="R377" s="4"/>
      <c r="S377" s="4"/>
      <c r="T377" s="4"/>
      <c r="U377" s="4"/>
      <c r="V377" s="4"/>
      <c r="W377" s="4"/>
    </row>
    <row r="378" spans="1:206" x14ac:dyDescent="0.2">
      <c r="A378" s="4">
        <v>50</v>
      </c>
      <c r="B378" s="4">
        <v>0</v>
      </c>
      <c r="C378" s="4">
        <v>0</v>
      </c>
      <c r="D378" s="4">
        <v>1</v>
      </c>
      <c r="E378" s="4">
        <v>211</v>
      </c>
      <c r="F378" s="4">
        <f>ROUND(Source!Y352,O378)</f>
        <v>164590.13</v>
      </c>
      <c r="G378" s="4" t="s">
        <v>196</v>
      </c>
      <c r="H378" s="4" t="s">
        <v>197</v>
      </c>
      <c r="I378" s="4"/>
      <c r="J378" s="4"/>
      <c r="K378" s="4">
        <v>211</v>
      </c>
      <c r="L378" s="4">
        <v>25</v>
      </c>
      <c r="M378" s="4">
        <v>3</v>
      </c>
      <c r="N378" s="4" t="s">
        <v>3</v>
      </c>
      <c r="O378" s="4">
        <v>2</v>
      </c>
      <c r="P378" s="4"/>
      <c r="Q378" s="4"/>
      <c r="R378" s="4"/>
      <c r="S378" s="4"/>
      <c r="T378" s="4"/>
      <c r="U378" s="4"/>
      <c r="V378" s="4"/>
      <c r="W378" s="4"/>
    </row>
    <row r="379" spans="1:206" x14ac:dyDescent="0.2">
      <c r="A379" s="4">
        <v>50</v>
      </c>
      <c r="B379" s="4">
        <v>0</v>
      </c>
      <c r="C379" s="4">
        <v>0</v>
      </c>
      <c r="D379" s="4">
        <v>1</v>
      </c>
      <c r="E379" s="4">
        <v>224</v>
      </c>
      <c r="F379" s="4">
        <f>ROUND(Source!AR352,O379)</f>
        <v>1100451.94</v>
      </c>
      <c r="G379" s="4" t="s">
        <v>198</v>
      </c>
      <c r="H379" s="4" t="s">
        <v>199</v>
      </c>
      <c r="I379" s="4"/>
      <c r="J379" s="4"/>
      <c r="K379" s="4">
        <v>224</v>
      </c>
      <c r="L379" s="4">
        <v>26</v>
      </c>
      <c r="M379" s="4">
        <v>3</v>
      </c>
      <c r="N379" s="4" t="s">
        <v>3</v>
      </c>
      <c r="O379" s="4">
        <v>2</v>
      </c>
      <c r="P379" s="4"/>
      <c r="Q379" s="4"/>
      <c r="R379" s="4"/>
      <c r="S379" s="4"/>
      <c r="T379" s="4"/>
      <c r="U379" s="4"/>
      <c r="V379" s="4"/>
      <c r="W379" s="4"/>
    </row>
    <row r="381" spans="1:206" x14ac:dyDescent="0.2">
      <c r="A381" s="1">
        <v>5</v>
      </c>
      <c r="B381" s="1">
        <v>1</v>
      </c>
      <c r="C381" s="1"/>
      <c r="D381" s="1">
        <f>ROW(A392)</f>
        <v>392</v>
      </c>
      <c r="E381" s="1"/>
      <c r="F381" s="1" t="s">
        <v>13</v>
      </c>
      <c r="G381" s="1" t="s">
        <v>200</v>
      </c>
      <c r="H381" s="1" t="s">
        <v>3</v>
      </c>
      <c r="I381" s="1">
        <v>0</v>
      </c>
      <c r="J381" s="1"/>
      <c r="K381" s="1">
        <v>0</v>
      </c>
      <c r="L381" s="1"/>
      <c r="M381" s="1"/>
      <c r="N381" s="1"/>
      <c r="O381" s="1"/>
      <c r="P381" s="1"/>
      <c r="Q381" s="1"/>
      <c r="R381" s="1"/>
      <c r="S381" s="1"/>
      <c r="T381" s="1"/>
      <c r="U381" s="1" t="s">
        <v>3</v>
      </c>
      <c r="V381" s="1">
        <v>0</v>
      </c>
      <c r="W381" s="1"/>
      <c r="X381" s="1"/>
      <c r="Y381" s="1"/>
      <c r="Z381" s="1"/>
      <c r="AA381" s="1"/>
      <c r="AB381" s="1" t="s">
        <v>3</v>
      </c>
      <c r="AC381" s="1" t="s">
        <v>3</v>
      </c>
      <c r="AD381" s="1" t="s">
        <v>3</v>
      </c>
      <c r="AE381" s="1" t="s">
        <v>3</v>
      </c>
      <c r="AF381" s="1" t="s">
        <v>3</v>
      </c>
      <c r="AG381" s="1" t="s">
        <v>3</v>
      </c>
      <c r="AH381" s="1"/>
      <c r="AI381" s="1"/>
      <c r="AJ381" s="1"/>
      <c r="AK381" s="1"/>
      <c r="AL381" s="1"/>
      <c r="AM381" s="1"/>
      <c r="AN381" s="1"/>
      <c r="AO381" s="1"/>
      <c r="AP381" s="1" t="s">
        <v>3</v>
      </c>
      <c r="AQ381" s="1" t="s">
        <v>3</v>
      </c>
      <c r="AR381" s="1" t="s">
        <v>3</v>
      </c>
      <c r="AS381" s="1"/>
      <c r="AT381" s="1"/>
      <c r="AU381" s="1"/>
      <c r="AV381" s="1"/>
      <c r="AW381" s="1"/>
      <c r="AX381" s="1"/>
      <c r="AY381" s="1"/>
      <c r="AZ381" s="1" t="s">
        <v>3</v>
      </c>
      <c r="BA381" s="1"/>
      <c r="BB381" s="1" t="s">
        <v>3</v>
      </c>
      <c r="BC381" s="1" t="s">
        <v>3</v>
      </c>
      <c r="BD381" s="1" t="s">
        <v>3</v>
      </c>
      <c r="BE381" s="1" t="s">
        <v>3</v>
      </c>
      <c r="BF381" s="1" t="s">
        <v>3</v>
      </c>
      <c r="BG381" s="1" t="s">
        <v>3</v>
      </c>
      <c r="BH381" s="1" t="s">
        <v>3</v>
      </c>
      <c r="BI381" s="1" t="s">
        <v>3</v>
      </c>
      <c r="BJ381" s="1" t="s">
        <v>3</v>
      </c>
      <c r="BK381" s="1" t="s">
        <v>3</v>
      </c>
      <c r="BL381" s="1" t="s">
        <v>3</v>
      </c>
      <c r="BM381" s="1" t="s">
        <v>3</v>
      </c>
      <c r="BN381" s="1" t="s">
        <v>3</v>
      </c>
      <c r="BO381" s="1" t="s">
        <v>3</v>
      </c>
      <c r="BP381" s="1" t="s">
        <v>3</v>
      </c>
      <c r="BQ381" s="1"/>
      <c r="BR381" s="1"/>
      <c r="BS381" s="1"/>
      <c r="BT381" s="1"/>
      <c r="BU381" s="1"/>
      <c r="BV381" s="1"/>
      <c r="BW381" s="1"/>
      <c r="BX381" s="1">
        <v>0</v>
      </c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>
        <v>0</v>
      </c>
    </row>
    <row r="383" spans="1:206" x14ac:dyDescent="0.2">
      <c r="A383" s="2">
        <v>52</v>
      </c>
      <c r="B383" s="2">
        <f t="shared" ref="B383:G383" si="318">B392</f>
        <v>1</v>
      </c>
      <c r="C383" s="2">
        <f t="shared" si="318"/>
        <v>5</v>
      </c>
      <c r="D383" s="2">
        <f t="shared" si="318"/>
        <v>381</v>
      </c>
      <c r="E383" s="2">
        <f t="shared" si="318"/>
        <v>0</v>
      </c>
      <c r="F383" s="2" t="str">
        <f t="shared" si="318"/>
        <v>Новый подраздел</v>
      </c>
      <c r="G383" s="2" t="str">
        <f t="shared" si="318"/>
        <v>Потолки</v>
      </c>
      <c r="H383" s="2"/>
      <c r="I383" s="2"/>
      <c r="J383" s="2"/>
      <c r="K383" s="2"/>
      <c r="L383" s="2"/>
      <c r="M383" s="2"/>
      <c r="N383" s="2"/>
      <c r="O383" s="2">
        <f t="shared" ref="O383:AT383" si="319">O392</f>
        <v>634759.30000000005</v>
      </c>
      <c r="P383" s="2">
        <f t="shared" si="319"/>
        <v>331207.31</v>
      </c>
      <c r="Q383" s="2">
        <f t="shared" si="319"/>
        <v>44214.21</v>
      </c>
      <c r="R383" s="2">
        <f t="shared" si="319"/>
        <v>3051.43</v>
      </c>
      <c r="S383" s="2">
        <f t="shared" si="319"/>
        <v>259337.78</v>
      </c>
      <c r="T383" s="2">
        <f t="shared" si="319"/>
        <v>0</v>
      </c>
      <c r="U383" s="2">
        <f t="shared" si="319"/>
        <v>967.32466314999988</v>
      </c>
      <c r="V383" s="2">
        <f t="shared" si="319"/>
        <v>7.8874328125000002</v>
      </c>
      <c r="W383" s="2">
        <f t="shared" si="319"/>
        <v>22.05</v>
      </c>
      <c r="X383" s="2">
        <f t="shared" si="319"/>
        <v>247023.44</v>
      </c>
      <c r="Y383" s="2">
        <f t="shared" si="319"/>
        <v>127334.18</v>
      </c>
      <c r="Z383" s="2">
        <f t="shared" si="319"/>
        <v>0</v>
      </c>
      <c r="AA383" s="2">
        <f t="shared" si="319"/>
        <v>0</v>
      </c>
      <c r="AB383" s="2">
        <f t="shared" si="319"/>
        <v>634759.30000000005</v>
      </c>
      <c r="AC383" s="2">
        <f t="shared" si="319"/>
        <v>331207.31</v>
      </c>
      <c r="AD383" s="2">
        <f t="shared" si="319"/>
        <v>44214.21</v>
      </c>
      <c r="AE383" s="2">
        <f t="shared" si="319"/>
        <v>3051.43</v>
      </c>
      <c r="AF383" s="2">
        <f t="shared" si="319"/>
        <v>259337.78</v>
      </c>
      <c r="AG383" s="2">
        <f t="shared" si="319"/>
        <v>0</v>
      </c>
      <c r="AH383" s="2">
        <f t="shared" si="319"/>
        <v>967.32466314999988</v>
      </c>
      <c r="AI383" s="2">
        <f t="shared" si="319"/>
        <v>7.8874328125000002</v>
      </c>
      <c r="AJ383" s="2">
        <f t="shared" si="319"/>
        <v>22.05</v>
      </c>
      <c r="AK383" s="2">
        <f t="shared" si="319"/>
        <v>247023.44</v>
      </c>
      <c r="AL383" s="2">
        <f t="shared" si="319"/>
        <v>127334.18</v>
      </c>
      <c r="AM383" s="2">
        <f t="shared" si="319"/>
        <v>0</v>
      </c>
      <c r="AN383" s="2">
        <f t="shared" si="319"/>
        <v>0</v>
      </c>
      <c r="AO383" s="2">
        <f t="shared" si="319"/>
        <v>0</v>
      </c>
      <c r="AP383" s="2">
        <f t="shared" si="319"/>
        <v>0</v>
      </c>
      <c r="AQ383" s="2">
        <f t="shared" si="319"/>
        <v>0</v>
      </c>
      <c r="AR383" s="2">
        <f t="shared" si="319"/>
        <v>1009116.92</v>
      </c>
      <c r="AS383" s="2">
        <f t="shared" si="319"/>
        <v>792584.06</v>
      </c>
      <c r="AT383" s="2">
        <f t="shared" si="319"/>
        <v>0</v>
      </c>
      <c r="AU383" s="2">
        <f t="shared" ref="AU383:BZ383" si="320">AU392</f>
        <v>216532.86</v>
      </c>
      <c r="AV383" s="2">
        <f t="shared" si="320"/>
        <v>331207.31</v>
      </c>
      <c r="AW383" s="2">
        <f t="shared" si="320"/>
        <v>331207.31</v>
      </c>
      <c r="AX383" s="2">
        <f t="shared" si="320"/>
        <v>0</v>
      </c>
      <c r="AY383" s="2">
        <f t="shared" si="320"/>
        <v>331207.31</v>
      </c>
      <c r="AZ383" s="2">
        <f t="shared" si="320"/>
        <v>0</v>
      </c>
      <c r="BA383" s="2">
        <f t="shared" si="320"/>
        <v>0</v>
      </c>
      <c r="BB383" s="2">
        <f t="shared" si="320"/>
        <v>0</v>
      </c>
      <c r="BC383" s="2">
        <f t="shared" si="320"/>
        <v>0</v>
      </c>
      <c r="BD383" s="2">
        <f t="shared" si="320"/>
        <v>0</v>
      </c>
      <c r="BE383" s="2">
        <f t="shared" si="320"/>
        <v>0</v>
      </c>
      <c r="BF383" s="2">
        <f t="shared" si="320"/>
        <v>0</v>
      </c>
      <c r="BG383" s="2">
        <f t="shared" si="320"/>
        <v>0</v>
      </c>
      <c r="BH383" s="2">
        <f t="shared" si="320"/>
        <v>0</v>
      </c>
      <c r="BI383" s="2">
        <f t="shared" si="320"/>
        <v>0</v>
      </c>
      <c r="BJ383" s="2">
        <f t="shared" si="320"/>
        <v>0</v>
      </c>
      <c r="BK383" s="2">
        <f t="shared" si="320"/>
        <v>0</v>
      </c>
      <c r="BL383" s="2">
        <f t="shared" si="320"/>
        <v>0</v>
      </c>
      <c r="BM383" s="2">
        <f t="shared" si="320"/>
        <v>0</v>
      </c>
      <c r="BN383" s="2">
        <f t="shared" si="320"/>
        <v>0</v>
      </c>
      <c r="BO383" s="2">
        <f t="shared" si="320"/>
        <v>0</v>
      </c>
      <c r="BP383" s="2">
        <f t="shared" si="320"/>
        <v>0</v>
      </c>
      <c r="BQ383" s="2">
        <f t="shared" si="320"/>
        <v>0</v>
      </c>
      <c r="BR383" s="2">
        <f t="shared" si="320"/>
        <v>0</v>
      </c>
      <c r="BS383" s="2">
        <f t="shared" si="320"/>
        <v>0</v>
      </c>
      <c r="BT383" s="2">
        <f t="shared" si="320"/>
        <v>0</v>
      </c>
      <c r="BU383" s="2">
        <f t="shared" si="320"/>
        <v>0</v>
      </c>
      <c r="BV383" s="2">
        <f t="shared" si="320"/>
        <v>0</v>
      </c>
      <c r="BW383" s="2">
        <f t="shared" si="320"/>
        <v>0</v>
      </c>
      <c r="BX383" s="2">
        <f t="shared" si="320"/>
        <v>0</v>
      </c>
      <c r="BY383" s="2">
        <f t="shared" si="320"/>
        <v>0</v>
      </c>
      <c r="BZ383" s="2">
        <f t="shared" si="320"/>
        <v>0</v>
      </c>
      <c r="CA383" s="2">
        <f t="shared" ref="CA383:DF383" si="321">CA392</f>
        <v>1009116.92</v>
      </c>
      <c r="CB383" s="2">
        <f t="shared" si="321"/>
        <v>792584.06</v>
      </c>
      <c r="CC383" s="2">
        <f t="shared" si="321"/>
        <v>0</v>
      </c>
      <c r="CD383" s="2">
        <f t="shared" si="321"/>
        <v>216532.86</v>
      </c>
      <c r="CE383" s="2">
        <f t="shared" si="321"/>
        <v>331207.31</v>
      </c>
      <c r="CF383" s="2">
        <f t="shared" si="321"/>
        <v>331207.31</v>
      </c>
      <c r="CG383" s="2">
        <f t="shared" si="321"/>
        <v>0</v>
      </c>
      <c r="CH383" s="2">
        <f t="shared" si="321"/>
        <v>331207.31</v>
      </c>
      <c r="CI383" s="2">
        <f t="shared" si="321"/>
        <v>0</v>
      </c>
      <c r="CJ383" s="2">
        <f t="shared" si="321"/>
        <v>0</v>
      </c>
      <c r="CK383" s="2">
        <f t="shared" si="321"/>
        <v>0</v>
      </c>
      <c r="CL383" s="2">
        <f t="shared" si="321"/>
        <v>0</v>
      </c>
      <c r="CM383" s="2">
        <f t="shared" si="321"/>
        <v>0</v>
      </c>
      <c r="CN383" s="2">
        <f t="shared" si="321"/>
        <v>0</v>
      </c>
      <c r="CO383" s="2">
        <f t="shared" si="321"/>
        <v>0</v>
      </c>
      <c r="CP383" s="2">
        <f t="shared" si="321"/>
        <v>0</v>
      </c>
      <c r="CQ383" s="2">
        <f t="shared" si="321"/>
        <v>0</v>
      </c>
      <c r="CR383" s="2">
        <f t="shared" si="321"/>
        <v>0</v>
      </c>
      <c r="CS383" s="2">
        <f t="shared" si="321"/>
        <v>0</v>
      </c>
      <c r="CT383" s="2">
        <f t="shared" si="321"/>
        <v>0</v>
      </c>
      <c r="CU383" s="2">
        <f t="shared" si="321"/>
        <v>0</v>
      </c>
      <c r="CV383" s="2">
        <f t="shared" si="321"/>
        <v>0</v>
      </c>
      <c r="CW383" s="2">
        <f t="shared" si="321"/>
        <v>0</v>
      </c>
      <c r="CX383" s="2">
        <f t="shared" si="321"/>
        <v>0</v>
      </c>
      <c r="CY383" s="2">
        <f t="shared" si="321"/>
        <v>0</v>
      </c>
      <c r="CZ383" s="2">
        <f t="shared" si="321"/>
        <v>0</v>
      </c>
      <c r="DA383" s="2">
        <f t="shared" si="321"/>
        <v>0</v>
      </c>
      <c r="DB383" s="2">
        <f t="shared" si="321"/>
        <v>0</v>
      </c>
      <c r="DC383" s="2">
        <f t="shared" si="321"/>
        <v>0</v>
      </c>
      <c r="DD383" s="2">
        <f t="shared" si="321"/>
        <v>0</v>
      </c>
      <c r="DE383" s="2">
        <f t="shared" si="321"/>
        <v>0</v>
      </c>
      <c r="DF383" s="2">
        <f t="shared" si="321"/>
        <v>0</v>
      </c>
      <c r="DG383" s="3">
        <f t="shared" ref="DG383:EL383" si="322">DG392</f>
        <v>0</v>
      </c>
      <c r="DH383" s="3">
        <f t="shared" si="322"/>
        <v>0</v>
      </c>
      <c r="DI383" s="3">
        <f t="shared" si="322"/>
        <v>0</v>
      </c>
      <c r="DJ383" s="3">
        <f t="shared" si="322"/>
        <v>0</v>
      </c>
      <c r="DK383" s="3">
        <f t="shared" si="322"/>
        <v>0</v>
      </c>
      <c r="DL383" s="3">
        <f t="shared" si="322"/>
        <v>0</v>
      </c>
      <c r="DM383" s="3">
        <f t="shared" si="322"/>
        <v>0</v>
      </c>
      <c r="DN383" s="3">
        <f t="shared" si="322"/>
        <v>0</v>
      </c>
      <c r="DO383" s="3">
        <f t="shared" si="322"/>
        <v>0</v>
      </c>
      <c r="DP383" s="3">
        <f t="shared" si="322"/>
        <v>0</v>
      </c>
      <c r="DQ383" s="3">
        <f t="shared" si="322"/>
        <v>0</v>
      </c>
      <c r="DR383" s="3">
        <f t="shared" si="322"/>
        <v>0</v>
      </c>
      <c r="DS383" s="3">
        <f t="shared" si="322"/>
        <v>0</v>
      </c>
      <c r="DT383" s="3">
        <f t="shared" si="322"/>
        <v>0</v>
      </c>
      <c r="DU383" s="3">
        <f t="shared" si="322"/>
        <v>0</v>
      </c>
      <c r="DV383" s="3">
        <f t="shared" si="322"/>
        <v>0</v>
      </c>
      <c r="DW383" s="3">
        <f t="shared" si="322"/>
        <v>0</v>
      </c>
      <c r="DX383" s="3">
        <f t="shared" si="322"/>
        <v>0</v>
      </c>
      <c r="DY383" s="3">
        <f t="shared" si="322"/>
        <v>0</v>
      </c>
      <c r="DZ383" s="3">
        <f t="shared" si="322"/>
        <v>0</v>
      </c>
      <c r="EA383" s="3">
        <f t="shared" si="322"/>
        <v>0</v>
      </c>
      <c r="EB383" s="3">
        <f t="shared" si="322"/>
        <v>0</v>
      </c>
      <c r="EC383" s="3">
        <f t="shared" si="322"/>
        <v>0</v>
      </c>
      <c r="ED383" s="3">
        <f t="shared" si="322"/>
        <v>0</v>
      </c>
      <c r="EE383" s="3">
        <f t="shared" si="322"/>
        <v>0</v>
      </c>
      <c r="EF383" s="3">
        <f t="shared" si="322"/>
        <v>0</v>
      </c>
      <c r="EG383" s="3">
        <f t="shared" si="322"/>
        <v>0</v>
      </c>
      <c r="EH383" s="3">
        <f t="shared" si="322"/>
        <v>0</v>
      </c>
      <c r="EI383" s="3">
        <f t="shared" si="322"/>
        <v>0</v>
      </c>
      <c r="EJ383" s="3">
        <f t="shared" si="322"/>
        <v>0</v>
      </c>
      <c r="EK383" s="3">
        <f t="shared" si="322"/>
        <v>0</v>
      </c>
      <c r="EL383" s="3">
        <f t="shared" si="322"/>
        <v>0</v>
      </c>
      <c r="EM383" s="3">
        <f t="shared" ref="EM383:FR383" si="323">EM392</f>
        <v>0</v>
      </c>
      <c r="EN383" s="3">
        <f t="shared" si="323"/>
        <v>0</v>
      </c>
      <c r="EO383" s="3">
        <f t="shared" si="323"/>
        <v>0</v>
      </c>
      <c r="EP383" s="3">
        <f t="shared" si="323"/>
        <v>0</v>
      </c>
      <c r="EQ383" s="3">
        <f t="shared" si="323"/>
        <v>0</v>
      </c>
      <c r="ER383" s="3">
        <f t="shared" si="323"/>
        <v>0</v>
      </c>
      <c r="ES383" s="3">
        <f t="shared" si="323"/>
        <v>0</v>
      </c>
      <c r="ET383" s="3">
        <f t="shared" si="323"/>
        <v>0</v>
      </c>
      <c r="EU383" s="3">
        <f t="shared" si="323"/>
        <v>0</v>
      </c>
      <c r="EV383" s="3">
        <f t="shared" si="323"/>
        <v>0</v>
      </c>
      <c r="EW383" s="3">
        <f t="shared" si="323"/>
        <v>0</v>
      </c>
      <c r="EX383" s="3">
        <f t="shared" si="323"/>
        <v>0</v>
      </c>
      <c r="EY383" s="3">
        <f t="shared" si="323"/>
        <v>0</v>
      </c>
      <c r="EZ383" s="3">
        <f t="shared" si="323"/>
        <v>0</v>
      </c>
      <c r="FA383" s="3">
        <f t="shared" si="323"/>
        <v>0</v>
      </c>
      <c r="FB383" s="3">
        <f t="shared" si="323"/>
        <v>0</v>
      </c>
      <c r="FC383" s="3">
        <f t="shared" si="323"/>
        <v>0</v>
      </c>
      <c r="FD383" s="3">
        <f t="shared" si="323"/>
        <v>0</v>
      </c>
      <c r="FE383" s="3">
        <f t="shared" si="323"/>
        <v>0</v>
      </c>
      <c r="FF383" s="3">
        <f t="shared" si="323"/>
        <v>0</v>
      </c>
      <c r="FG383" s="3">
        <f t="shared" si="323"/>
        <v>0</v>
      </c>
      <c r="FH383" s="3">
        <f t="shared" si="323"/>
        <v>0</v>
      </c>
      <c r="FI383" s="3">
        <f t="shared" si="323"/>
        <v>0</v>
      </c>
      <c r="FJ383" s="3">
        <f t="shared" si="323"/>
        <v>0</v>
      </c>
      <c r="FK383" s="3">
        <f t="shared" si="323"/>
        <v>0</v>
      </c>
      <c r="FL383" s="3">
        <f t="shared" si="323"/>
        <v>0</v>
      </c>
      <c r="FM383" s="3">
        <f t="shared" si="323"/>
        <v>0</v>
      </c>
      <c r="FN383" s="3">
        <f t="shared" si="323"/>
        <v>0</v>
      </c>
      <c r="FO383" s="3">
        <f t="shared" si="323"/>
        <v>0</v>
      </c>
      <c r="FP383" s="3">
        <f t="shared" si="323"/>
        <v>0</v>
      </c>
      <c r="FQ383" s="3">
        <f t="shared" si="323"/>
        <v>0</v>
      </c>
      <c r="FR383" s="3">
        <f t="shared" si="323"/>
        <v>0</v>
      </c>
      <c r="FS383" s="3">
        <f t="shared" ref="FS383:GX383" si="324">FS392</f>
        <v>0</v>
      </c>
      <c r="FT383" s="3">
        <f t="shared" si="324"/>
        <v>0</v>
      </c>
      <c r="FU383" s="3">
        <f t="shared" si="324"/>
        <v>0</v>
      </c>
      <c r="FV383" s="3">
        <f t="shared" si="324"/>
        <v>0</v>
      </c>
      <c r="FW383" s="3">
        <f t="shared" si="324"/>
        <v>0</v>
      </c>
      <c r="FX383" s="3">
        <f t="shared" si="324"/>
        <v>0</v>
      </c>
      <c r="FY383" s="3">
        <f t="shared" si="324"/>
        <v>0</v>
      </c>
      <c r="FZ383" s="3">
        <f t="shared" si="324"/>
        <v>0</v>
      </c>
      <c r="GA383" s="3">
        <f t="shared" si="324"/>
        <v>0</v>
      </c>
      <c r="GB383" s="3">
        <f t="shared" si="324"/>
        <v>0</v>
      </c>
      <c r="GC383" s="3">
        <f t="shared" si="324"/>
        <v>0</v>
      </c>
      <c r="GD383" s="3">
        <f t="shared" si="324"/>
        <v>0</v>
      </c>
      <c r="GE383" s="3">
        <f t="shared" si="324"/>
        <v>0</v>
      </c>
      <c r="GF383" s="3">
        <f t="shared" si="324"/>
        <v>0</v>
      </c>
      <c r="GG383" s="3">
        <f t="shared" si="324"/>
        <v>0</v>
      </c>
      <c r="GH383" s="3">
        <f t="shared" si="324"/>
        <v>0</v>
      </c>
      <c r="GI383" s="3">
        <f t="shared" si="324"/>
        <v>0</v>
      </c>
      <c r="GJ383" s="3">
        <f t="shared" si="324"/>
        <v>0</v>
      </c>
      <c r="GK383" s="3">
        <f t="shared" si="324"/>
        <v>0</v>
      </c>
      <c r="GL383" s="3">
        <f t="shared" si="324"/>
        <v>0</v>
      </c>
      <c r="GM383" s="3">
        <f t="shared" si="324"/>
        <v>0</v>
      </c>
      <c r="GN383" s="3">
        <f t="shared" si="324"/>
        <v>0</v>
      </c>
      <c r="GO383" s="3">
        <f t="shared" si="324"/>
        <v>0</v>
      </c>
      <c r="GP383" s="3">
        <f t="shared" si="324"/>
        <v>0</v>
      </c>
      <c r="GQ383" s="3">
        <f t="shared" si="324"/>
        <v>0</v>
      </c>
      <c r="GR383" s="3">
        <f t="shared" si="324"/>
        <v>0</v>
      </c>
      <c r="GS383" s="3">
        <f t="shared" si="324"/>
        <v>0</v>
      </c>
      <c r="GT383" s="3">
        <f t="shared" si="324"/>
        <v>0</v>
      </c>
      <c r="GU383" s="3">
        <f t="shared" si="324"/>
        <v>0</v>
      </c>
      <c r="GV383" s="3">
        <f t="shared" si="324"/>
        <v>0</v>
      </c>
      <c r="GW383" s="3">
        <f t="shared" si="324"/>
        <v>0</v>
      </c>
      <c r="GX383" s="3">
        <f t="shared" si="324"/>
        <v>0</v>
      </c>
    </row>
    <row r="385" spans="1:245" x14ac:dyDescent="0.2">
      <c r="A385">
        <v>17</v>
      </c>
      <c r="B385">
        <v>1</v>
      </c>
      <c r="C385">
        <f>ROW(SmtRes!A613)</f>
        <v>613</v>
      </c>
      <c r="D385">
        <f>ROW(EtalonRes!A604)</f>
        <v>604</v>
      </c>
      <c r="E385" t="s">
        <v>521</v>
      </c>
      <c r="F385" t="s">
        <v>202</v>
      </c>
      <c r="G385" t="s">
        <v>203</v>
      </c>
      <c r="H385" t="s">
        <v>204</v>
      </c>
      <c r="I385">
        <f>ROUND(2.5*258.11/1000,9)</f>
        <v>0.64527500000000004</v>
      </c>
      <c r="J385">
        <v>0</v>
      </c>
      <c r="O385">
        <f t="shared" ref="O385:O390" si="325">ROUND(CP385,2)</f>
        <v>21474</v>
      </c>
      <c r="P385">
        <f t="shared" ref="P385:P390" si="326">ROUND(CQ385*I385,2)</f>
        <v>2466.6799999999998</v>
      </c>
      <c r="Q385">
        <f t="shared" ref="Q385:Q390" si="327">ROUND(CR385*I385,2)</f>
        <v>3193.9</v>
      </c>
      <c r="R385">
        <f t="shared" ref="R385:R390" si="328">ROUND(CS385*I385,2)</f>
        <v>231.61</v>
      </c>
      <c r="S385">
        <f t="shared" ref="S385:S390" si="329">ROUND(CT385*I385,2)</f>
        <v>15813.42</v>
      </c>
      <c r="T385">
        <f t="shared" ref="T385:T390" si="330">ROUND(CU385*I385,2)</f>
        <v>0</v>
      </c>
      <c r="U385">
        <f t="shared" ref="U385:U390" si="331">CV385*I385</f>
        <v>56.070525849999996</v>
      </c>
      <c r="V385">
        <f t="shared" ref="V385:V390" si="332">CW385*I385</f>
        <v>0.54041781250000009</v>
      </c>
      <c r="W385">
        <f t="shared" ref="W385:W390" si="333">ROUND(CX385*I385,2)</f>
        <v>0</v>
      </c>
      <c r="X385">
        <f t="shared" ref="X385:Y390" si="334">ROUND(CY385,2)</f>
        <v>12996.47</v>
      </c>
      <c r="Y385">
        <f t="shared" si="334"/>
        <v>11552.42</v>
      </c>
      <c r="AA385">
        <v>68187018</v>
      </c>
      <c r="AB385">
        <f t="shared" ref="AB385:AB390" si="335">ROUND((AC385+AD385+AF385),6)</f>
        <v>1930.6514999999999</v>
      </c>
      <c r="AC385">
        <f t="shared" ref="AC385:AC390" si="336">ROUND((ES385),6)</f>
        <v>447.62</v>
      </c>
      <c r="AD385">
        <f>ROUND(((((ET385*1.25))-((EU385*1.25)))+AE385),6)</f>
        <v>621.03750000000002</v>
      </c>
      <c r="AE385">
        <f>ROUND(((EU385*1.25)),6)</f>
        <v>12.625</v>
      </c>
      <c r="AF385">
        <f>ROUND(((EV385*1.15)),6)</f>
        <v>861.99400000000003</v>
      </c>
      <c r="AG385">
        <f t="shared" ref="AG385:AG390" si="337">ROUND((AP385),6)</f>
        <v>0</v>
      </c>
      <c r="AH385">
        <f>((EW385*1.15))</f>
        <v>86.893999999999991</v>
      </c>
      <c r="AI385">
        <f>((EX385*1.25))</f>
        <v>0.83750000000000002</v>
      </c>
      <c r="AJ385">
        <f t="shared" ref="AJ385:AJ390" si="338">(AS385)</f>
        <v>0</v>
      </c>
      <c r="AK385">
        <v>1694.01</v>
      </c>
      <c r="AL385">
        <v>447.62</v>
      </c>
      <c r="AM385">
        <v>496.83</v>
      </c>
      <c r="AN385">
        <v>10.1</v>
      </c>
      <c r="AO385">
        <v>749.56</v>
      </c>
      <c r="AP385">
        <v>0</v>
      </c>
      <c r="AQ385">
        <v>75.56</v>
      </c>
      <c r="AR385">
        <v>0.67</v>
      </c>
      <c r="AS385">
        <v>0</v>
      </c>
      <c r="AT385">
        <v>81</v>
      </c>
      <c r="AU385">
        <v>72</v>
      </c>
      <c r="AV385">
        <v>1</v>
      </c>
      <c r="AW385">
        <v>1</v>
      </c>
      <c r="AZ385">
        <v>1</v>
      </c>
      <c r="BA385">
        <v>28.43</v>
      </c>
      <c r="BB385">
        <v>7.97</v>
      </c>
      <c r="BC385">
        <v>8.5399999999999991</v>
      </c>
      <c r="BD385" t="s">
        <v>3</v>
      </c>
      <c r="BE385" t="s">
        <v>3</v>
      </c>
      <c r="BF385" t="s">
        <v>3</v>
      </c>
      <c r="BG385" t="s">
        <v>3</v>
      </c>
      <c r="BH385">
        <v>0</v>
      </c>
      <c r="BI385">
        <v>1</v>
      </c>
      <c r="BJ385" t="s">
        <v>205</v>
      </c>
      <c r="BM385">
        <v>9001</v>
      </c>
      <c r="BN385">
        <v>0</v>
      </c>
      <c r="BO385" t="s">
        <v>202</v>
      </c>
      <c r="BP385">
        <v>1</v>
      </c>
      <c r="BQ385">
        <v>2</v>
      </c>
      <c r="BR385">
        <v>0</v>
      </c>
      <c r="BS385">
        <v>28.43</v>
      </c>
      <c r="BT385">
        <v>1</v>
      </c>
      <c r="BU385">
        <v>1</v>
      </c>
      <c r="BV385">
        <v>1</v>
      </c>
      <c r="BW385">
        <v>1</v>
      </c>
      <c r="BX385">
        <v>1</v>
      </c>
      <c r="BY385" t="s">
        <v>3</v>
      </c>
      <c r="BZ385">
        <v>90</v>
      </c>
      <c r="CA385">
        <v>85</v>
      </c>
      <c r="CE385">
        <v>0</v>
      </c>
      <c r="CF385">
        <v>0</v>
      </c>
      <c r="CG385">
        <v>0</v>
      </c>
      <c r="CM385">
        <v>0</v>
      </c>
      <c r="CN385" t="s">
        <v>1223</v>
      </c>
      <c r="CO385">
        <v>0</v>
      </c>
      <c r="CP385">
        <f t="shared" ref="CP385:CP390" si="339">(P385+Q385+S385)</f>
        <v>21474</v>
      </c>
      <c r="CQ385">
        <f t="shared" ref="CQ385:CQ390" si="340">AC385*BC385</f>
        <v>3822.6747999999998</v>
      </c>
      <c r="CR385">
        <f t="shared" ref="CR385:CR390" si="341">AD385*BB385</f>
        <v>4949.6688750000003</v>
      </c>
      <c r="CS385">
        <f t="shared" ref="CS385:CS390" si="342">AE385*BS385</f>
        <v>358.92874999999998</v>
      </c>
      <c r="CT385">
        <f t="shared" ref="CT385:CT390" si="343">AF385*BA385</f>
        <v>24506.489420000002</v>
      </c>
      <c r="CU385">
        <f t="shared" ref="CU385:CX390" si="344">AG385</f>
        <v>0</v>
      </c>
      <c r="CV385">
        <f t="shared" si="344"/>
        <v>86.893999999999991</v>
      </c>
      <c r="CW385">
        <f t="shared" si="344"/>
        <v>0.83750000000000002</v>
      </c>
      <c r="CX385">
        <f t="shared" si="344"/>
        <v>0</v>
      </c>
      <c r="CY385">
        <f t="shared" ref="CY385:CY390" si="345">(((S385+R385)*AT385)/100)</f>
        <v>12996.474300000002</v>
      </c>
      <c r="CZ385">
        <f t="shared" ref="CZ385:CZ390" si="346">(((S385+R385)*AU385)/100)</f>
        <v>11552.421600000001</v>
      </c>
      <c r="DC385" t="s">
        <v>3</v>
      </c>
      <c r="DD385" t="s">
        <v>3</v>
      </c>
      <c r="DE385" t="s">
        <v>20</v>
      </c>
      <c r="DF385" t="s">
        <v>20</v>
      </c>
      <c r="DG385" t="s">
        <v>21</v>
      </c>
      <c r="DH385" t="s">
        <v>3</v>
      </c>
      <c r="DI385" t="s">
        <v>21</v>
      </c>
      <c r="DJ385" t="s">
        <v>20</v>
      </c>
      <c r="DK385" t="s">
        <v>3</v>
      </c>
      <c r="DL385" t="s">
        <v>3</v>
      </c>
      <c r="DM385" t="s">
        <v>3</v>
      </c>
      <c r="DN385">
        <v>0</v>
      </c>
      <c r="DO385">
        <v>0</v>
      </c>
      <c r="DP385">
        <v>1</v>
      </c>
      <c r="DQ385">
        <v>1</v>
      </c>
      <c r="DU385">
        <v>1013</v>
      </c>
      <c r="DV385" t="s">
        <v>204</v>
      </c>
      <c r="DW385" t="s">
        <v>204</v>
      </c>
      <c r="DX385">
        <v>1</v>
      </c>
      <c r="EE385">
        <v>63940277</v>
      </c>
      <c r="EF385">
        <v>2</v>
      </c>
      <c r="EG385" t="s">
        <v>22</v>
      </c>
      <c r="EH385">
        <v>0</v>
      </c>
      <c r="EI385" t="s">
        <v>3</v>
      </c>
      <c r="EJ385">
        <v>1</v>
      </c>
      <c r="EK385">
        <v>9001</v>
      </c>
      <c r="EL385" t="s">
        <v>56</v>
      </c>
      <c r="EM385" t="s">
        <v>57</v>
      </c>
      <c r="EO385" t="s">
        <v>25</v>
      </c>
      <c r="EQ385">
        <v>0</v>
      </c>
      <c r="ER385">
        <v>1694.01</v>
      </c>
      <c r="ES385">
        <v>447.62</v>
      </c>
      <c r="ET385">
        <v>496.83</v>
      </c>
      <c r="EU385">
        <v>10.1</v>
      </c>
      <c r="EV385">
        <v>749.56</v>
      </c>
      <c r="EW385">
        <v>75.56</v>
      </c>
      <c r="EX385">
        <v>0.67</v>
      </c>
      <c r="EY385">
        <v>0</v>
      </c>
      <c r="FQ385">
        <v>0</v>
      </c>
      <c r="FR385">
        <f t="shared" ref="FR385:FR390" si="347">ROUND(IF(AND(BH385=3,BI385=3),P385,0),2)</f>
        <v>0</v>
      </c>
      <c r="FS385">
        <v>0</v>
      </c>
      <c r="FT385" t="s">
        <v>26</v>
      </c>
      <c r="FU385" t="s">
        <v>27</v>
      </c>
      <c r="FX385">
        <v>81</v>
      </c>
      <c r="FY385">
        <v>72.25</v>
      </c>
      <c r="GA385" t="s">
        <v>3</v>
      </c>
      <c r="GD385">
        <v>1</v>
      </c>
      <c r="GF385">
        <v>133282275</v>
      </c>
      <c r="GG385">
        <v>2</v>
      </c>
      <c r="GH385">
        <v>1</v>
      </c>
      <c r="GI385">
        <v>2</v>
      </c>
      <c r="GJ385">
        <v>0</v>
      </c>
      <c r="GK385">
        <v>0</v>
      </c>
      <c r="GL385">
        <f t="shared" ref="GL385:GL390" si="348">ROUND(IF(AND(BH385=3,BI385=3,FS385&lt;&gt;0),P385,0),2)</f>
        <v>0</v>
      </c>
      <c r="GM385">
        <f t="shared" ref="GM385:GM390" si="349">ROUND(O385+X385+Y385,2)+GX385</f>
        <v>46022.89</v>
      </c>
      <c r="GN385">
        <f t="shared" ref="GN385:GN390" si="350">IF(OR(BI385=0,BI385=1),ROUND(O385+X385+Y385,2),0)</f>
        <v>46022.89</v>
      </c>
      <c r="GO385">
        <f t="shared" ref="GO385:GO390" si="351">IF(BI385=2,ROUND(O385+X385+Y385,2),0)</f>
        <v>0</v>
      </c>
      <c r="GP385">
        <f t="shared" ref="GP385:GP390" si="352">IF(BI385=4,ROUND(O385+X385+Y385,2)+GX385,0)</f>
        <v>0</v>
      </c>
      <c r="GR385">
        <v>0</v>
      </c>
      <c r="GS385">
        <v>3</v>
      </c>
      <c r="GT385">
        <v>0</v>
      </c>
      <c r="GU385" t="s">
        <v>3</v>
      </c>
      <c r="GV385">
        <f t="shared" ref="GV385:GV390" si="353">ROUND((GT385),6)</f>
        <v>0</v>
      </c>
      <c r="GW385">
        <v>1</v>
      </c>
      <c r="GX385">
        <f t="shared" ref="GX385:GX390" si="354">ROUND(HC385*I385,2)</f>
        <v>0</v>
      </c>
      <c r="HA385">
        <v>0</v>
      </c>
      <c r="HB385">
        <v>0</v>
      </c>
      <c r="HC385">
        <f t="shared" ref="HC385:HC390" si="355">GV385*GW385</f>
        <v>0</v>
      </c>
      <c r="IK385">
        <v>0</v>
      </c>
    </row>
    <row r="386" spans="1:245" x14ac:dyDescent="0.2">
      <c r="A386">
        <v>18</v>
      </c>
      <c r="B386">
        <v>1</v>
      </c>
      <c r="C386">
        <v>611</v>
      </c>
      <c r="E386" t="s">
        <v>522</v>
      </c>
      <c r="F386" t="s">
        <v>207</v>
      </c>
      <c r="G386" t="s">
        <v>208</v>
      </c>
      <c r="H386" t="s">
        <v>133</v>
      </c>
      <c r="I386">
        <f>I385*J386</f>
        <v>0.64527500000000004</v>
      </c>
      <c r="J386">
        <v>1</v>
      </c>
      <c r="O386">
        <f t="shared" si="325"/>
        <v>43014.26</v>
      </c>
      <c r="P386">
        <f t="shared" si="326"/>
        <v>43014.26</v>
      </c>
      <c r="Q386">
        <f t="shared" si="327"/>
        <v>0</v>
      </c>
      <c r="R386">
        <f t="shared" si="328"/>
        <v>0</v>
      </c>
      <c r="S386">
        <f t="shared" si="329"/>
        <v>0</v>
      </c>
      <c r="T386">
        <f t="shared" si="330"/>
        <v>0</v>
      </c>
      <c r="U386">
        <f t="shared" si="331"/>
        <v>0</v>
      </c>
      <c r="V386">
        <f t="shared" si="332"/>
        <v>0</v>
      </c>
      <c r="W386">
        <f t="shared" si="333"/>
        <v>22.05</v>
      </c>
      <c r="X386">
        <f t="shared" si="334"/>
        <v>0</v>
      </c>
      <c r="Y386">
        <f t="shared" si="334"/>
        <v>0</v>
      </c>
      <c r="AA386">
        <v>68187018</v>
      </c>
      <c r="AB386">
        <f t="shared" si="335"/>
        <v>6747</v>
      </c>
      <c r="AC386">
        <f t="shared" si="336"/>
        <v>6747</v>
      </c>
      <c r="AD386">
        <f>ROUND((((ET386)-(EU386))+AE386),6)</f>
        <v>0</v>
      </c>
      <c r="AE386">
        <f>ROUND((EU386),6)</f>
        <v>0</v>
      </c>
      <c r="AF386">
        <f>ROUND((EV386),6)</f>
        <v>0</v>
      </c>
      <c r="AG386">
        <f t="shared" si="337"/>
        <v>0</v>
      </c>
      <c r="AH386">
        <f>(EW386)</f>
        <v>0</v>
      </c>
      <c r="AI386">
        <f>(EX386)</f>
        <v>0</v>
      </c>
      <c r="AJ386">
        <f t="shared" si="338"/>
        <v>34.17</v>
      </c>
      <c r="AK386">
        <v>6747</v>
      </c>
      <c r="AL386">
        <v>6747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34.17</v>
      </c>
      <c r="AT386">
        <v>0</v>
      </c>
      <c r="AU386">
        <v>0</v>
      </c>
      <c r="AV386">
        <v>1</v>
      </c>
      <c r="AW386">
        <v>1</v>
      </c>
      <c r="AZ386">
        <v>1</v>
      </c>
      <c r="BA386">
        <v>1</v>
      </c>
      <c r="BB386">
        <v>1</v>
      </c>
      <c r="BC386">
        <v>9.8800000000000008</v>
      </c>
      <c r="BD386" t="s">
        <v>3</v>
      </c>
      <c r="BE386" t="s">
        <v>3</v>
      </c>
      <c r="BF386" t="s">
        <v>3</v>
      </c>
      <c r="BG386" t="s">
        <v>3</v>
      </c>
      <c r="BH386">
        <v>3</v>
      </c>
      <c r="BI386">
        <v>1</v>
      </c>
      <c r="BJ386" t="s">
        <v>209</v>
      </c>
      <c r="BM386">
        <v>500001</v>
      </c>
      <c r="BN386">
        <v>0</v>
      </c>
      <c r="BO386" t="s">
        <v>207</v>
      </c>
      <c r="BP386">
        <v>1</v>
      </c>
      <c r="BQ386">
        <v>8</v>
      </c>
      <c r="BR386">
        <v>0</v>
      </c>
      <c r="BS386">
        <v>1</v>
      </c>
      <c r="BT386">
        <v>1</v>
      </c>
      <c r="BU386">
        <v>1</v>
      </c>
      <c r="BV386">
        <v>1</v>
      </c>
      <c r="BW386">
        <v>1</v>
      </c>
      <c r="BX386">
        <v>1</v>
      </c>
      <c r="BY386" t="s">
        <v>3</v>
      </c>
      <c r="BZ386">
        <v>0</v>
      </c>
      <c r="CA386">
        <v>0</v>
      </c>
      <c r="CE386">
        <v>0</v>
      </c>
      <c r="CF386">
        <v>0</v>
      </c>
      <c r="CG386">
        <v>0</v>
      </c>
      <c r="CM386">
        <v>0</v>
      </c>
      <c r="CN386" t="s">
        <v>3</v>
      </c>
      <c r="CO386">
        <v>0</v>
      </c>
      <c r="CP386">
        <f t="shared" si="339"/>
        <v>43014.26</v>
      </c>
      <c r="CQ386">
        <f t="shared" si="340"/>
        <v>66660.36</v>
      </c>
      <c r="CR386">
        <f t="shared" si="341"/>
        <v>0</v>
      </c>
      <c r="CS386">
        <f t="shared" si="342"/>
        <v>0</v>
      </c>
      <c r="CT386">
        <f t="shared" si="343"/>
        <v>0</v>
      </c>
      <c r="CU386">
        <f t="shared" si="344"/>
        <v>0</v>
      </c>
      <c r="CV386">
        <f t="shared" si="344"/>
        <v>0</v>
      </c>
      <c r="CW386">
        <f t="shared" si="344"/>
        <v>0</v>
      </c>
      <c r="CX386">
        <f t="shared" si="344"/>
        <v>34.17</v>
      </c>
      <c r="CY386">
        <f t="shared" si="345"/>
        <v>0</v>
      </c>
      <c r="CZ386">
        <f t="shared" si="346"/>
        <v>0</v>
      </c>
      <c r="DC386" t="s">
        <v>3</v>
      </c>
      <c r="DD386" t="s">
        <v>3</v>
      </c>
      <c r="DE386" t="s">
        <v>3</v>
      </c>
      <c r="DF386" t="s">
        <v>3</v>
      </c>
      <c r="DG386" t="s">
        <v>3</v>
      </c>
      <c r="DH386" t="s">
        <v>3</v>
      </c>
      <c r="DI386" t="s">
        <v>3</v>
      </c>
      <c r="DJ386" t="s">
        <v>3</v>
      </c>
      <c r="DK386" t="s">
        <v>3</v>
      </c>
      <c r="DL386" t="s">
        <v>3</v>
      </c>
      <c r="DM386" t="s">
        <v>3</v>
      </c>
      <c r="DN386">
        <v>0</v>
      </c>
      <c r="DO386">
        <v>0</v>
      </c>
      <c r="DP386">
        <v>1</v>
      </c>
      <c r="DQ386">
        <v>1</v>
      </c>
      <c r="DU386">
        <v>1009</v>
      </c>
      <c r="DV386" t="s">
        <v>133</v>
      </c>
      <c r="DW386" t="s">
        <v>133</v>
      </c>
      <c r="DX386">
        <v>1000</v>
      </c>
      <c r="EE386">
        <v>63940454</v>
      </c>
      <c r="EF386">
        <v>8</v>
      </c>
      <c r="EG386" t="s">
        <v>33</v>
      </c>
      <c r="EH386">
        <v>0</v>
      </c>
      <c r="EI386" t="s">
        <v>3</v>
      </c>
      <c r="EJ386">
        <v>1</v>
      </c>
      <c r="EK386">
        <v>500001</v>
      </c>
      <c r="EL386" t="s">
        <v>34</v>
      </c>
      <c r="EM386" t="s">
        <v>35</v>
      </c>
      <c r="EO386" t="s">
        <v>3</v>
      </c>
      <c r="EQ386">
        <v>0</v>
      </c>
      <c r="ER386">
        <v>6747</v>
      </c>
      <c r="ES386">
        <v>6747</v>
      </c>
      <c r="ET386">
        <v>0</v>
      </c>
      <c r="EU386">
        <v>0</v>
      </c>
      <c r="EV386">
        <v>0</v>
      </c>
      <c r="EW386">
        <v>0</v>
      </c>
      <c r="EX386">
        <v>0</v>
      </c>
      <c r="FQ386">
        <v>0</v>
      </c>
      <c r="FR386">
        <f t="shared" si="347"/>
        <v>0</v>
      </c>
      <c r="FS386">
        <v>0</v>
      </c>
      <c r="FX386">
        <v>0</v>
      </c>
      <c r="FY386">
        <v>0</v>
      </c>
      <c r="GA386" t="s">
        <v>3</v>
      </c>
      <c r="GD386">
        <v>1</v>
      </c>
      <c r="GF386">
        <v>1199194378</v>
      </c>
      <c r="GG386">
        <v>2</v>
      </c>
      <c r="GH386">
        <v>1</v>
      </c>
      <c r="GI386">
        <v>2</v>
      </c>
      <c r="GJ386">
        <v>0</v>
      </c>
      <c r="GK386">
        <v>0</v>
      </c>
      <c r="GL386">
        <f t="shared" si="348"/>
        <v>0</v>
      </c>
      <c r="GM386">
        <f t="shared" si="349"/>
        <v>43014.26</v>
      </c>
      <c r="GN386">
        <f t="shared" si="350"/>
        <v>43014.26</v>
      </c>
      <c r="GO386">
        <f t="shared" si="351"/>
        <v>0</v>
      </c>
      <c r="GP386">
        <f t="shared" si="352"/>
        <v>0</v>
      </c>
      <c r="GR386">
        <v>0</v>
      </c>
      <c r="GS386">
        <v>3</v>
      </c>
      <c r="GT386">
        <v>0</v>
      </c>
      <c r="GU386" t="s">
        <v>3</v>
      </c>
      <c r="GV386">
        <f t="shared" si="353"/>
        <v>0</v>
      </c>
      <c r="GW386">
        <v>1</v>
      </c>
      <c r="GX386">
        <f t="shared" si="354"/>
        <v>0</v>
      </c>
      <c r="HA386">
        <v>0</v>
      </c>
      <c r="HB386">
        <v>0</v>
      </c>
      <c r="HC386">
        <f t="shared" si="355"/>
        <v>0</v>
      </c>
      <c r="IK386">
        <v>0</v>
      </c>
    </row>
    <row r="387" spans="1:245" x14ac:dyDescent="0.2">
      <c r="A387">
        <v>17</v>
      </c>
      <c r="B387">
        <v>1</v>
      </c>
      <c r="C387">
        <f>ROW(SmtRes!A619)</f>
        <v>619</v>
      </c>
      <c r="D387">
        <f>ROW(EtalonRes!A610)</f>
        <v>610</v>
      </c>
      <c r="E387" t="s">
        <v>523</v>
      </c>
      <c r="F387" t="s">
        <v>211</v>
      </c>
      <c r="G387" t="s">
        <v>212</v>
      </c>
      <c r="H387" t="s">
        <v>142</v>
      </c>
      <c r="I387">
        <f>ROUND((258.11)/100,9)</f>
        <v>2.5811000000000002</v>
      </c>
      <c r="J387">
        <v>0</v>
      </c>
      <c r="O387">
        <f t="shared" si="325"/>
        <v>164159.47</v>
      </c>
      <c r="P387">
        <f t="shared" si="326"/>
        <v>69193.509999999995</v>
      </c>
      <c r="Q387">
        <f t="shared" si="327"/>
        <v>13690.41</v>
      </c>
      <c r="R387">
        <f t="shared" si="328"/>
        <v>941.11</v>
      </c>
      <c r="S387">
        <f t="shared" si="329"/>
        <v>81275.55</v>
      </c>
      <c r="T387">
        <f t="shared" si="330"/>
        <v>0</v>
      </c>
      <c r="U387">
        <f t="shared" si="331"/>
        <v>304.12843189999995</v>
      </c>
      <c r="V387">
        <f t="shared" si="332"/>
        <v>2.452045</v>
      </c>
      <c r="W387">
        <f t="shared" si="333"/>
        <v>0</v>
      </c>
      <c r="X387">
        <f t="shared" si="334"/>
        <v>78105.83</v>
      </c>
      <c r="Y387">
        <f t="shared" si="334"/>
        <v>38641.83</v>
      </c>
      <c r="AA387">
        <v>68187018</v>
      </c>
      <c r="AB387">
        <f t="shared" si="335"/>
        <v>7000.2254999999996</v>
      </c>
      <c r="AC387">
        <f t="shared" si="336"/>
        <v>5350.85</v>
      </c>
      <c r="AD387">
        <f>ROUND(((((ET387*1.25))-((EU387*1.25)))+AE387),6)</f>
        <v>541.78750000000002</v>
      </c>
      <c r="AE387">
        <f>ROUND(((EU387*1.25)),6)</f>
        <v>12.824999999999999</v>
      </c>
      <c r="AF387">
        <f>ROUND(((EV387*1.15)),6)</f>
        <v>1107.588</v>
      </c>
      <c r="AG387">
        <f t="shared" si="337"/>
        <v>0</v>
      </c>
      <c r="AH387">
        <f>((EW387*1.15))</f>
        <v>117.82899999999998</v>
      </c>
      <c r="AI387">
        <f>((EX387*1.25))</f>
        <v>0.95</v>
      </c>
      <c r="AJ387">
        <f t="shared" si="338"/>
        <v>0</v>
      </c>
      <c r="AK387">
        <v>6747.4</v>
      </c>
      <c r="AL387">
        <v>5350.85</v>
      </c>
      <c r="AM387">
        <v>433.43</v>
      </c>
      <c r="AN387">
        <v>10.26</v>
      </c>
      <c r="AO387">
        <v>963.12</v>
      </c>
      <c r="AP387">
        <v>0</v>
      </c>
      <c r="AQ387">
        <v>102.46</v>
      </c>
      <c r="AR387">
        <v>0.76</v>
      </c>
      <c r="AS387">
        <v>0</v>
      </c>
      <c r="AT387">
        <v>95</v>
      </c>
      <c r="AU387">
        <v>47</v>
      </c>
      <c r="AV387">
        <v>1</v>
      </c>
      <c r="AW387">
        <v>1</v>
      </c>
      <c r="AZ387">
        <v>1</v>
      </c>
      <c r="BA387">
        <v>28.43</v>
      </c>
      <c r="BB387">
        <v>9.7899999999999991</v>
      </c>
      <c r="BC387">
        <v>5.01</v>
      </c>
      <c r="BD387" t="s">
        <v>3</v>
      </c>
      <c r="BE387" t="s">
        <v>3</v>
      </c>
      <c r="BF387" t="s">
        <v>3</v>
      </c>
      <c r="BG387" t="s">
        <v>3</v>
      </c>
      <c r="BH387">
        <v>0</v>
      </c>
      <c r="BI387">
        <v>1</v>
      </c>
      <c r="BJ387" t="s">
        <v>213</v>
      </c>
      <c r="BM387">
        <v>15001</v>
      </c>
      <c r="BN387">
        <v>0</v>
      </c>
      <c r="BO387" t="s">
        <v>211</v>
      </c>
      <c r="BP387">
        <v>1</v>
      </c>
      <c r="BQ387">
        <v>2</v>
      </c>
      <c r="BR387">
        <v>0</v>
      </c>
      <c r="BS387">
        <v>28.43</v>
      </c>
      <c r="BT387">
        <v>1</v>
      </c>
      <c r="BU387">
        <v>1</v>
      </c>
      <c r="BV387">
        <v>1</v>
      </c>
      <c r="BW387">
        <v>1</v>
      </c>
      <c r="BX387">
        <v>1</v>
      </c>
      <c r="BY387" t="s">
        <v>3</v>
      </c>
      <c r="BZ387">
        <v>105</v>
      </c>
      <c r="CA387">
        <v>55</v>
      </c>
      <c r="CE387">
        <v>0</v>
      </c>
      <c r="CF387">
        <v>0</v>
      </c>
      <c r="CG387">
        <v>0</v>
      </c>
      <c r="CM387">
        <v>0</v>
      </c>
      <c r="CN387" t="s">
        <v>1223</v>
      </c>
      <c r="CO387">
        <v>0</v>
      </c>
      <c r="CP387">
        <f t="shared" si="339"/>
        <v>164159.47</v>
      </c>
      <c r="CQ387">
        <f t="shared" si="340"/>
        <v>26807.7585</v>
      </c>
      <c r="CR387">
        <f t="shared" si="341"/>
        <v>5304.0996249999998</v>
      </c>
      <c r="CS387">
        <f t="shared" si="342"/>
        <v>364.61474999999996</v>
      </c>
      <c r="CT387">
        <f t="shared" si="343"/>
        <v>31488.726839999999</v>
      </c>
      <c r="CU387">
        <f t="shared" si="344"/>
        <v>0</v>
      </c>
      <c r="CV387">
        <f t="shared" si="344"/>
        <v>117.82899999999998</v>
      </c>
      <c r="CW387">
        <f t="shared" si="344"/>
        <v>0.95</v>
      </c>
      <c r="CX387">
        <f t="shared" si="344"/>
        <v>0</v>
      </c>
      <c r="CY387">
        <f t="shared" si="345"/>
        <v>78105.827000000005</v>
      </c>
      <c r="CZ387">
        <f t="shared" si="346"/>
        <v>38641.830199999997</v>
      </c>
      <c r="DC387" t="s">
        <v>3</v>
      </c>
      <c r="DD387" t="s">
        <v>3</v>
      </c>
      <c r="DE387" t="s">
        <v>20</v>
      </c>
      <c r="DF387" t="s">
        <v>20</v>
      </c>
      <c r="DG387" t="s">
        <v>21</v>
      </c>
      <c r="DH387" t="s">
        <v>3</v>
      </c>
      <c r="DI387" t="s">
        <v>21</v>
      </c>
      <c r="DJ387" t="s">
        <v>20</v>
      </c>
      <c r="DK387" t="s">
        <v>3</v>
      </c>
      <c r="DL387" t="s">
        <v>3</v>
      </c>
      <c r="DM387" t="s">
        <v>3</v>
      </c>
      <c r="DN387">
        <v>0</v>
      </c>
      <c r="DO387">
        <v>0</v>
      </c>
      <c r="DP387">
        <v>1</v>
      </c>
      <c r="DQ387">
        <v>1</v>
      </c>
      <c r="DU387">
        <v>1013</v>
      </c>
      <c r="DV387" t="s">
        <v>142</v>
      </c>
      <c r="DW387" t="s">
        <v>142</v>
      </c>
      <c r="DX387">
        <v>1</v>
      </c>
      <c r="EE387">
        <v>63940301</v>
      </c>
      <c r="EF387">
        <v>2</v>
      </c>
      <c r="EG387" t="s">
        <v>22</v>
      </c>
      <c r="EH387">
        <v>0</v>
      </c>
      <c r="EI387" t="s">
        <v>3</v>
      </c>
      <c r="EJ387">
        <v>1</v>
      </c>
      <c r="EK387">
        <v>15001</v>
      </c>
      <c r="EL387" t="s">
        <v>110</v>
      </c>
      <c r="EM387" t="s">
        <v>111</v>
      </c>
      <c r="EO387" t="s">
        <v>25</v>
      </c>
      <c r="EQ387">
        <v>0</v>
      </c>
      <c r="ER387">
        <v>6747.4</v>
      </c>
      <c r="ES387">
        <v>5350.85</v>
      </c>
      <c r="ET387">
        <v>433.43</v>
      </c>
      <c r="EU387">
        <v>10.26</v>
      </c>
      <c r="EV387">
        <v>963.12</v>
      </c>
      <c r="EW387">
        <v>102.46</v>
      </c>
      <c r="EX387">
        <v>0.76</v>
      </c>
      <c r="EY387">
        <v>0</v>
      </c>
      <c r="FQ387">
        <v>0</v>
      </c>
      <c r="FR387">
        <f t="shared" si="347"/>
        <v>0</v>
      </c>
      <c r="FS387">
        <v>0</v>
      </c>
      <c r="FT387" t="s">
        <v>26</v>
      </c>
      <c r="FU387" t="s">
        <v>27</v>
      </c>
      <c r="FX387">
        <v>94.5</v>
      </c>
      <c r="FY387">
        <v>46.75</v>
      </c>
      <c r="GA387" t="s">
        <v>3</v>
      </c>
      <c r="GD387">
        <v>1</v>
      </c>
      <c r="GF387">
        <v>-1153906230</v>
      </c>
      <c r="GG387">
        <v>2</v>
      </c>
      <c r="GH387">
        <v>1</v>
      </c>
      <c r="GI387">
        <v>2</v>
      </c>
      <c r="GJ387">
        <v>0</v>
      </c>
      <c r="GK387">
        <v>0</v>
      </c>
      <c r="GL387">
        <f t="shared" si="348"/>
        <v>0</v>
      </c>
      <c r="GM387">
        <f t="shared" si="349"/>
        <v>280907.13</v>
      </c>
      <c r="GN387">
        <f t="shared" si="350"/>
        <v>280907.13</v>
      </c>
      <c r="GO387">
        <f t="shared" si="351"/>
        <v>0</v>
      </c>
      <c r="GP387">
        <f t="shared" si="352"/>
        <v>0</v>
      </c>
      <c r="GR387">
        <v>0</v>
      </c>
      <c r="GS387">
        <v>3</v>
      </c>
      <c r="GT387">
        <v>0</v>
      </c>
      <c r="GU387" t="s">
        <v>3</v>
      </c>
      <c r="GV387">
        <f t="shared" si="353"/>
        <v>0</v>
      </c>
      <c r="GW387">
        <v>1</v>
      </c>
      <c r="GX387">
        <f t="shared" si="354"/>
        <v>0</v>
      </c>
      <c r="HA387">
        <v>0</v>
      </c>
      <c r="HB387">
        <v>0</v>
      </c>
      <c r="HC387">
        <f t="shared" si="355"/>
        <v>0</v>
      </c>
      <c r="IK387">
        <v>0</v>
      </c>
    </row>
    <row r="388" spans="1:245" x14ac:dyDescent="0.2">
      <c r="A388">
        <v>17</v>
      </c>
      <c r="B388">
        <v>1</v>
      </c>
      <c r="C388">
        <f>ROW(SmtRes!A626)</f>
        <v>626</v>
      </c>
      <c r="D388">
        <f>ROW(EtalonRes!A616)</f>
        <v>616</v>
      </c>
      <c r="E388" t="s">
        <v>524</v>
      </c>
      <c r="F388" t="s">
        <v>211</v>
      </c>
      <c r="G388" t="s">
        <v>215</v>
      </c>
      <c r="H388" t="s">
        <v>142</v>
      </c>
      <c r="I388">
        <f>ROUND((515.26)/100,9)</f>
        <v>5.1525999999999996</v>
      </c>
      <c r="J388">
        <v>0</v>
      </c>
      <c r="O388">
        <f t="shared" si="325"/>
        <v>327708.37</v>
      </c>
      <c r="P388">
        <f t="shared" si="326"/>
        <v>138129.66</v>
      </c>
      <c r="Q388">
        <f t="shared" si="327"/>
        <v>27329.9</v>
      </c>
      <c r="R388">
        <f t="shared" si="328"/>
        <v>1878.71</v>
      </c>
      <c r="S388">
        <f t="shared" si="329"/>
        <v>162248.81</v>
      </c>
      <c r="T388">
        <f t="shared" si="330"/>
        <v>0</v>
      </c>
      <c r="U388">
        <f t="shared" si="331"/>
        <v>607.1257053999999</v>
      </c>
      <c r="V388">
        <f t="shared" si="332"/>
        <v>4.8949699999999998</v>
      </c>
      <c r="W388">
        <f t="shared" si="333"/>
        <v>0</v>
      </c>
      <c r="X388">
        <f t="shared" si="334"/>
        <v>155921.14000000001</v>
      </c>
      <c r="Y388">
        <f t="shared" si="334"/>
        <v>77139.929999999993</v>
      </c>
      <c r="AA388">
        <v>68187018</v>
      </c>
      <c r="AB388">
        <f t="shared" si="335"/>
        <v>7000.2254999999996</v>
      </c>
      <c r="AC388">
        <f t="shared" si="336"/>
        <v>5350.85</v>
      </c>
      <c r="AD388">
        <f>ROUND(((((ET388*1.25))-((EU388*1.25)))+AE388),6)</f>
        <v>541.78750000000002</v>
      </c>
      <c r="AE388">
        <f>ROUND(((EU388*1.25)),6)</f>
        <v>12.824999999999999</v>
      </c>
      <c r="AF388">
        <f>ROUND(((EV388*1.15)),6)</f>
        <v>1107.588</v>
      </c>
      <c r="AG388">
        <f t="shared" si="337"/>
        <v>0</v>
      </c>
      <c r="AH388">
        <f>((EW388*1.15))</f>
        <v>117.82899999999998</v>
      </c>
      <c r="AI388">
        <f>((EX388*1.25))</f>
        <v>0.95</v>
      </c>
      <c r="AJ388">
        <f t="shared" si="338"/>
        <v>0</v>
      </c>
      <c r="AK388">
        <v>6747.4</v>
      </c>
      <c r="AL388">
        <v>5350.85</v>
      </c>
      <c r="AM388">
        <v>433.43</v>
      </c>
      <c r="AN388">
        <v>10.26</v>
      </c>
      <c r="AO388">
        <v>963.12</v>
      </c>
      <c r="AP388">
        <v>0</v>
      </c>
      <c r="AQ388">
        <v>102.46</v>
      </c>
      <c r="AR388">
        <v>0.76</v>
      </c>
      <c r="AS388">
        <v>0</v>
      </c>
      <c r="AT388">
        <v>95</v>
      </c>
      <c r="AU388">
        <v>47</v>
      </c>
      <c r="AV388">
        <v>1</v>
      </c>
      <c r="AW388">
        <v>1</v>
      </c>
      <c r="AZ388">
        <v>1</v>
      </c>
      <c r="BA388">
        <v>28.43</v>
      </c>
      <c r="BB388">
        <v>9.7899999999999991</v>
      </c>
      <c r="BC388">
        <v>5.01</v>
      </c>
      <c r="BD388" t="s">
        <v>3</v>
      </c>
      <c r="BE388" t="s">
        <v>3</v>
      </c>
      <c r="BF388" t="s">
        <v>3</v>
      </c>
      <c r="BG388" t="s">
        <v>3</v>
      </c>
      <c r="BH388">
        <v>0</v>
      </c>
      <c r="BI388">
        <v>1</v>
      </c>
      <c r="BJ388" t="s">
        <v>213</v>
      </c>
      <c r="BM388">
        <v>15001</v>
      </c>
      <c r="BN388">
        <v>0</v>
      </c>
      <c r="BO388" t="s">
        <v>211</v>
      </c>
      <c r="BP388">
        <v>1</v>
      </c>
      <c r="BQ388">
        <v>2</v>
      </c>
      <c r="BR388">
        <v>0</v>
      </c>
      <c r="BS388">
        <v>28.43</v>
      </c>
      <c r="BT388">
        <v>1</v>
      </c>
      <c r="BU388">
        <v>1</v>
      </c>
      <c r="BV388">
        <v>1</v>
      </c>
      <c r="BW388">
        <v>1</v>
      </c>
      <c r="BX388">
        <v>1</v>
      </c>
      <c r="BY388" t="s">
        <v>3</v>
      </c>
      <c r="BZ388">
        <v>105</v>
      </c>
      <c r="CA388">
        <v>55</v>
      </c>
      <c r="CE388">
        <v>0</v>
      </c>
      <c r="CF388">
        <v>0</v>
      </c>
      <c r="CG388">
        <v>0</v>
      </c>
      <c r="CM388">
        <v>0</v>
      </c>
      <c r="CN388" t="s">
        <v>1223</v>
      </c>
      <c r="CO388">
        <v>0</v>
      </c>
      <c r="CP388">
        <f t="shared" si="339"/>
        <v>327708.37</v>
      </c>
      <c r="CQ388">
        <f t="shared" si="340"/>
        <v>26807.7585</v>
      </c>
      <c r="CR388">
        <f t="shared" si="341"/>
        <v>5304.0996249999998</v>
      </c>
      <c r="CS388">
        <f t="shared" si="342"/>
        <v>364.61474999999996</v>
      </c>
      <c r="CT388">
        <f t="shared" si="343"/>
        <v>31488.726839999999</v>
      </c>
      <c r="CU388">
        <f t="shared" si="344"/>
        <v>0</v>
      </c>
      <c r="CV388">
        <f t="shared" si="344"/>
        <v>117.82899999999998</v>
      </c>
      <c r="CW388">
        <f t="shared" si="344"/>
        <v>0.95</v>
      </c>
      <c r="CX388">
        <f t="shared" si="344"/>
        <v>0</v>
      </c>
      <c r="CY388">
        <f t="shared" si="345"/>
        <v>155921.14399999997</v>
      </c>
      <c r="CZ388">
        <f t="shared" si="346"/>
        <v>77139.934399999998</v>
      </c>
      <c r="DC388" t="s">
        <v>3</v>
      </c>
      <c r="DD388" t="s">
        <v>3</v>
      </c>
      <c r="DE388" t="s">
        <v>20</v>
      </c>
      <c r="DF388" t="s">
        <v>20</v>
      </c>
      <c r="DG388" t="s">
        <v>21</v>
      </c>
      <c r="DH388" t="s">
        <v>3</v>
      </c>
      <c r="DI388" t="s">
        <v>21</v>
      </c>
      <c r="DJ388" t="s">
        <v>20</v>
      </c>
      <c r="DK388" t="s">
        <v>3</v>
      </c>
      <c r="DL388" t="s">
        <v>3</v>
      </c>
      <c r="DM388" t="s">
        <v>3</v>
      </c>
      <c r="DN388">
        <v>0</v>
      </c>
      <c r="DO388">
        <v>0</v>
      </c>
      <c r="DP388">
        <v>1</v>
      </c>
      <c r="DQ388">
        <v>1</v>
      </c>
      <c r="DU388">
        <v>1013</v>
      </c>
      <c r="DV388" t="s">
        <v>142</v>
      </c>
      <c r="DW388" t="s">
        <v>142</v>
      </c>
      <c r="DX388">
        <v>1</v>
      </c>
      <c r="EE388">
        <v>63940301</v>
      </c>
      <c r="EF388">
        <v>2</v>
      </c>
      <c r="EG388" t="s">
        <v>22</v>
      </c>
      <c r="EH388">
        <v>0</v>
      </c>
      <c r="EI388" t="s">
        <v>3</v>
      </c>
      <c r="EJ388">
        <v>1</v>
      </c>
      <c r="EK388">
        <v>15001</v>
      </c>
      <c r="EL388" t="s">
        <v>110</v>
      </c>
      <c r="EM388" t="s">
        <v>111</v>
      </c>
      <c r="EO388" t="s">
        <v>25</v>
      </c>
      <c r="EQ388">
        <v>0</v>
      </c>
      <c r="ER388">
        <v>6747.4</v>
      </c>
      <c r="ES388">
        <v>5350.85</v>
      </c>
      <c r="ET388">
        <v>433.43</v>
      </c>
      <c r="EU388">
        <v>10.26</v>
      </c>
      <c r="EV388">
        <v>963.12</v>
      </c>
      <c r="EW388">
        <v>102.46</v>
      </c>
      <c r="EX388">
        <v>0.76</v>
      </c>
      <c r="EY388">
        <v>0</v>
      </c>
      <c r="FQ388">
        <v>0</v>
      </c>
      <c r="FR388">
        <f t="shared" si="347"/>
        <v>0</v>
      </c>
      <c r="FS388">
        <v>0</v>
      </c>
      <c r="FT388" t="s">
        <v>26</v>
      </c>
      <c r="FU388" t="s">
        <v>27</v>
      </c>
      <c r="FX388">
        <v>94.5</v>
      </c>
      <c r="FY388">
        <v>46.75</v>
      </c>
      <c r="GA388" t="s">
        <v>3</v>
      </c>
      <c r="GD388">
        <v>1</v>
      </c>
      <c r="GF388">
        <v>1641221945</v>
      </c>
      <c r="GG388">
        <v>2</v>
      </c>
      <c r="GH388">
        <v>1</v>
      </c>
      <c r="GI388">
        <v>2</v>
      </c>
      <c r="GJ388">
        <v>0</v>
      </c>
      <c r="GK388">
        <v>0</v>
      </c>
      <c r="GL388">
        <f t="shared" si="348"/>
        <v>0</v>
      </c>
      <c r="GM388">
        <f t="shared" si="349"/>
        <v>560769.43999999994</v>
      </c>
      <c r="GN388">
        <f t="shared" si="350"/>
        <v>560769.43999999994</v>
      </c>
      <c r="GO388">
        <f t="shared" si="351"/>
        <v>0</v>
      </c>
      <c r="GP388">
        <f t="shared" si="352"/>
        <v>0</v>
      </c>
      <c r="GR388">
        <v>0</v>
      </c>
      <c r="GS388">
        <v>3</v>
      </c>
      <c r="GT388">
        <v>0</v>
      </c>
      <c r="GU388" t="s">
        <v>3</v>
      </c>
      <c r="GV388">
        <f t="shared" si="353"/>
        <v>0</v>
      </c>
      <c r="GW388">
        <v>1</v>
      </c>
      <c r="GX388">
        <f t="shared" si="354"/>
        <v>0</v>
      </c>
      <c r="HA388">
        <v>0</v>
      </c>
      <c r="HB388">
        <v>0</v>
      </c>
      <c r="HC388">
        <f t="shared" si="355"/>
        <v>0</v>
      </c>
      <c r="IK388">
        <v>0</v>
      </c>
    </row>
    <row r="389" spans="1:245" x14ac:dyDescent="0.2">
      <c r="A389">
        <v>18</v>
      </c>
      <c r="B389">
        <v>1</v>
      </c>
      <c r="C389">
        <v>625</v>
      </c>
      <c r="E389" t="s">
        <v>525</v>
      </c>
      <c r="F389" t="s">
        <v>217</v>
      </c>
      <c r="G389" t="s">
        <v>218</v>
      </c>
      <c r="H389" t="s">
        <v>31</v>
      </c>
      <c r="I389">
        <f>I388*J389</f>
        <v>-530.71780000000001</v>
      </c>
      <c r="J389">
        <v>-103.00000000000001</v>
      </c>
      <c r="O389">
        <f t="shared" si="325"/>
        <v>-138129.66</v>
      </c>
      <c r="P389">
        <f t="shared" si="326"/>
        <v>-138129.66</v>
      </c>
      <c r="Q389">
        <f t="shared" si="327"/>
        <v>0</v>
      </c>
      <c r="R389">
        <f t="shared" si="328"/>
        <v>0</v>
      </c>
      <c r="S389">
        <f t="shared" si="329"/>
        <v>0</v>
      </c>
      <c r="T389">
        <f t="shared" si="330"/>
        <v>0</v>
      </c>
      <c r="U389">
        <f t="shared" si="331"/>
        <v>0</v>
      </c>
      <c r="V389">
        <f t="shared" si="332"/>
        <v>0</v>
      </c>
      <c r="W389">
        <f t="shared" si="333"/>
        <v>0</v>
      </c>
      <c r="X389">
        <f t="shared" si="334"/>
        <v>0</v>
      </c>
      <c r="Y389">
        <f t="shared" si="334"/>
        <v>0</v>
      </c>
      <c r="AA389">
        <v>68187018</v>
      </c>
      <c r="AB389">
        <f t="shared" si="335"/>
        <v>51.95</v>
      </c>
      <c r="AC389">
        <f t="shared" si="336"/>
        <v>51.95</v>
      </c>
      <c r="AD389">
        <f>ROUND((((ET389)-(EU389))+AE389),6)</f>
        <v>0</v>
      </c>
      <c r="AE389">
        <f>ROUND((EU389),6)</f>
        <v>0</v>
      </c>
      <c r="AF389">
        <f>ROUND((EV389),6)</f>
        <v>0</v>
      </c>
      <c r="AG389">
        <f t="shared" si="337"/>
        <v>0</v>
      </c>
      <c r="AH389">
        <f>(EW389)</f>
        <v>0</v>
      </c>
      <c r="AI389">
        <f>(EX389)</f>
        <v>0</v>
      </c>
      <c r="AJ389">
        <f t="shared" si="338"/>
        <v>0</v>
      </c>
      <c r="AK389">
        <v>51.95</v>
      </c>
      <c r="AL389">
        <v>51.95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0</v>
      </c>
      <c r="AS389">
        <v>0</v>
      </c>
      <c r="AT389">
        <v>0</v>
      </c>
      <c r="AU389">
        <v>0</v>
      </c>
      <c r="AV389">
        <v>1</v>
      </c>
      <c r="AW389">
        <v>1</v>
      </c>
      <c r="AZ389">
        <v>1</v>
      </c>
      <c r="BA389">
        <v>1</v>
      </c>
      <c r="BB389">
        <v>1</v>
      </c>
      <c r="BC389">
        <v>5.01</v>
      </c>
      <c r="BD389" t="s">
        <v>3</v>
      </c>
      <c r="BE389" t="s">
        <v>3</v>
      </c>
      <c r="BF389" t="s">
        <v>3</v>
      </c>
      <c r="BG389" t="s">
        <v>3</v>
      </c>
      <c r="BH389">
        <v>3</v>
      </c>
      <c r="BI389">
        <v>1</v>
      </c>
      <c r="BJ389" t="s">
        <v>219</v>
      </c>
      <c r="BM389">
        <v>500001</v>
      </c>
      <c r="BN389">
        <v>0</v>
      </c>
      <c r="BO389" t="s">
        <v>217</v>
      </c>
      <c r="BP389">
        <v>1</v>
      </c>
      <c r="BQ389">
        <v>8</v>
      </c>
      <c r="BR389">
        <v>1</v>
      </c>
      <c r="BS389">
        <v>1</v>
      </c>
      <c r="BT389">
        <v>1</v>
      </c>
      <c r="BU389">
        <v>1</v>
      </c>
      <c r="BV389">
        <v>1</v>
      </c>
      <c r="BW389">
        <v>1</v>
      </c>
      <c r="BX389">
        <v>1</v>
      </c>
      <c r="BY389" t="s">
        <v>3</v>
      </c>
      <c r="BZ389">
        <v>0</v>
      </c>
      <c r="CA389">
        <v>0</v>
      </c>
      <c r="CE389">
        <v>0</v>
      </c>
      <c r="CF389">
        <v>0</v>
      </c>
      <c r="CG389">
        <v>0</v>
      </c>
      <c r="CM389">
        <v>0</v>
      </c>
      <c r="CN389" t="s">
        <v>3</v>
      </c>
      <c r="CO389">
        <v>0</v>
      </c>
      <c r="CP389">
        <f t="shared" si="339"/>
        <v>-138129.66</v>
      </c>
      <c r="CQ389">
        <f t="shared" si="340"/>
        <v>260.26949999999999</v>
      </c>
      <c r="CR389">
        <f t="shared" si="341"/>
        <v>0</v>
      </c>
      <c r="CS389">
        <f t="shared" si="342"/>
        <v>0</v>
      </c>
      <c r="CT389">
        <f t="shared" si="343"/>
        <v>0</v>
      </c>
      <c r="CU389">
        <f t="shared" si="344"/>
        <v>0</v>
      </c>
      <c r="CV389">
        <f t="shared" si="344"/>
        <v>0</v>
      </c>
      <c r="CW389">
        <f t="shared" si="344"/>
        <v>0</v>
      </c>
      <c r="CX389">
        <f t="shared" si="344"/>
        <v>0</v>
      </c>
      <c r="CY389">
        <f t="shared" si="345"/>
        <v>0</v>
      </c>
      <c r="CZ389">
        <f t="shared" si="346"/>
        <v>0</v>
      </c>
      <c r="DC389" t="s">
        <v>3</v>
      </c>
      <c r="DD389" t="s">
        <v>3</v>
      </c>
      <c r="DE389" t="s">
        <v>3</v>
      </c>
      <c r="DF389" t="s">
        <v>3</v>
      </c>
      <c r="DG389" t="s">
        <v>3</v>
      </c>
      <c r="DH389" t="s">
        <v>3</v>
      </c>
      <c r="DI389" t="s">
        <v>3</v>
      </c>
      <c r="DJ389" t="s">
        <v>3</v>
      </c>
      <c r="DK389" t="s">
        <v>3</v>
      </c>
      <c r="DL389" t="s">
        <v>3</v>
      </c>
      <c r="DM389" t="s">
        <v>3</v>
      </c>
      <c r="DN389">
        <v>0</v>
      </c>
      <c r="DO389">
        <v>0</v>
      </c>
      <c r="DP389">
        <v>1</v>
      </c>
      <c r="DQ389">
        <v>1</v>
      </c>
      <c r="DU389">
        <v>1005</v>
      </c>
      <c r="DV389" t="s">
        <v>31</v>
      </c>
      <c r="DW389" t="s">
        <v>31</v>
      </c>
      <c r="DX389">
        <v>1</v>
      </c>
      <c r="EE389">
        <v>63940454</v>
      </c>
      <c r="EF389">
        <v>8</v>
      </c>
      <c r="EG389" t="s">
        <v>33</v>
      </c>
      <c r="EH389">
        <v>0</v>
      </c>
      <c r="EI389" t="s">
        <v>3</v>
      </c>
      <c r="EJ389">
        <v>1</v>
      </c>
      <c r="EK389">
        <v>500001</v>
      </c>
      <c r="EL389" t="s">
        <v>34</v>
      </c>
      <c r="EM389" t="s">
        <v>35</v>
      </c>
      <c r="EO389" t="s">
        <v>3</v>
      </c>
      <c r="EQ389">
        <v>32768</v>
      </c>
      <c r="ER389">
        <v>51.95</v>
      </c>
      <c r="ES389">
        <v>51.95</v>
      </c>
      <c r="ET389">
        <v>0</v>
      </c>
      <c r="EU389">
        <v>0</v>
      </c>
      <c r="EV389">
        <v>0</v>
      </c>
      <c r="EW389">
        <v>0</v>
      </c>
      <c r="EX389">
        <v>0</v>
      </c>
      <c r="FQ389">
        <v>0</v>
      </c>
      <c r="FR389">
        <f t="shared" si="347"/>
        <v>0</v>
      </c>
      <c r="FS389">
        <v>0</v>
      </c>
      <c r="FX389">
        <v>0</v>
      </c>
      <c r="FY389">
        <v>0</v>
      </c>
      <c r="GA389" t="s">
        <v>3</v>
      </c>
      <c r="GD389">
        <v>1</v>
      </c>
      <c r="GF389">
        <v>1863815349</v>
      </c>
      <c r="GG389">
        <v>2</v>
      </c>
      <c r="GH389">
        <v>1</v>
      </c>
      <c r="GI389">
        <v>2</v>
      </c>
      <c r="GJ389">
        <v>0</v>
      </c>
      <c r="GK389">
        <v>0</v>
      </c>
      <c r="GL389">
        <f t="shared" si="348"/>
        <v>0</v>
      </c>
      <c r="GM389">
        <f t="shared" si="349"/>
        <v>-138129.66</v>
      </c>
      <c r="GN389">
        <f t="shared" si="350"/>
        <v>-138129.66</v>
      </c>
      <c r="GO389">
        <f t="shared" si="351"/>
        <v>0</v>
      </c>
      <c r="GP389">
        <f t="shared" si="352"/>
        <v>0</v>
      </c>
      <c r="GR389">
        <v>0</v>
      </c>
      <c r="GS389">
        <v>3</v>
      </c>
      <c r="GT389">
        <v>0</v>
      </c>
      <c r="GU389" t="s">
        <v>3</v>
      </c>
      <c r="GV389">
        <f t="shared" si="353"/>
        <v>0</v>
      </c>
      <c r="GW389">
        <v>1</v>
      </c>
      <c r="GX389">
        <f t="shared" si="354"/>
        <v>0</v>
      </c>
      <c r="HA389">
        <v>0</v>
      </c>
      <c r="HB389">
        <v>0</v>
      </c>
      <c r="HC389">
        <f t="shared" si="355"/>
        <v>0</v>
      </c>
      <c r="IK389">
        <v>0</v>
      </c>
    </row>
    <row r="390" spans="1:245" x14ac:dyDescent="0.2">
      <c r="A390">
        <v>18</v>
      </c>
      <c r="B390">
        <v>1</v>
      </c>
      <c r="C390">
        <v>626</v>
      </c>
      <c r="E390" t="s">
        <v>526</v>
      </c>
      <c r="F390" t="s">
        <v>221</v>
      </c>
      <c r="G390" t="s">
        <v>222</v>
      </c>
      <c r="H390" t="s">
        <v>31</v>
      </c>
      <c r="I390">
        <f>I388*J390</f>
        <v>530.71780000000001</v>
      </c>
      <c r="J390">
        <v>103.00000000000001</v>
      </c>
      <c r="O390">
        <f t="shared" si="325"/>
        <v>216532.86</v>
      </c>
      <c r="P390">
        <f t="shared" si="326"/>
        <v>216532.86</v>
      </c>
      <c r="Q390">
        <f t="shared" si="327"/>
        <v>0</v>
      </c>
      <c r="R390">
        <f t="shared" si="328"/>
        <v>0</v>
      </c>
      <c r="S390">
        <f t="shared" si="329"/>
        <v>0</v>
      </c>
      <c r="T390">
        <f t="shared" si="330"/>
        <v>0</v>
      </c>
      <c r="U390">
        <f t="shared" si="331"/>
        <v>0</v>
      </c>
      <c r="V390">
        <f t="shared" si="332"/>
        <v>0</v>
      </c>
      <c r="W390">
        <f t="shared" si="333"/>
        <v>0</v>
      </c>
      <c r="X390">
        <f t="shared" si="334"/>
        <v>0</v>
      </c>
      <c r="Y390">
        <f t="shared" si="334"/>
        <v>0</v>
      </c>
      <c r="AA390">
        <v>68187018</v>
      </c>
      <c r="AB390">
        <f t="shared" si="335"/>
        <v>408</v>
      </c>
      <c r="AC390">
        <f t="shared" si="336"/>
        <v>408</v>
      </c>
      <c r="AD390">
        <f>ROUND((((ET390)-(EU390))+AE390),6)</f>
        <v>0</v>
      </c>
      <c r="AE390">
        <f>ROUND((EU390),6)</f>
        <v>0</v>
      </c>
      <c r="AF390">
        <f>ROUND((EV390),6)</f>
        <v>0</v>
      </c>
      <c r="AG390">
        <f t="shared" si="337"/>
        <v>0</v>
      </c>
      <c r="AH390">
        <f>(EW390)</f>
        <v>0</v>
      </c>
      <c r="AI390">
        <f>(EX390)</f>
        <v>0</v>
      </c>
      <c r="AJ390">
        <f t="shared" si="338"/>
        <v>0</v>
      </c>
      <c r="AK390">
        <v>408</v>
      </c>
      <c r="AL390">
        <v>408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0</v>
      </c>
      <c r="AS390">
        <v>0</v>
      </c>
      <c r="AT390">
        <v>0</v>
      </c>
      <c r="AU390">
        <v>0</v>
      </c>
      <c r="AV390">
        <v>1</v>
      </c>
      <c r="AW390">
        <v>1</v>
      </c>
      <c r="AZ390">
        <v>1</v>
      </c>
      <c r="BA390">
        <v>1</v>
      </c>
      <c r="BB390">
        <v>1</v>
      </c>
      <c r="BC390">
        <v>1</v>
      </c>
      <c r="BD390" t="s">
        <v>3</v>
      </c>
      <c r="BE390" t="s">
        <v>3</v>
      </c>
      <c r="BF390" t="s">
        <v>3</v>
      </c>
      <c r="BG390" t="s">
        <v>3</v>
      </c>
      <c r="BH390">
        <v>3</v>
      </c>
      <c r="BI390">
        <v>4</v>
      </c>
      <c r="BJ390" t="s">
        <v>3</v>
      </c>
      <c r="BM390">
        <v>0</v>
      </c>
      <c r="BN390">
        <v>0</v>
      </c>
      <c r="BO390" t="s">
        <v>3</v>
      </c>
      <c r="BP390">
        <v>0</v>
      </c>
      <c r="BQ390">
        <v>16</v>
      </c>
      <c r="BR390">
        <v>0</v>
      </c>
      <c r="BS390">
        <v>1</v>
      </c>
      <c r="BT390">
        <v>1</v>
      </c>
      <c r="BU390">
        <v>1</v>
      </c>
      <c r="BV390">
        <v>1</v>
      </c>
      <c r="BW390">
        <v>1</v>
      </c>
      <c r="BX390">
        <v>1</v>
      </c>
      <c r="BY390" t="s">
        <v>3</v>
      </c>
      <c r="BZ390">
        <v>0</v>
      </c>
      <c r="CA390">
        <v>0</v>
      </c>
      <c r="CE390">
        <v>0</v>
      </c>
      <c r="CF390">
        <v>0</v>
      </c>
      <c r="CG390">
        <v>0</v>
      </c>
      <c r="CM390">
        <v>0</v>
      </c>
      <c r="CN390" t="s">
        <v>3</v>
      </c>
      <c r="CO390">
        <v>0</v>
      </c>
      <c r="CP390">
        <f t="shared" si="339"/>
        <v>216532.86</v>
      </c>
      <c r="CQ390">
        <f t="shared" si="340"/>
        <v>408</v>
      </c>
      <c r="CR390">
        <f t="shared" si="341"/>
        <v>0</v>
      </c>
      <c r="CS390">
        <f t="shared" si="342"/>
        <v>0</v>
      </c>
      <c r="CT390">
        <f t="shared" si="343"/>
        <v>0</v>
      </c>
      <c r="CU390">
        <f t="shared" si="344"/>
        <v>0</v>
      </c>
      <c r="CV390">
        <f t="shared" si="344"/>
        <v>0</v>
      </c>
      <c r="CW390">
        <f t="shared" si="344"/>
        <v>0</v>
      </c>
      <c r="CX390">
        <f t="shared" si="344"/>
        <v>0</v>
      </c>
      <c r="CY390">
        <f t="shared" si="345"/>
        <v>0</v>
      </c>
      <c r="CZ390">
        <f t="shared" si="346"/>
        <v>0</v>
      </c>
      <c r="DC390" t="s">
        <v>3</v>
      </c>
      <c r="DD390" t="s">
        <v>3</v>
      </c>
      <c r="DE390" t="s">
        <v>3</v>
      </c>
      <c r="DF390" t="s">
        <v>3</v>
      </c>
      <c r="DG390" t="s">
        <v>3</v>
      </c>
      <c r="DH390" t="s">
        <v>3</v>
      </c>
      <c r="DI390" t="s">
        <v>3</v>
      </c>
      <c r="DJ390" t="s">
        <v>3</v>
      </c>
      <c r="DK390" t="s">
        <v>3</v>
      </c>
      <c r="DL390" t="s">
        <v>3</v>
      </c>
      <c r="DM390" t="s">
        <v>3</v>
      </c>
      <c r="DN390">
        <v>0</v>
      </c>
      <c r="DO390">
        <v>0</v>
      </c>
      <c r="DP390">
        <v>1</v>
      </c>
      <c r="DQ390">
        <v>1</v>
      </c>
      <c r="DU390">
        <v>1005</v>
      </c>
      <c r="DV390" t="s">
        <v>31</v>
      </c>
      <c r="DW390" t="s">
        <v>31</v>
      </c>
      <c r="DX390">
        <v>1</v>
      </c>
      <c r="EE390">
        <v>63940116</v>
      </c>
      <c r="EF390">
        <v>16</v>
      </c>
      <c r="EG390" t="s">
        <v>223</v>
      </c>
      <c r="EH390">
        <v>0</v>
      </c>
      <c r="EI390" t="s">
        <v>3</v>
      </c>
      <c r="EJ390">
        <v>4</v>
      </c>
      <c r="EK390">
        <v>0</v>
      </c>
      <c r="EL390" t="s">
        <v>224</v>
      </c>
      <c r="EM390" t="s">
        <v>225</v>
      </c>
      <c r="EO390" t="s">
        <v>3</v>
      </c>
      <c r="EQ390">
        <v>0</v>
      </c>
      <c r="ER390">
        <v>408</v>
      </c>
      <c r="ES390">
        <v>408</v>
      </c>
      <c r="ET390">
        <v>0</v>
      </c>
      <c r="EU390">
        <v>0</v>
      </c>
      <c r="EV390">
        <v>0</v>
      </c>
      <c r="EW390">
        <v>0</v>
      </c>
      <c r="EX390">
        <v>0</v>
      </c>
      <c r="EZ390">
        <v>5</v>
      </c>
      <c r="FC390">
        <v>1</v>
      </c>
      <c r="FD390">
        <v>18</v>
      </c>
      <c r="FF390">
        <v>480</v>
      </c>
      <c r="FQ390">
        <v>0</v>
      </c>
      <c r="FR390">
        <f t="shared" si="347"/>
        <v>0</v>
      </c>
      <c r="FS390">
        <v>0</v>
      </c>
      <c r="FX390">
        <v>0</v>
      </c>
      <c r="FY390">
        <v>0</v>
      </c>
      <c r="GA390" t="s">
        <v>226</v>
      </c>
      <c r="GD390">
        <v>1</v>
      </c>
      <c r="GF390">
        <v>345705841</v>
      </c>
      <c r="GG390">
        <v>2</v>
      </c>
      <c r="GH390">
        <v>3</v>
      </c>
      <c r="GI390">
        <v>-2</v>
      </c>
      <c r="GJ390">
        <v>0</v>
      </c>
      <c r="GK390">
        <v>0</v>
      </c>
      <c r="GL390">
        <f t="shared" si="348"/>
        <v>0</v>
      </c>
      <c r="GM390">
        <f t="shared" si="349"/>
        <v>216532.86</v>
      </c>
      <c r="GN390">
        <f t="shared" si="350"/>
        <v>0</v>
      </c>
      <c r="GO390">
        <f t="shared" si="351"/>
        <v>0</v>
      </c>
      <c r="GP390">
        <f t="shared" si="352"/>
        <v>216532.86</v>
      </c>
      <c r="GR390">
        <v>1</v>
      </c>
      <c r="GS390">
        <v>1</v>
      </c>
      <c r="GT390">
        <v>0</v>
      </c>
      <c r="GU390" t="s">
        <v>3</v>
      </c>
      <c r="GV390">
        <f t="shared" si="353"/>
        <v>0</v>
      </c>
      <c r="GW390">
        <v>1</v>
      </c>
      <c r="GX390">
        <f t="shared" si="354"/>
        <v>0</v>
      </c>
      <c r="HA390">
        <v>0</v>
      </c>
      <c r="HB390">
        <v>0</v>
      </c>
      <c r="HC390">
        <f t="shared" si="355"/>
        <v>0</v>
      </c>
      <c r="IK390">
        <v>0</v>
      </c>
    </row>
    <row r="392" spans="1:245" x14ac:dyDescent="0.2">
      <c r="A392" s="2">
        <v>51</v>
      </c>
      <c r="B392" s="2">
        <f>B381</f>
        <v>1</v>
      </c>
      <c r="C392" s="2">
        <f>A381</f>
        <v>5</v>
      </c>
      <c r="D392" s="2">
        <f>ROW(A381)</f>
        <v>381</v>
      </c>
      <c r="E392" s="2"/>
      <c r="F392" s="2" t="str">
        <f>IF(F381&lt;&gt;"",F381,"")</f>
        <v>Новый подраздел</v>
      </c>
      <c r="G392" s="2" t="str">
        <f>IF(G381&lt;&gt;"",G381,"")</f>
        <v>Потолки</v>
      </c>
      <c r="H392" s="2">
        <v>0</v>
      </c>
      <c r="I392" s="2"/>
      <c r="J392" s="2"/>
      <c r="K392" s="2"/>
      <c r="L392" s="2"/>
      <c r="M392" s="2"/>
      <c r="N392" s="2"/>
      <c r="O392" s="2">
        <f t="shared" ref="O392:T392" si="356">ROUND(AB392,2)</f>
        <v>634759.30000000005</v>
      </c>
      <c r="P392" s="2">
        <f t="shared" si="356"/>
        <v>331207.31</v>
      </c>
      <c r="Q392" s="2">
        <f t="shared" si="356"/>
        <v>44214.21</v>
      </c>
      <c r="R392" s="2">
        <f t="shared" si="356"/>
        <v>3051.43</v>
      </c>
      <c r="S392" s="2">
        <f t="shared" si="356"/>
        <v>259337.78</v>
      </c>
      <c r="T392" s="2">
        <f t="shared" si="356"/>
        <v>0</v>
      </c>
      <c r="U392" s="2">
        <f>AH392</f>
        <v>967.32466314999988</v>
      </c>
      <c r="V392" s="2">
        <f>AI392</f>
        <v>7.8874328125000002</v>
      </c>
      <c r="W392" s="2">
        <f>ROUND(AJ392,2)</f>
        <v>22.05</v>
      </c>
      <c r="X392" s="2">
        <f>ROUND(AK392,2)</f>
        <v>247023.44</v>
      </c>
      <c r="Y392" s="2">
        <f>ROUND(AL392,2)</f>
        <v>127334.18</v>
      </c>
      <c r="Z392" s="2"/>
      <c r="AA392" s="2"/>
      <c r="AB392" s="2">
        <f>ROUND(SUMIF(AA385:AA390,"=68187018",O385:O390),2)</f>
        <v>634759.30000000005</v>
      </c>
      <c r="AC392" s="2">
        <f>ROUND(SUMIF(AA385:AA390,"=68187018",P385:P390),2)</f>
        <v>331207.31</v>
      </c>
      <c r="AD392" s="2">
        <f>ROUND(SUMIF(AA385:AA390,"=68187018",Q385:Q390),2)</f>
        <v>44214.21</v>
      </c>
      <c r="AE392" s="2">
        <f>ROUND(SUMIF(AA385:AA390,"=68187018",R385:R390),2)</f>
        <v>3051.43</v>
      </c>
      <c r="AF392" s="2">
        <f>ROUND(SUMIF(AA385:AA390,"=68187018",S385:S390),2)</f>
        <v>259337.78</v>
      </c>
      <c r="AG392" s="2">
        <f>ROUND(SUMIF(AA385:AA390,"=68187018",T385:T390),2)</f>
        <v>0</v>
      </c>
      <c r="AH392" s="2">
        <f>SUMIF(AA385:AA390,"=68187018",U385:U390)</f>
        <v>967.32466314999988</v>
      </c>
      <c r="AI392" s="2">
        <f>SUMIF(AA385:AA390,"=68187018",V385:V390)</f>
        <v>7.8874328125000002</v>
      </c>
      <c r="AJ392" s="2">
        <f>ROUND(SUMIF(AA385:AA390,"=68187018",W385:W390),2)</f>
        <v>22.05</v>
      </c>
      <c r="AK392" s="2">
        <f>ROUND(SUMIF(AA385:AA390,"=68187018",X385:X390),2)</f>
        <v>247023.44</v>
      </c>
      <c r="AL392" s="2">
        <f>ROUND(SUMIF(AA385:AA390,"=68187018",Y385:Y390),2)</f>
        <v>127334.18</v>
      </c>
      <c r="AM392" s="2"/>
      <c r="AN392" s="2"/>
      <c r="AO392" s="2">
        <f t="shared" ref="AO392:BC392" si="357">ROUND(BX392,2)</f>
        <v>0</v>
      </c>
      <c r="AP392" s="2">
        <f t="shared" si="357"/>
        <v>0</v>
      </c>
      <c r="AQ392" s="2">
        <f t="shared" si="357"/>
        <v>0</v>
      </c>
      <c r="AR392" s="2">
        <f t="shared" si="357"/>
        <v>1009116.92</v>
      </c>
      <c r="AS392" s="2">
        <f t="shared" si="357"/>
        <v>792584.06</v>
      </c>
      <c r="AT392" s="2">
        <f t="shared" si="357"/>
        <v>0</v>
      </c>
      <c r="AU392" s="2">
        <f t="shared" si="357"/>
        <v>216532.86</v>
      </c>
      <c r="AV392" s="2">
        <f t="shared" si="357"/>
        <v>331207.31</v>
      </c>
      <c r="AW392" s="2">
        <f t="shared" si="357"/>
        <v>331207.31</v>
      </c>
      <c r="AX392" s="2">
        <f t="shared" si="357"/>
        <v>0</v>
      </c>
      <c r="AY392" s="2">
        <f t="shared" si="357"/>
        <v>331207.31</v>
      </c>
      <c r="AZ392" s="2">
        <f t="shared" si="357"/>
        <v>0</v>
      </c>
      <c r="BA392" s="2">
        <f t="shared" si="357"/>
        <v>0</v>
      </c>
      <c r="BB392" s="2">
        <f t="shared" si="357"/>
        <v>0</v>
      </c>
      <c r="BC392" s="2">
        <f t="shared" si="357"/>
        <v>0</v>
      </c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>
        <f>ROUND(SUMIF(AA385:AA390,"=68187018",FQ385:FQ390),2)</f>
        <v>0</v>
      </c>
      <c r="BY392" s="2">
        <f>ROUND(SUMIF(AA385:AA390,"=68187018",FR385:FR390),2)</f>
        <v>0</v>
      </c>
      <c r="BZ392" s="2">
        <f>ROUND(SUMIF(AA385:AA390,"=68187018",GL385:GL390),2)</f>
        <v>0</v>
      </c>
      <c r="CA392" s="2">
        <f>ROUND(SUMIF(AA385:AA390,"=68187018",GM385:GM390),2)</f>
        <v>1009116.92</v>
      </c>
      <c r="CB392" s="2">
        <f>ROUND(SUMIF(AA385:AA390,"=68187018",GN385:GN390),2)</f>
        <v>792584.06</v>
      </c>
      <c r="CC392" s="2">
        <f>ROUND(SUMIF(AA385:AA390,"=68187018",GO385:GO390),2)</f>
        <v>0</v>
      </c>
      <c r="CD392" s="2">
        <f>ROUND(SUMIF(AA385:AA390,"=68187018",GP385:GP390),2)</f>
        <v>216532.86</v>
      </c>
      <c r="CE392" s="2">
        <f>AC392-BX392</f>
        <v>331207.31</v>
      </c>
      <c r="CF392" s="2">
        <f>AC392-BY392</f>
        <v>331207.31</v>
      </c>
      <c r="CG392" s="2">
        <f>BX392-BZ392</f>
        <v>0</v>
      </c>
      <c r="CH392" s="2">
        <f>AC392-BX392-BY392+BZ392</f>
        <v>331207.31</v>
      </c>
      <c r="CI392" s="2">
        <f>BY392-BZ392</f>
        <v>0</v>
      </c>
      <c r="CJ392" s="2">
        <f>ROUND(SUMIF(AA385:AA390,"=68187018",GX385:GX390),2)</f>
        <v>0</v>
      </c>
      <c r="CK392" s="2">
        <f>ROUND(SUMIF(AA385:AA390,"=68187018",GY385:GY390),2)</f>
        <v>0</v>
      </c>
      <c r="CL392" s="2">
        <f>ROUND(SUMIF(AA385:AA390,"=68187018",GZ385:GZ390),2)</f>
        <v>0</v>
      </c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>
        <v>0</v>
      </c>
    </row>
    <row r="394" spans="1:245" x14ac:dyDescent="0.2">
      <c r="A394" s="4">
        <v>50</v>
      </c>
      <c r="B394" s="4">
        <v>0</v>
      </c>
      <c r="C394" s="4">
        <v>0</v>
      </c>
      <c r="D394" s="4">
        <v>1</v>
      </c>
      <c r="E394" s="4">
        <v>201</v>
      </c>
      <c r="F394" s="4">
        <f>ROUND(Source!O392,O394)</f>
        <v>634759.30000000005</v>
      </c>
      <c r="G394" s="4" t="s">
        <v>148</v>
      </c>
      <c r="H394" s="4" t="s">
        <v>149</v>
      </c>
      <c r="I394" s="4"/>
      <c r="J394" s="4"/>
      <c r="K394" s="4">
        <v>201</v>
      </c>
      <c r="L394" s="4">
        <v>1</v>
      </c>
      <c r="M394" s="4">
        <v>3</v>
      </c>
      <c r="N394" s="4" t="s">
        <v>3</v>
      </c>
      <c r="O394" s="4">
        <v>2</v>
      </c>
      <c r="P394" s="4"/>
      <c r="Q394" s="4"/>
      <c r="R394" s="4"/>
      <c r="S394" s="4"/>
      <c r="T394" s="4"/>
      <c r="U394" s="4"/>
      <c r="V394" s="4"/>
      <c r="W394" s="4"/>
    </row>
    <row r="395" spans="1:245" x14ac:dyDescent="0.2">
      <c r="A395" s="4">
        <v>50</v>
      </c>
      <c r="B395" s="4">
        <v>0</v>
      </c>
      <c r="C395" s="4">
        <v>0</v>
      </c>
      <c r="D395" s="4">
        <v>1</v>
      </c>
      <c r="E395" s="4">
        <v>202</v>
      </c>
      <c r="F395" s="4">
        <f>ROUND(Source!P392,O395)</f>
        <v>331207.31</v>
      </c>
      <c r="G395" s="4" t="s">
        <v>150</v>
      </c>
      <c r="H395" s="4" t="s">
        <v>151</v>
      </c>
      <c r="I395" s="4"/>
      <c r="J395" s="4"/>
      <c r="K395" s="4">
        <v>202</v>
      </c>
      <c r="L395" s="4">
        <v>2</v>
      </c>
      <c r="M395" s="4">
        <v>3</v>
      </c>
      <c r="N395" s="4" t="s">
        <v>3</v>
      </c>
      <c r="O395" s="4">
        <v>2</v>
      </c>
      <c r="P395" s="4"/>
      <c r="Q395" s="4"/>
      <c r="R395" s="4"/>
      <c r="S395" s="4"/>
      <c r="T395" s="4"/>
      <c r="U395" s="4"/>
      <c r="V395" s="4"/>
      <c r="W395" s="4"/>
    </row>
    <row r="396" spans="1:245" x14ac:dyDescent="0.2">
      <c r="A396" s="4">
        <v>50</v>
      </c>
      <c r="B396" s="4">
        <v>0</v>
      </c>
      <c r="C396" s="4">
        <v>0</v>
      </c>
      <c r="D396" s="4">
        <v>1</v>
      </c>
      <c r="E396" s="4">
        <v>222</v>
      </c>
      <c r="F396" s="4">
        <f>ROUND(Source!AO392,O396)</f>
        <v>0</v>
      </c>
      <c r="G396" s="4" t="s">
        <v>152</v>
      </c>
      <c r="H396" s="4" t="s">
        <v>153</v>
      </c>
      <c r="I396" s="4"/>
      <c r="J396" s="4"/>
      <c r="K396" s="4">
        <v>222</v>
      </c>
      <c r="L396" s="4">
        <v>3</v>
      </c>
      <c r="M396" s="4">
        <v>3</v>
      </c>
      <c r="N396" s="4" t="s">
        <v>3</v>
      </c>
      <c r="O396" s="4">
        <v>2</v>
      </c>
      <c r="P396" s="4"/>
      <c r="Q396" s="4"/>
      <c r="R396" s="4"/>
      <c r="S396" s="4"/>
      <c r="T396" s="4"/>
      <c r="U396" s="4"/>
      <c r="V396" s="4"/>
      <c r="W396" s="4"/>
    </row>
    <row r="397" spans="1:245" x14ac:dyDescent="0.2">
      <c r="A397" s="4">
        <v>50</v>
      </c>
      <c r="B397" s="4">
        <v>0</v>
      </c>
      <c r="C397" s="4">
        <v>0</v>
      </c>
      <c r="D397" s="4">
        <v>1</v>
      </c>
      <c r="E397" s="4">
        <v>225</v>
      </c>
      <c r="F397" s="4">
        <f>ROUND(Source!AV392,O397)</f>
        <v>331207.31</v>
      </c>
      <c r="G397" s="4" t="s">
        <v>154</v>
      </c>
      <c r="H397" s="4" t="s">
        <v>155</v>
      </c>
      <c r="I397" s="4"/>
      <c r="J397" s="4"/>
      <c r="K397" s="4">
        <v>225</v>
      </c>
      <c r="L397" s="4">
        <v>4</v>
      </c>
      <c r="M397" s="4">
        <v>3</v>
      </c>
      <c r="N397" s="4" t="s">
        <v>3</v>
      </c>
      <c r="O397" s="4">
        <v>2</v>
      </c>
      <c r="P397" s="4"/>
      <c r="Q397" s="4"/>
      <c r="R397" s="4"/>
      <c r="S397" s="4"/>
      <c r="T397" s="4"/>
      <c r="U397" s="4"/>
      <c r="V397" s="4"/>
      <c r="W397" s="4"/>
    </row>
    <row r="398" spans="1:245" x14ac:dyDescent="0.2">
      <c r="A398" s="4">
        <v>50</v>
      </c>
      <c r="B398" s="4">
        <v>0</v>
      </c>
      <c r="C398" s="4">
        <v>0</v>
      </c>
      <c r="D398" s="4">
        <v>1</v>
      </c>
      <c r="E398" s="4">
        <v>226</v>
      </c>
      <c r="F398" s="4">
        <f>ROUND(Source!AW392,O398)</f>
        <v>331207.31</v>
      </c>
      <c r="G398" s="4" t="s">
        <v>156</v>
      </c>
      <c r="H398" s="4" t="s">
        <v>157</v>
      </c>
      <c r="I398" s="4"/>
      <c r="J398" s="4"/>
      <c r="K398" s="4">
        <v>226</v>
      </c>
      <c r="L398" s="4">
        <v>5</v>
      </c>
      <c r="M398" s="4">
        <v>3</v>
      </c>
      <c r="N398" s="4" t="s">
        <v>3</v>
      </c>
      <c r="O398" s="4">
        <v>2</v>
      </c>
      <c r="P398" s="4"/>
      <c r="Q398" s="4"/>
      <c r="R398" s="4"/>
      <c r="S398" s="4"/>
      <c r="T398" s="4"/>
      <c r="U398" s="4"/>
      <c r="V398" s="4"/>
      <c r="W398" s="4"/>
    </row>
    <row r="399" spans="1:245" x14ac:dyDescent="0.2">
      <c r="A399" s="4">
        <v>50</v>
      </c>
      <c r="B399" s="4">
        <v>0</v>
      </c>
      <c r="C399" s="4">
        <v>0</v>
      </c>
      <c r="D399" s="4">
        <v>1</v>
      </c>
      <c r="E399" s="4">
        <v>227</v>
      </c>
      <c r="F399" s="4">
        <f>ROUND(Source!AX392,O399)</f>
        <v>0</v>
      </c>
      <c r="G399" s="4" t="s">
        <v>158</v>
      </c>
      <c r="H399" s="4" t="s">
        <v>159</v>
      </c>
      <c r="I399" s="4"/>
      <c r="J399" s="4"/>
      <c r="K399" s="4">
        <v>227</v>
      </c>
      <c r="L399" s="4">
        <v>6</v>
      </c>
      <c r="M399" s="4">
        <v>3</v>
      </c>
      <c r="N399" s="4" t="s">
        <v>3</v>
      </c>
      <c r="O399" s="4">
        <v>2</v>
      </c>
      <c r="P399" s="4"/>
      <c r="Q399" s="4"/>
      <c r="R399" s="4"/>
      <c r="S399" s="4"/>
      <c r="T399" s="4"/>
      <c r="U399" s="4"/>
      <c r="V399" s="4"/>
      <c r="W399" s="4"/>
    </row>
    <row r="400" spans="1:245" x14ac:dyDescent="0.2">
      <c r="A400" s="4">
        <v>50</v>
      </c>
      <c r="B400" s="4">
        <v>0</v>
      </c>
      <c r="C400" s="4">
        <v>0</v>
      </c>
      <c r="D400" s="4">
        <v>1</v>
      </c>
      <c r="E400" s="4">
        <v>228</v>
      </c>
      <c r="F400" s="4">
        <f>ROUND(Source!AY392,O400)</f>
        <v>331207.31</v>
      </c>
      <c r="G400" s="4" t="s">
        <v>160</v>
      </c>
      <c r="H400" s="4" t="s">
        <v>161</v>
      </c>
      <c r="I400" s="4"/>
      <c r="J400" s="4"/>
      <c r="K400" s="4">
        <v>228</v>
      </c>
      <c r="L400" s="4">
        <v>7</v>
      </c>
      <c r="M400" s="4">
        <v>3</v>
      </c>
      <c r="N400" s="4" t="s">
        <v>3</v>
      </c>
      <c r="O400" s="4">
        <v>2</v>
      </c>
      <c r="P400" s="4"/>
      <c r="Q400" s="4"/>
      <c r="R400" s="4"/>
      <c r="S400" s="4"/>
      <c r="T400" s="4"/>
      <c r="U400" s="4"/>
      <c r="V400" s="4"/>
      <c r="W400" s="4"/>
    </row>
    <row r="401" spans="1:23" x14ac:dyDescent="0.2">
      <c r="A401" s="4">
        <v>50</v>
      </c>
      <c r="B401" s="4">
        <v>0</v>
      </c>
      <c r="C401" s="4">
        <v>0</v>
      </c>
      <c r="D401" s="4">
        <v>1</v>
      </c>
      <c r="E401" s="4">
        <v>216</v>
      </c>
      <c r="F401" s="4">
        <f>ROUND(Source!AP392,O401)</f>
        <v>0</v>
      </c>
      <c r="G401" s="4" t="s">
        <v>162</v>
      </c>
      <c r="H401" s="4" t="s">
        <v>163</v>
      </c>
      <c r="I401" s="4"/>
      <c r="J401" s="4"/>
      <c r="K401" s="4">
        <v>216</v>
      </c>
      <c r="L401" s="4">
        <v>8</v>
      </c>
      <c r="M401" s="4">
        <v>3</v>
      </c>
      <c r="N401" s="4" t="s">
        <v>3</v>
      </c>
      <c r="O401" s="4">
        <v>2</v>
      </c>
      <c r="P401" s="4"/>
      <c r="Q401" s="4"/>
      <c r="R401" s="4"/>
      <c r="S401" s="4"/>
      <c r="T401" s="4"/>
      <c r="U401" s="4"/>
      <c r="V401" s="4"/>
      <c r="W401" s="4"/>
    </row>
    <row r="402" spans="1:23" x14ac:dyDescent="0.2">
      <c r="A402" s="4">
        <v>50</v>
      </c>
      <c r="B402" s="4">
        <v>0</v>
      </c>
      <c r="C402" s="4">
        <v>0</v>
      </c>
      <c r="D402" s="4">
        <v>1</v>
      </c>
      <c r="E402" s="4">
        <v>223</v>
      </c>
      <c r="F402" s="4">
        <f>ROUND(Source!AQ392,O402)</f>
        <v>0</v>
      </c>
      <c r="G402" s="4" t="s">
        <v>164</v>
      </c>
      <c r="H402" s="4" t="s">
        <v>165</v>
      </c>
      <c r="I402" s="4"/>
      <c r="J402" s="4"/>
      <c r="K402" s="4">
        <v>223</v>
      </c>
      <c r="L402" s="4">
        <v>9</v>
      </c>
      <c r="M402" s="4">
        <v>3</v>
      </c>
      <c r="N402" s="4" t="s">
        <v>3</v>
      </c>
      <c r="O402" s="4">
        <v>2</v>
      </c>
      <c r="P402" s="4"/>
      <c r="Q402" s="4"/>
      <c r="R402" s="4"/>
      <c r="S402" s="4"/>
      <c r="T402" s="4"/>
      <c r="U402" s="4"/>
      <c r="V402" s="4"/>
      <c r="W402" s="4"/>
    </row>
    <row r="403" spans="1:23" x14ac:dyDescent="0.2">
      <c r="A403" s="4">
        <v>50</v>
      </c>
      <c r="B403" s="4">
        <v>0</v>
      </c>
      <c r="C403" s="4">
        <v>0</v>
      </c>
      <c r="D403" s="4">
        <v>1</v>
      </c>
      <c r="E403" s="4">
        <v>229</v>
      </c>
      <c r="F403" s="4">
        <f>ROUND(Source!AZ392,O403)</f>
        <v>0</v>
      </c>
      <c r="G403" s="4" t="s">
        <v>166</v>
      </c>
      <c r="H403" s="4" t="s">
        <v>167</v>
      </c>
      <c r="I403" s="4"/>
      <c r="J403" s="4"/>
      <c r="K403" s="4">
        <v>229</v>
      </c>
      <c r="L403" s="4">
        <v>10</v>
      </c>
      <c r="M403" s="4">
        <v>3</v>
      </c>
      <c r="N403" s="4" t="s">
        <v>3</v>
      </c>
      <c r="O403" s="4">
        <v>2</v>
      </c>
      <c r="P403" s="4"/>
      <c r="Q403" s="4"/>
      <c r="R403" s="4"/>
      <c r="S403" s="4"/>
      <c r="T403" s="4"/>
      <c r="U403" s="4"/>
      <c r="V403" s="4"/>
      <c r="W403" s="4"/>
    </row>
    <row r="404" spans="1:23" x14ac:dyDescent="0.2">
      <c r="A404" s="4">
        <v>50</v>
      </c>
      <c r="B404" s="4">
        <v>0</v>
      </c>
      <c r="C404" s="4">
        <v>0</v>
      </c>
      <c r="D404" s="4">
        <v>1</v>
      </c>
      <c r="E404" s="4">
        <v>203</v>
      </c>
      <c r="F404" s="4">
        <f>ROUND(Source!Q392,O404)</f>
        <v>44214.21</v>
      </c>
      <c r="G404" s="4" t="s">
        <v>168</v>
      </c>
      <c r="H404" s="4" t="s">
        <v>169</v>
      </c>
      <c r="I404" s="4"/>
      <c r="J404" s="4"/>
      <c r="K404" s="4">
        <v>203</v>
      </c>
      <c r="L404" s="4">
        <v>11</v>
      </c>
      <c r="M404" s="4">
        <v>3</v>
      </c>
      <c r="N404" s="4" t="s">
        <v>3</v>
      </c>
      <c r="O404" s="4">
        <v>2</v>
      </c>
      <c r="P404" s="4"/>
      <c r="Q404" s="4"/>
      <c r="R404" s="4"/>
      <c r="S404" s="4"/>
      <c r="T404" s="4"/>
      <c r="U404" s="4"/>
      <c r="V404" s="4"/>
      <c r="W404" s="4"/>
    </row>
    <row r="405" spans="1:23" x14ac:dyDescent="0.2">
      <c r="A405" s="4">
        <v>50</v>
      </c>
      <c r="B405" s="4">
        <v>0</v>
      </c>
      <c r="C405" s="4">
        <v>0</v>
      </c>
      <c r="D405" s="4">
        <v>1</v>
      </c>
      <c r="E405" s="4">
        <v>231</v>
      </c>
      <c r="F405" s="4">
        <f>ROUND(Source!BB392,O405)</f>
        <v>0</v>
      </c>
      <c r="G405" s="4" t="s">
        <v>170</v>
      </c>
      <c r="H405" s="4" t="s">
        <v>171</v>
      </c>
      <c r="I405" s="4"/>
      <c r="J405" s="4"/>
      <c r="K405" s="4">
        <v>231</v>
      </c>
      <c r="L405" s="4">
        <v>12</v>
      </c>
      <c r="M405" s="4">
        <v>3</v>
      </c>
      <c r="N405" s="4" t="s">
        <v>3</v>
      </c>
      <c r="O405" s="4">
        <v>2</v>
      </c>
      <c r="P405" s="4"/>
      <c r="Q405" s="4"/>
      <c r="R405" s="4"/>
      <c r="S405" s="4"/>
      <c r="T405" s="4"/>
      <c r="U405" s="4"/>
      <c r="V405" s="4"/>
      <c r="W405" s="4"/>
    </row>
    <row r="406" spans="1:23" x14ac:dyDescent="0.2">
      <c r="A406" s="4">
        <v>50</v>
      </c>
      <c r="B406" s="4">
        <v>0</v>
      </c>
      <c r="C406" s="4">
        <v>0</v>
      </c>
      <c r="D406" s="4">
        <v>1</v>
      </c>
      <c r="E406" s="4">
        <v>204</v>
      </c>
      <c r="F406" s="4">
        <f>ROUND(Source!R392,O406)</f>
        <v>3051.43</v>
      </c>
      <c r="G406" s="4" t="s">
        <v>172</v>
      </c>
      <c r="H406" s="4" t="s">
        <v>173</v>
      </c>
      <c r="I406" s="4"/>
      <c r="J406" s="4"/>
      <c r="K406" s="4">
        <v>204</v>
      </c>
      <c r="L406" s="4">
        <v>13</v>
      </c>
      <c r="M406" s="4">
        <v>3</v>
      </c>
      <c r="N406" s="4" t="s">
        <v>3</v>
      </c>
      <c r="O406" s="4">
        <v>2</v>
      </c>
      <c r="P406" s="4"/>
      <c r="Q406" s="4"/>
      <c r="R406" s="4"/>
      <c r="S406" s="4"/>
      <c r="T406" s="4"/>
      <c r="U406" s="4"/>
      <c r="V406" s="4"/>
      <c r="W406" s="4"/>
    </row>
    <row r="407" spans="1:23" x14ac:dyDescent="0.2">
      <c r="A407" s="4">
        <v>50</v>
      </c>
      <c r="B407" s="4">
        <v>0</v>
      </c>
      <c r="C407" s="4">
        <v>0</v>
      </c>
      <c r="D407" s="4">
        <v>1</v>
      </c>
      <c r="E407" s="4">
        <v>205</v>
      </c>
      <c r="F407" s="4">
        <f>ROUND(Source!S392,O407)</f>
        <v>259337.78</v>
      </c>
      <c r="G407" s="4" t="s">
        <v>174</v>
      </c>
      <c r="H407" s="4" t="s">
        <v>175</v>
      </c>
      <c r="I407" s="4"/>
      <c r="J407" s="4"/>
      <c r="K407" s="4">
        <v>205</v>
      </c>
      <c r="L407" s="4">
        <v>14</v>
      </c>
      <c r="M407" s="4">
        <v>3</v>
      </c>
      <c r="N407" s="4" t="s">
        <v>3</v>
      </c>
      <c r="O407" s="4">
        <v>2</v>
      </c>
      <c r="P407" s="4"/>
      <c r="Q407" s="4"/>
      <c r="R407" s="4"/>
      <c r="S407" s="4"/>
      <c r="T407" s="4"/>
      <c r="U407" s="4"/>
      <c r="V407" s="4"/>
      <c r="W407" s="4"/>
    </row>
    <row r="408" spans="1:23" x14ac:dyDescent="0.2">
      <c r="A408" s="4">
        <v>50</v>
      </c>
      <c r="B408" s="4">
        <v>0</v>
      </c>
      <c r="C408" s="4">
        <v>0</v>
      </c>
      <c r="D408" s="4">
        <v>1</v>
      </c>
      <c r="E408" s="4">
        <v>232</v>
      </c>
      <c r="F408" s="4">
        <f>ROUND(Source!BC392,O408)</f>
        <v>0</v>
      </c>
      <c r="G408" s="4" t="s">
        <v>176</v>
      </c>
      <c r="H408" s="4" t="s">
        <v>177</v>
      </c>
      <c r="I408" s="4"/>
      <c r="J408" s="4"/>
      <c r="K408" s="4">
        <v>232</v>
      </c>
      <c r="L408" s="4">
        <v>15</v>
      </c>
      <c r="M408" s="4">
        <v>3</v>
      </c>
      <c r="N408" s="4" t="s">
        <v>3</v>
      </c>
      <c r="O408" s="4">
        <v>2</v>
      </c>
      <c r="P408" s="4"/>
      <c r="Q408" s="4"/>
      <c r="R408" s="4"/>
      <c r="S408" s="4"/>
      <c r="T408" s="4"/>
      <c r="U408" s="4"/>
      <c r="V408" s="4"/>
      <c r="W408" s="4"/>
    </row>
    <row r="409" spans="1:23" x14ac:dyDescent="0.2">
      <c r="A409" s="4">
        <v>50</v>
      </c>
      <c r="B409" s="4">
        <v>0</v>
      </c>
      <c r="C409" s="4">
        <v>0</v>
      </c>
      <c r="D409" s="4">
        <v>1</v>
      </c>
      <c r="E409" s="4">
        <v>214</v>
      </c>
      <c r="F409" s="4">
        <f>ROUND(Source!AS392,O409)</f>
        <v>792584.06</v>
      </c>
      <c r="G409" s="4" t="s">
        <v>178</v>
      </c>
      <c r="H409" s="4" t="s">
        <v>179</v>
      </c>
      <c r="I409" s="4"/>
      <c r="J409" s="4"/>
      <c r="K409" s="4">
        <v>214</v>
      </c>
      <c r="L409" s="4">
        <v>16</v>
      </c>
      <c r="M409" s="4">
        <v>3</v>
      </c>
      <c r="N409" s="4" t="s">
        <v>3</v>
      </c>
      <c r="O409" s="4">
        <v>2</v>
      </c>
      <c r="P409" s="4"/>
      <c r="Q409" s="4"/>
      <c r="R409" s="4"/>
      <c r="S409" s="4"/>
      <c r="T409" s="4"/>
      <c r="U409" s="4"/>
      <c r="V409" s="4"/>
      <c r="W409" s="4"/>
    </row>
    <row r="410" spans="1:23" x14ac:dyDescent="0.2">
      <c r="A410" s="4">
        <v>50</v>
      </c>
      <c r="B410" s="4">
        <v>0</v>
      </c>
      <c r="C410" s="4">
        <v>0</v>
      </c>
      <c r="D410" s="4">
        <v>1</v>
      </c>
      <c r="E410" s="4">
        <v>215</v>
      </c>
      <c r="F410" s="4">
        <f>ROUND(Source!AT392,O410)</f>
        <v>0</v>
      </c>
      <c r="G410" s="4" t="s">
        <v>180</v>
      </c>
      <c r="H410" s="4" t="s">
        <v>181</v>
      </c>
      <c r="I410" s="4"/>
      <c r="J410" s="4"/>
      <c r="K410" s="4">
        <v>215</v>
      </c>
      <c r="L410" s="4">
        <v>17</v>
      </c>
      <c r="M410" s="4">
        <v>3</v>
      </c>
      <c r="N410" s="4" t="s">
        <v>3</v>
      </c>
      <c r="O410" s="4">
        <v>2</v>
      </c>
      <c r="P410" s="4"/>
      <c r="Q410" s="4"/>
      <c r="R410" s="4"/>
      <c r="S410" s="4"/>
      <c r="T410" s="4"/>
      <c r="U410" s="4"/>
      <c r="V410" s="4"/>
      <c r="W410" s="4"/>
    </row>
    <row r="411" spans="1:23" x14ac:dyDescent="0.2">
      <c r="A411" s="4">
        <v>50</v>
      </c>
      <c r="B411" s="4">
        <v>0</v>
      </c>
      <c r="C411" s="4">
        <v>0</v>
      </c>
      <c r="D411" s="4">
        <v>1</v>
      </c>
      <c r="E411" s="4">
        <v>217</v>
      </c>
      <c r="F411" s="4">
        <f>ROUND(Source!AU392,O411)</f>
        <v>216532.86</v>
      </c>
      <c r="G411" s="4" t="s">
        <v>182</v>
      </c>
      <c r="H411" s="4" t="s">
        <v>183</v>
      </c>
      <c r="I411" s="4"/>
      <c r="J411" s="4"/>
      <c r="K411" s="4">
        <v>217</v>
      </c>
      <c r="L411" s="4">
        <v>18</v>
      </c>
      <c r="M411" s="4">
        <v>3</v>
      </c>
      <c r="N411" s="4" t="s">
        <v>3</v>
      </c>
      <c r="O411" s="4">
        <v>2</v>
      </c>
      <c r="P411" s="4"/>
      <c r="Q411" s="4"/>
      <c r="R411" s="4"/>
      <c r="S411" s="4"/>
      <c r="T411" s="4"/>
      <c r="U411" s="4"/>
      <c r="V411" s="4"/>
      <c r="W411" s="4"/>
    </row>
    <row r="412" spans="1:23" x14ac:dyDescent="0.2">
      <c r="A412" s="4">
        <v>50</v>
      </c>
      <c r="B412" s="4">
        <v>0</v>
      </c>
      <c r="C412" s="4">
        <v>0</v>
      </c>
      <c r="D412" s="4">
        <v>1</v>
      </c>
      <c r="E412" s="4">
        <v>230</v>
      </c>
      <c r="F412" s="4">
        <f>ROUND(Source!BA392,O412)</f>
        <v>0</v>
      </c>
      <c r="G412" s="4" t="s">
        <v>184</v>
      </c>
      <c r="H412" s="4" t="s">
        <v>185</v>
      </c>
      <c r="I412" s="4"/>
      <c r="J412" s="4"/>
      <c r="K412" s="4">
        <v>230</v>
      </c>
      <c r="L412" s="4">
        <v>19</v>
      </c>
      <c r="M412" s="4">
        <v>3</v>
      </c>
      <c r="N412" s="4" t="s">
        <v>3</v>
      </c>
      <c r="O412" s="4">
        <v>2</v>
      </c>
      <c r="P412" s="4"/>
      <c r="Q412" s="4"/>
      <c r="R412" s="4"/>
      <c r="S412" s="4"/>
      <c r="T412" s="4"/>
      <c r="U412" s="4"/>
      <c r="V412" s="4"/>
      <c r="W412" s="4"/>
    </row>
    <row r="413" spans="1:23" x14ac:dyDescent="0.2">
      <c r="A413" s="4">
        <v>50</v>
      </c>
      <c r="B413" s="4">
        <v>0</v>
      </c>
      <c r="C413" s="4">
        <v>0</v>
      </c>
      <c r="D413" s="4">
        <v>1</v>
      </c>
      <c r="E413" s="4">
        <v>206</v>
      </c>
      <c r="F413" s="4">
        <f>ROUND(Source!T392,O413)</f>
        <v>0</v>
      </c>
      <c r="G413" s="4" t="s">
        <v>186</v>
      </c>
      <c r="H413" s="4" t="s">
        <v>187</v>
      </c>
      <c r="I413" s="4"/>
      <c r="J413" s="4"/>
      <c r="K413" s="4">
        <v>206</v>
      </c>
      <c r="L413" s="4">
        <v>20</v>
      </c>
      <c r="M413" s="4">
        <v>3</v>
      </c>
      <c r="N413" s="4" t="s">
        <v>3</v>
      </c>
      <c r="O413" s="4">
        <v>2</v>
      </c>
      <c r="P413" s="4"/>
      <c r="Q413" s="4"/>
      <c r="R413" s="4"/>
      <c r="S413" s="4"/>
      <c r="T413" s="4"/>
      <c r="U413" s="4"/>
      <c r="V413" s="4"/>
      <c r="W413" s="4"/>
    </row>
    <row r="414" spans="1:23" x14ac:dyDescent="0.2">
      <c r="A414" s="4">
        <v>50</v>
      </c>
      <c r="B414" s="4">
        <v>0</v>
      </c>
      <c r="C414" s="4">
        <v>0</v>
      </c>
      <c r="D414" s="4">
        <v>1</v>
      </c>
      <c r="E414" s="4">
        <v>207</v>
      </c>
      <c r="F414" s="4">
        <f>Source!U392</f>
        <v>967.32466314999988</v>
      </c>
      <c r="G414" s="4" t="s">
        <v>188</v>
      </c>
      <c r="H414" s="4" t="s">
        <v>189</v>
      </c>
      <c r="I414" s="4"/>
      <c r="J414" s="4"/>
      <c r="K414" s="4">
        <v>207</v>
      </c>
      <c r="L414" s="4">
        <v>21</v>
      </c>
      <c r="M414" s="4">
        <v>3</v>
      </c>
      <c r="N414" s="4" t="s">
        <v>3</v>
      </c>
      <c r="O414" s="4">
        <v>-1</v>
      </c>
      <c r="P414" s="4"/>
      <c r="Q414" s="4"/>
      <c r="R414" s="4"/>
      <c r="S414" s="4"/>
      <c r="T414" s="4"/>
      <c r="U414" s="4"/>
      <c r="V414" s="4"/>
      <c r="W414" s="4"/>
    </row>
    <row r="415" spans="1:23" x14ac:dyDescent="0.2">
      <c r="A415" s="4">
        <v>50</v>
      </c>
      <c r="B415" s="4">
        <v>0</v>
      </c>
      <c r="C415" s="4">
        <v>0</v>
      </c>
      <c r="D415" s="4">
        <v>1</v>
      </c>
      <c r="E415" s="4">
        <v>208</v>
      </c>
      <c r="F415" s="4">
        <f>Source!V392</f>
        <v>7.8874328125000002</v>
      </c>
      <c r="G415" s="4" t="s">
        <v>190</v>
      </c>
      <c r="H415" s="4" t="s">
        <v>191</v>
      </c>
      <c r="I415" s="4"/>
      <c r="J415" s="4"/>
      <c r="K415" s="4">
        <v>208</v>
      </c>
      <c r="L415" s="4">
        <v>22</v>
      </c>
      <c r="M415" s="4">
        <v>3</v>
      </c>
      <c r="N415" s="4" t="s">
        <v>3</v>
      </c>
      <c r="O415" s="4">
        <v>-1</v>
      </c>
      <c r="P415" s="4"/>
      <c r="Q415" s="4"/>
      <c r="R415" s="4"/>
      <c r="S415" s="4"/>
      <c r="T415" s="4"/>
      <c r="U415" s="4"/>
      <c r="V415" s="4"/>
      <c r="W415" s="4"/>
    </row>
    <row r="416" spans="1:23" x14ac:dyDescent="0.2">
      <c r="A416" s="4">
        <v>50</v>
      </c>
      <c r="B416" s="4">
        <v>0</v>
      </c>
      <c r="C416" s="4">
        <v>0</v>
      </c>
      <c r="D416" s="4">
        <v>1</v>
      </c>
      <c r="E416" s="4">
        <v>209</v>
      </c>
      <c r="F416" s="4">
        <f>ROUND(Source!W392,O416)</f>
        <v>22.05</v>
      </c>
      <c r="G416" s="4" t="s">
        <v>192</v>
      </c>
      <c r="H416" s="4" t="s">
        <v>193</v>
      </c>
      <c r="I416" s="4"/>
      <c r="J416" s="4"/>
      <c r="K416" s="4">
        <v>209</v>
      </c>
      <c r="L416" s="4">
        <v>23</v>
      </c>
      <c r="M416" s="4">
        <v>3</v>
      </c>
      <c r="N416" s="4" t="s">
        <v>3</v>
      </c>
      <c r="O416" s="4">
        <v>2</v>
      </c>
      <c r="P416" s="4"/>
      <c r="Q416" s="4"/>
      <c r="R416" s="4"/>
      <c r="S416" s="4"/>
      <c r="T416" s="4"/>
      <c r="U416" s="4"/>
      <c r="V416" s="4"/>
      <c r="W416" s="4"/>
    </row>
    <row r="417" spans="1:245" x14ac:dyDescent="0.2">
      <c r="A417" s="4">
        <v>50</v>
      </c>
      <c r="B417" s="4">
        <v>0</v>
      </c>
      <c r="C417" s="4">
        <v>0</v>
      </c>
      <c r="D417" s="4">
        <v>1</v>
      </c>
      <c r="E417" s="4">
        <v>210</v>
      </c>
      <c r="F417" s="4">
        <f>ROUND(Source!X392,O417)</f>
        <v>247023.44</v>
      </c>
      <c r="G417" s="4" t="s">
        <v>194</v>
      </c>
      <c r="H417" s="4" t="s">
        <v>195</v>
      </c>
      <c r="I417" s="4"/>
      <c r="J417" s="4"/>
      <c r="K417" s="4">
        <v>210</v>
      </c>
      <c r="L417" s="4">
        <v>24</v>
      </c>
      <c r="M417" s="4">
        <v>3</v>
      </c>
      <c r="N417" s="4" t="s">
        <v>3</v>
      </c>
      <c r="O417" s="4">
        <v>2</v>
      </c>
      <c r="P417" s="4"/>
      <c r="Q417" s="4"/>
      <c r="R417" s="4"/>
      <c r="S417" s="4"/>
      <c r="T417" s="4"/>
      <c r="U417" s="4"/>
      <c r="V417" s="4"/>
      <c r="W417" s="4"/>
    </row>
    <row r="418" spans="1:245" x14ac:dyDescent="0.2">
      <c r="A418" s="4">
        <v>50</v>
      </c>
      <c r="B418" s="4">
        <v>0</v>
      </c>
      <c r="C418" s="4">
        <v>0</v>
      </c>
      <c r="D418" s="4">
        <v>1</v>
      </c>
      <c r="E418" s="4">
        <v>211</v>
      </c>
      <c r="F418" s="4">
        <f>ROUND(Source!Y392,O418)</f>
        <v>127334.18</v>
      </c>
      <c r="G418" s="4" t="s">
        <v>196</v>
      </c>
      <c r="H418" s="4" t="s">
        <v>197</v>
      </c>
      <c r="I418" s="4"/>
      <c r="J418" s="4"/>
      <c r="K418" s="4">
        <v>211</v>
      </c>
      <c r="L418" s="4">
        <v>25</v>
      </c>
      <c r="M418" s="4">
        <v>3</v>
      </c>
      <c r="N418" s="4" t="s">
        <v>3</v>
      </c>
      <c r="O418" s="4">
        <v>2</v>
      </c>
      <c r="P418" s="4"/>
      <c r="Q418" s="4"/>
      <c r="R418" s="4"/>
      <c r="S418" s="4"/>
      <c r="T418" s="4"/>
      <c r="U418" s="4"/>
      <c r="V418" s="4"/>
      <c r="W418" s="4"/>
    </row>
    <row r="419" spans="1:245" x14ac:dyDescent="0.2">
      <c r="A419" s="4">
        <v>50</v>
      </c>
      <c r="B419" s="4">
        <v>0</v>
      </c>
      <c r="C419" s="4">
        <v>0</v>
      </c>
      <c r="D419" s="4">
        <v>1</v>
      </c>
      <c r="E419" s="4">
        <v>224</v>
      </c>
      <c r="F419" s="4">
        <f>ROUND(Source!AR392,O419)</f>
        <v>1009116.92</v>
      </c>
      <c r="G419" s="4" t="s">
        <v>198</v>
      </c>
      <c r="H419" s="4" t="s">
        <v>199</v>
      </c>
      <c r="I419" s="4"/>
      <c r="J419" s="4"/>
      <c r="K419" s="4">
        <v>224</v>
      </c>
      <c r="L419" s="4">
        <v>26</v>
      </c>
      <c r="M419" s="4">
        <v>3</v>
      </c>
      <c r="N419" s="4" t="s">
        <v>3</v>
      </c>
      <c r="O419" s="4">
        <v>2</v>
      </c>
      <c r="P419" s="4"/>
      <c r="Q419" s="4"/>
      <c r="R419" s="4"/>
      <c r="S419" s="4"/>
      <c r="T419" s="4"/>
      <c r="U419" s="4"/>
      <c r="V419" s="4"/>
      <c r="W419" s="4"/>
    </row>
    <row r="421" spans="1:245" x14ac:dyDescent="0.2">
      <c r="A421" s="1">
        <v>5</v>
      </c>
      <c r="B421" s="1">
        <v>1</v>
      </c>
      <c r="C421" s="1"/>
      <c r="D421" s="1">
        <f>ROW(A448)</f>
        <v>448</v>
      </c>
      <c r="E421" s="1"/>
      <c r="F421" s="1" t="s">
        <v>13</v>
      </c>
      <c r="G421" s="1" t="s">
        <v>241</v>
      </c>
      <c r="H421" s="1" t="s">
        <v>3</v>
      </c>
      <c r="I421" s="1">
        <v>0</v>
      </c>
      <c r="J421" s="1"/>
      <c r="K421" s="1">
        <v>0</v>
      </c>
      <c r="L421" s="1"/>
      <c r="M421" s="1"/>
      <c r="N421" s="1"/>
      <c r="O421" s="1"/>
      <c r="P421" s="1"/>
      <c r="Q421" s="1"/>
      <c r="R421" s="1"/>
      <c r="S421" s="1"/>
      <c r="T421" s="1"/>
      <c r="U421" s="1" t="s">
        <v>3</v>
      </c>
      <c r="V421" s="1">
        <v>0</v>
      </c>
      <c r="W421" s="1"/>
      <c r="X421" s="1"/>
      <c r="Y421" s="1"/>
      <c r="Z421" s="1"/>
      <c r="AA421" s="1"/>
      <c r="AB421" s="1" t="s">
        <v>3</v>
      </c>
      <c r="AC421" s="1" t="s">
        <v>3</v>
      </c>
      <c r="AD421" s="1" t="s">
        <v>3</v>
      </c>
      <c r="AE421" s="1" t="s">
        <v>3</v>
      </c>
      <c r="AF421" s="1" t="s">
        <v>3</v>
      </c>
      <c r="AG421" s="1" t="s">
        <v>3</v>
      </c>
      <c r="AH421" s="1"/>
      <c r="AI421" s="1"/>
      <c r="AJ421" s="1"/>
      <c r="AK421" s="1"/>
      <c r="AL421" s="1"/>
      <c r="AM421" s="1"/>
      <c r="AN421" s="1"/>
      <c r="AO421" s="1"/>
      <c r="AP421" s="1" t="s">
        <v>3</v>
      </c>
      <c r="AQ421" s="1" t="s">
        <v>3</v>
      </c>
      <c r="AR421" s="1" t="s">
        <v>3</v>
      </c>
      <c r="AS421" s="1"/>
      <c r="AT421" s="1"/>
      <c r="AU421" s="1"/>
      <c r="AV421" s="1"/>
      <c r="AW421" s="1"/>
      <c r="AX421" s="1"/>
      <c r="AY421" s="1"/>
      <c r="AZ421" s="1" t="s">
        <v>3</v>
      </c>
      <c r="BA421" s="1"/>
      <c r="BB421" s="1" t="s">
        <v>3</v>
      </c>
      <c r="BC421" s="1" t="s">
        <v>3</v>
      </c>
      <c r="BD421" s="1" t="s">
        <v>3</v>
      </c>
      <c r="BE421" s="1" t="s">
        <v>3</v>
      </c>
      <c r="BF421" s="1" t="s">
        <v>3</v>
      </c>
      <c r="BG421" s="1" t="s">
        <v>3</v>
      </c>
      <c r="BH421" s="1" t="s">
        <v>3</v>
      </c>
      <c r="BI421" s="1" t="s">
        <v>3</v>
      </c>
      <c r="BJ421" s="1" t="s">
        <v>3</v>
      </c>
      <c r="BK421" s="1" t="s">
        <v>3</v>
      </c>
      <c r="BL421" s="1" t="s">
        <v>3</v>
      </c>
      <c r="BM421" s="1" t="s">
        <v>3</v>
      </c>
      <c r="BN421" s="1" t="s">
        <v>3</v>
      </c>
      <c r="BO421" s="1" t="s">
        <v>3</v>
      </c>
      <c r="BP421" s="1" t="s">
        <v>3</v>
      </c>
      <c r="BQ421" s="1"/>
      <c r="BR421" s="1"/>
      <c r="BS421" s="1"/>
      <c r="BT421" s="1"/>
      <c r="BU421" s="1"/>
      <c r="BV421" s="1"/>
      <c r="BW421" s="1"/>
      <c r="BX421" s="1">
        <v>0</v>
      </c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>
        <v>0</v>
      </c>
    </row>
    <row r="423" spans="1:245" x14ac:dyDescent="0.2">
      <c r="A423" s="2">
        <v>52</v>
      </c>
      <c r="B423" s="2">
        <f t="shared" ref="B423:G423" si="358">B448</f>
        <v>1</v>
      </c>
      <c r="C423" s="2">
        <f t="shared" si="358"/>
        <v>5</v>
      </c>
      <c r="D423" s="2">
        <f t="shared" si="358"/>
        <v>421</v>
      </c>
      <c r="E423" s="2">
        <f t="shared" si="358"/>
        <v>0</v>
      </c>
      <c r="F423" s="2" t="str">
        <f t="shared" si="358"/>
        <v>Новый подраздел</v>
      </c>
      <c r="G423" s="2" t="str">
        <f t="shared" si="358"/>
        <v>Электромонтажные работы</v>
      </c>
      <c r="H423" s="2"/>
      <c r="I423" s="2"/>
      <c r="J423" s="2"/>
      <c r="K423" s="2"/>
      <c r="L423" s="2"/>
      <c r="M423" s="2"/>
      <c r="N423" s="2"/>
      <c r="O423" s="2">
        <f t="shared" ref="O423:AT423" si="359">O448</f>
        <v>769227.47</v>
      </c>
      <c r="P423" s="2">
        <f t="shared" si="359"/>
        <v>636747.06999999995</v>
      </c>
      <c r="Q423" s="2">
        <f t="shared" si="359"/>
        <v>4365.62</v>
      </c>
      <c r="R423" s="2">
        <f t="shared" si="359"/>
        <v>529.33000000000004</v>
      </c>
      <c r="S423" s="2">
        <f t="shared" si="359"/>
        <v>128114.78</v>
      </c>
      <c r="T423" s="2">
        <f t="shared" si="359"/>
        <v>0</v>
      </c>
      <c r="U423" s="2">
        <f t="shared" si="359"/>
        <v>464.54860000000002</v>
      </c>
      <c r="V423" s="2">
        <f t="shared" si="359"/>
        <v>1.3743000000000001</v>
      </c>
      <c r="W423" s="2">
        <f t="shared" si="359"/>
        <v>56.08</v>
      </c>
      <c r="X423" s="2">
        <f t="shared" si="359"/>
        <v>120199.09</v>
      </c>
      <c r="Y423" s="2">
        <f t="shared" si="359"/>
        <v>81842.66</v>
      </c>
      <c r="Z423" s="2">
        <f t="shared" si="359"/>
        <v>0</v>
      </c>
      <c r="AA423" s="2">
        <f t="shared" si="359"/>
        <v>0</v>
      </c>
      <c r="AB423" s="2">
        <f t="shared" si="359"/>
        <v>769227.47</v>
      </c>
      <c r="AC423" s="2">
        <f t="shared" si="359"/>
        <v>636747.06999999995</v>
      </c>
      <c r="AD423" s="2">
        <f t="shared" si="359"/>
        <v>4365.62</v>
      </c>
      <c r="AE423" s="2">
        <f t="shared" si="359"/>
        <v>529.33000000000004</v>
      </c>
      <c r="AF423" s="2">
        <f t="shared" si="359"/>
        <v>128114.78</v>
      </c>
      <c r="AG423" s="2">
        <f t="shared" si="359"/>
        <v>0</v>
      </c>
      <c r="AH423" s="2">
        <f t="shared" si="359"/>
        <v>464.54860000000002</v>
      </c>
      <c r="AI423" s="2">
        <f t="shared" si="359"/>
        <v>1.3743000000000001</v>
      </c>
      <c r="AJ423" s="2">
        <f t="shared" si="359"/>
        <v>56.08</v>
      </c>
      <c r="AK423" s="2">
        <f t="shared" si="359"/>
        <v>120199.09</v>
      </c>
      <c r="AL423" s="2">
        <f t="shared" si="359"/>
        <v>81842.66</v>
      </c>
      <c r="AM423" s="2">
        <f t="shared" si="359"/>
        <v>0</v>
      </c>
      <c r="AN423" s="2">
        <f t="shared" si="359"/>
        <v>0</v>
      </c>
      <c r="AO423" s="2">
        <f t="shared" si="359"/>
        <v>0</v>
      </c>
      <c r="AP423" s="2">
        <f t="shared" si="359"/>
        <v>0</v>
      </c>
      <c r="AQ423" s="2">
        <f t="shared" si="359"/>
        <v>0</v>
      </c>
      <c r="AR423" s="2">
        <f t="shared" si="359"/>
        <v>971269.22</v>
      </c>
      <c r="AS423" s="2">
        <f t="shared" si="359"/>
        <v>29904.23</v>
      </c>
      <c r="AT423" s="2">
        <f t="shared" si="359"/>
        <v>941364.99</v>
      </c>
      <c r="AU423" s="2">
        <f t="shared" ref="AU423:BZ423" si="360">AU448</f>
        <v>0</v>
      </c>
      <c r="AV423" s="2">
        <f t="shared" si="360"/>
        <v>636747.06999999995</v>
      </c>
      <c r="AW423" s="2">
        <f t="shared" si="360"/>
        <v>636747.06999999995</v>
      </c>
      <c r="AX423" s="2">
        <f t="shared" si="360"/>
        <v>0</v>
      </c>
      <c r="AY423" s="2">
        <f t="shared" si="360"/>
        <v>636747.06999999995</v>
      </c>
      <c r="AZ423" s="2">
        <f t="shared" si="360"/>
        <v>0</v>
      </c>
      <c r="BA423" s="2">
        <f t="shared" si="360"/>
        <v>0</v>
      </c>
      <c r="BB423" s="2">
        <f t="shared" si="360"/>
        <v>0</v>
      </c>
      <c r="BC423" s="2">
        <f t="shared" si="360"/>
        <v>0</v>
      </c>
      <c r="BD423" s="2">
        <f t="shared" si="360"/>
        <v>0</v>
      </c>
      <c r="BE423" s="2">
        <f t="shared" si="360"/>
        <v>0</v>
      </c>
      <c r="BF423" s="2">
        <f t="shared" si="360"/>
        <v>0</v>
      </c>
      <c r="BG423" s="2">
        <f t="shared" si="360"/>
        <v>0</v>
      </c>
      <c r="BH423" s="2">
        <f t="shared" si="360"/>
        <v>0</v>
      </c>
      <c r="BI423" s="2">
        <f t="shared" si="360"/>
        <v>0</v>
      </c>
      <c r="BJ423" s="2">
        <f t="shared" si="360"/>
        <v>0</v>
      </c>
      <c r="BK423" s="2">
        <f t="shared" si="360"/>
        <v>0</v>
      </c>
      <c r="BL423" s="2">
        <f t="shared" si="360"/>
        <v>0</v>
      </c>
      <c r="BM423" s="2">
        <f t="shared" si="360"/>
        <v>0</v>
      </c>
      <c r="BN423" s="2">
        <f t="shared" si="360"/>
        <v>0</v>
      </c>
      <c r="BO423" s="2">
        <f t="shared" si="360"/>
        <v>0</v>
      </c>
      <c r="BP423" s="2">
        <f t="shared" si="360"/>
        <v>0</v>
      </c>
      <c r="BQ423" s="2">
        <f t="shared" si="360"/>
        <v>0</v>
      </c>
      <c r="BR423" s="2">
        <f t="shared" si="360"/>
        <v>0</v>
      </c>
      <c r="BS423" s="2">
        <f t="shared" si="360"/>
        <v>0</v>
      </c>
      <c r="BT423" s="2">
        <f t="shared" si="360"/>
        <v>0</v>
      </c>
      <c r="BU423" s="2">
        <f t="shared" si="360"/>
        <v>0</v>
      </c>
      <c r="BV423" s="2">
        <f t="shared" si="360"/>
        <v>0</v>
      </c>
      <c r="BW423" s="2">
        <f t="shared" si="360"/>
        <v>0</v>
      </c>
      <c r="BX423" s="2">
        <f t="shared" si="360"/>
        <v>0</v>
      </c>
      <c r="BY423" s="2">
        <f t="shared" si="360"/>
        <v>0</v>
      </c>
      <c r="BZ423" s="2">
        <f t="shared" si="360"/>
        <v>0</v>
      </c>
      <c r="CA423" s="2">
        <f t="shared" ref="CA423:DF423" si="361">CA448</f>
        <v>971269.22</v>
      </c>
      <c r="CB423" s="2">
        <f t="shared" si="361"/>
        <v>29904.23</v>
      </c>
      <c r="CC423" s="2">
        <f t="shared" si="361"/>
        <v>941364.99</v>
      </c>
      <c r="CD423" s="2">
        <f t="shared" si="361"/>
        <v>0</v>
      </c>
      <c r="CE423" s="2">
        <f t="shared" si="361"/>
        <v>636747.06999999995</v>
      </c>
      <c r="CF423" s="2">
        <f t="shared" si="361"/>
        <v>636747.06999999995</v>
      </c>
      <c r="CG423" s="2">
        <f t="shared" si="361"/>
        <v>0</v>
      </c>
      <c r="CH423" s="2">
        <f t="shared" si="361"/>
        <v>636747.06999999995</v>
      </c>
      <c r="CI423" s="2">
        <f t="shared" si="361"/>
        <v>0</v>
      </c>
      <c r="CJ423" s="2">
        <f t="shared" si="361"/>
        <v>0</v>
      </c>
      <c r="CK423" s="2">
        <f t="shared" si="361"/>
        <v>0</v>
      </c>
      <c r="CL423" s="2">
        <f t="shared" si="361"/>
        <v>0</v>
      </c>
      <c r="CM423" s="2">
        <f t="shared" si="361"/>
        <v>0</v>
      </c>
      <c r="CN423" s="2">
        <f t="shared" si="361"/>
        <v>0</v>
      </c>
      <c r="CO423" s="2">
        <f t="shared" si="361"/>
        <v>0</v>
      </c>
      <c r="CP423" s="2">
        <f t="shared" si="361"/>
        <v>0</v>
      </c>
      <c r="CQ423" s="2">
        <f t="shared" si="361"/>
        <v>0</v>
      </c>
      <c r="CR423" s="2">
        <f t="shared" si="361"/>
        <v>0</v>
      </c>
      <c r="CS423" s="2">
        <f t="shared" si="361"/>
        <v>0</v>
      </c>
      <c r="CT423" s="2">
        <f t="shared" si="361"/>
        <v>0</v>
      </c>
      <c r="CU423" s="2">
        <f t="shared" si="361"/>
        <v>0</v>
      </c>
      <c r="CV423" s="2">
        <f t="shared" si="361"/>
        <v>0</v>
      </c>
      <c r="CW423" s="2">
        <f t="shared" si="361"/>
        <v>0</v>
      </c>
      <c r="CX423" s="2">
        <f t="shared" si="361"/>
        <v>0</v>
      </c>
      <c r="CY423" s="2">
        <f t="shared" si="361"/>
        <v>0</v>
      </c>
      <c r="CZ423" s="2">
        <f t="shared" si="361"/>
        <v>0</v>
      </c>
      <c r="DA423" s="2">
        <f t="shared" si="361"/>
        <v>0</v>
      </c>
      <c r="DB423" s="2">
        <f t="shared" si="361"/>
        <v>0</v>
      </c>
      <c r="DC423" s="2">
        <f t="shared" si="361"/>
        <v>0</v>
      </c>
      <c r="DD423" s="2">
        <f t="shared" si="361"/>
        <v>0</v>
      </c>
      <c r="DE423" s="2">
        <f t="shared" si="361"/>
        <v>0</v>
      </c>
      <c r="DF423" s="2">
        <f t="shared" si="361"/>
        <v>0</v>
      </c>
      <c r="DG423" s="3">
        <f t="shared" ref="DG423:EL423" si="362">DG448</f>
        <v>0</v>
      </c>
      <c r="DH423" s="3">
        <f t="shared" si="362"/>
        <v>0</v>
      </c>
      <c r="DI423" s="3">
        <f t="shared" si="362"/>
        <v>0</v>
      </c>
      <c r="DJ423" s="3">
        <f t="shared" si="362"/>
        <v>0</v>
      </c>
      <c r="DK423" s="3">
        <f t="shared" si="362"/>
        <v>0</v>
      </c>
      <c r="DL423" s="3">
        <f t="shared" si="362"/>
        <v>0</v>
      </c>
      <c r="DM423" s="3">
        <f t="shared" si="362"/>
        <v>0</v>
      </c>
      <c r="DN423" s="3">
        <f t="shared" si="362"/>
        <v>0</v>
      </c>
      <c r="DO423" s="3">
        <f t="shared" si="362"/>
        <v>0</v>
      </c>
      <c r="DP423" s="3">
        <f t="shared" si="362"/>
        <v>0</v>
      </c>
      <c r="DQ423" s="3">
        <f t="shared" si="362"/>
        <v>0</v>
      </c>
      <c r="DR423" s="3">
        <f t="shared" si="362"/>
        <v>0</v>
      </c>
      <c r="DS423" s="3">
        <f t="shared" si="362"/>
        <v>0</v>
      </c>
      <c r="DT423" s="3">
        <f t="shared" si="362"/>
        <v>0</v>
      </c>
      <c r="DU423" s="3">
        <f t="shared" si="362"/>
        <v>0</v>
      </c>
      <c r="DV423" s="3">
        <f t="shared" si="362"/>
        <v>0</v>
      </c>
      <c r="DW423" s="3">
        <f t="shared" si="362"/>
        <v>0</v>
      </c>
      <c r="DX423" s="3">
        <f t="shared" si="362"/>
        <v>0</v>
      </c>
      <c r="DY423" s="3">
        <f t="shared" si="362"/>
        <v>0</v>
      </c>
      <c r="DZ423" s="3">
        <f t="shared" si="362"/>
        <v>0</v>
      </c>
      <c r="EA423" s="3">
        <f t="shared" si="362"/>
        <v>0</v>
      </c>
      <c r="EB423" s="3">
        <f t="shared" si="362"/>
        <v>0</v>
      </c>
      <c r="EC423" s="3">
        <f t="shared" si="362"/>
        <v>0</v>
      </c>
      <c r="ED423" s="3">
        <f t="shared" si="362"/>
        <v>0</v>
      </c>
      <c r="EE423" s="3">
        <f t="shared" si="362"/>
        <v>0</v>
      </c>
      <c r="EF423" s="3">
        <f t="shared" si="362"/>
        <v>0</v>
      </c>
      <c r="EG423" s="3">
        <f t="shared" si="362"/>
        <v>0</v>
      </c>
      <c r="EH423" s="3">
        <f t="shared" si="362"/>
        <v>0</v>
      </c>
      <c r="EI423" s="3">
        <f t="shared" si="362"/>
        <v>0</v>
      </c>
      <c r="EJ423" s="3">
        <f t="shared" si="362"/>
        <v>0</v>
      </c>
      <c r="EK423" s="3">
        <f t="shared" si="362"/>
        <v>0</v>
      </c>
      <c r="EL423" s="3">
        <f t="shared" si="362"/>
        <v>0</v>
      </c>
      <c r="EM423" s="3">
        <f t="shared" ref="EM423:FR423" si="363">EM448</f>
        <v>0</v>
      </c>
      <c r="EN423" s="3">
        <f t="shared" si="363"/>
        <v>0</v>
      </c>
      <c r="EO423" s="3">
        <f t="shared" si="363"/>
        <v>0</v>
      </c>
      <c r="EP423" s="3">
        <f t="shared" si="363"/>
        <v>0</v>
      </c>
      <c r="EQ423" s="3">
        <f t="shared" si="363"/>
        <v>0</v>
      </c>
      <c r="ER423" s="3">
        <f t="shared" si="363"/>
        <v>0</v>
      </c>
      <c r="ES423" s="3">
        <f t="shared" si="363"/>
        <v>0</v>
      </c>
      <c r="ET423" s="3">
        <f t="shared" si="363"/>
        <v>0</v>
      </c>
      <c r="EU423" s="3">
        <f t="shared" si="363"/>
        <v>0</v>
      </c>
      <c r="EV423" s="3">
        <f t="shared" si="363"/>
        <v>0</v>
      </c>
      <c r="EW423" s="3">
        <f t="shared" si="363"/>
        <v>0</v>
      </c>
      <c r="EX423" s="3">
        <f t="shared" si="363"/>
        <v>0</v>
      </c>
      <c r="EY423" s="3">
        <f t="shared" si="363"/>
        <v>0</v>
      </c>
      <c r="EZ423" s="3">
        <f t="shared" si="363"/>
        <v>0</v>
      </c>
      <c r="FA423" s="3">
        <f t="shared" si="363"/>
        <v>0</v>
      </c>
      <c r="FB423" s="3">
        <f t="shared" si="363"/>
        <v>0</v>
      </c>
      <c r="FC423" s="3">
        <f t="shared" si="363"/>
        <v>0</v>
      </c>
      <c r="FD423" s="3">
        <f t="shared" si="363"/>
        <v>0</v>
      </c>
      <c r="FE423" s="3">
        <f t="shared" si="363"/>
        <v>0</v>
      </c>
      <c r="FF423" s="3">
        <f t="shared" si="363"/>
        <v>0</v>
      </c>
      <c r="FG423" s="3">
        <f t="shared" si="363"/>
        <v>0</v>
      </c>
      <c r="FH423" s="3">
        <f t="shared" si="363"/>
        <v>0</v>
      </c>
      <c r="FI423" s="3">
        <f t="shared" si="363"/>
        <v>0</v>
      </c>
      <c r="FJ423" s="3">
        <f t="shared" si="363"/>
        <v>0</v>
      </c>
      <c r="FK423" s="3">
        <f t="shared" si="363"/>
        <v>0</v>
      </c>
      <c r="FL423" s="3">
        <f t="shared" si="363"/>
        <v>0</v>
      </c>
      <c r="FM423" s="3">
        <f t="shared" si="363"/>
        <v>0</v>
      </c>
      <c r="FN423" s="3">
        <f t="shared" si="363"/>
        <v>0</v>
      </c>
      <c r="FO423" s="3">
        <f t="shared" si="363"/>
        <v>0</v>
      </c>
      <c r="FP423" s="3">
        <f t="shared" si="363"/>
        <v>0</v>
      </c>
      <c r="FQ423" s="3">
        <f t="shared" si="363"/>
        <v>0</v>
      </c>
      <c r="FR423" s="3">
        <f t="shared" si="363"/>
        <v>0</v>
      </c>
      <c r="FS423" s="3">
        <f t="shared" ref="FS423:GX423" si="364">FS448</f>
        <v>0</v>
      </c>
      <c r="FT423" s="3">
        <f t="shared" si="364"/>
        <v>0</v>
      </c>
      <c r="FU423" s="3">
        <f t="shared" si="364"/>
        <v>0</v>
      </c>
      <c r="FV423" s="3">
        <f t="shared" si="364"/>
        <v>0</v>
      </c>
      <c r="FW423" s="3">
        <f t="shared" si="364"/>
        <v>0</v>
      </c>
      <c r="FX423" s="3">
        <f t="shared" si="364"/>
        <v>0</v>
      </c>
      <c r="FY423" s="3">
        <f t="shared" si="364"/>
        <v>0</v>
      </c>
      <c r="FZ423" s="3">
        <f t="shared" si="364"/>
        <v>0</v>
      </c>
      <c r="GA423" s="3">
        <f t="shared" si="364"/>
        <v>0</v>
      </c>
      <c r="GB423" s="3">
        <f t="shared" si="364"/>
        <v>0</v>
      </c>
      <c r="GC423" s="3">
        <f t="shared" si="364"/>
        <v>0</v>
      </c>
      <c r="GD423" s="3">
        <f t="shared" si="364"/>
        <v>0</v>
      </c>
      <c r="GE423" s="3">
        <f t="shared" si="364"/>
        <v>0</v>
      </c>
      <c r="GF423" s="3">
        <f t="shared" si="364"/>
        <v>0</v>
      </c>
      <c r="GG423" s="3">
        <f t="shared" si="364"/>
        <v>0</v>
      </c>
      <c r="GH423" s="3">
        <f t="shared" si="364"/>
        <v>0</v>
      </c>
      <c r="GI423" s="3">
        <f t="shared" si="364"/>
        <v>0</v>
      </c>
      <c r="GJ423" s="3">
        <f t="shared" si="364"/>
        <v>0</v>
      </c>
      <c r="GK423" s="3">
        <f t="shared" si="364"/>
        <v>0</v>
      </c>
      <c r="GL423" s="3">
        <f t="shared" si="364"/>
        <v>0</v>
      </c>
      <c r="GM423" s="3">
        <f t="shared" si="364"/>
        <v>0</v>
      </c>
      <c r="GN423" s="3">
        <f t="shared" si="364"/>
        <v>0</v>
      </c>
      <c r="GO423" s="3">
        <f t="shared" si="364"/>
        <v>0</v>
      </c>
      <c r="GP423" s="3">
        <f t="shared" si="364"/>
        <v>0</v>
      </c>
      <c r="GQ423" s="3">
        <f t="shared" si="364"/>
        <v>0</v>
      </c>
      <c r="GR423" s="3">
        <f t="shared" si="364"/>
        <v>0</v>
      </c>
      <c r="GS423" s="3">
        <f t="shared" si="364"/>
        <v>0</v>
      </c>
      <c r="GT423" s="3">
        <f t="shared" si="364"/>
        <v>0</v>
      </c>
      <c r="GU423" s="3">
        <f t="shared" si="364"/>
        <v>0</v>
      </c>
      <c r="GV423" s="3">
        <f t="shared" si="364"/>
        <v>0</v>
      </c>
      <c r="GW423" s="3">
        <f t="shared" si="364"/>
        <v>0</v>
      </c>
      <c r="GX423" s="3">
        <f t="shared" si="364"/>
        <v>0</v>
      </c>
    </row>
    <row r="425" spans="1:245" x14ac:dyDescent="0.2">
      <c r="A425">
        <v>17</v>
      </c>
      <c r="B425">
        <v>1</v>
      </c>
      <c r="C425">
        <f>ROW(SmtRes!A629)</f>
        <v>629</v>
      </c>
      <c r="D425">
        <f>ROW(EtalonRes!A619)</f>
        <v>619</v>
      </c>
      <c r="E425" t="s">
        <v>527</v>
      </c>
      <c r="F425" t="s">
        <v>243</v>
      </c>
      <c r="G425" t="s">
        <v>244</v>
      </c>
      <c r="H425" t="s">
        <v>245</v>
      </c>
      <c r="I425">
        <f>ROUND((68)/100,9)</f>
        <v>0.68</v>
      </c>
      <c r="J425">
        <v>0</v>
      </c>
      <c r="O425">
        <f t="shared" ref="O425:O446" si="365">ROUND(CP425,2)</f>
        <v>12937.27</v>
      </c>
      <c r="P425">
        <f t="shared" ref="P425:P446" si="366">ROUND(CQ425*I425,2)</f>
        <v>0</v>
      </c>
      <c r="Q425">
        <f t="shared" ref="Q425:Q446" si="367">ROUND(CR425*I425,2)</f>
        <v>1097.1400000000001</v>
      </c>
      <c r="R425">
        <f t="shared" ref="R425:R446" si="368">ROUND(CS425*I425,2)</f>
        <v>0</v>
      </c>
      <c r="S425">
        <f t="shared" ref="S425:S446" si="369">ROUND(CT425*I425,2)</f>
        <v>11840.13</v>
      </c>
      <c r="T425">
        <f t="shared" ref="T425:T446" si="370">ROUND(CU425*I425,2)</f>
        <v>0</v>
      </c>
      <c r="U425">
        <f t="shared" ref="U425:U446" si="371">CV425*I425</f>
        <v>48.823999999999998</v>
      </c>
      <c r="V425">
        <f t="shared" ref="V425:V446" si="372">CW425*I425</f>
        <v>0</v>
      </c>
      <c r="W425">
        <f t="shared" ref="W425:W446" si="373">ROUND(CX425*I425,2)</f>
        <v>0</v>
      </c>
      <c r="X425">
        <f t="shared" ref="X425:X446" si="374">ROUND(CY425,2)</f>
        <v>9235.2999999999993</v>
      </c>
      <c r="Y425">
        <f t="shared" ref="Y425:Y446" si="375">ROUND(CZ425,2)</f>
        <v>5920.07</v>
      </c>
      <c r="AA425">
        <v>68187018</v>
      </c>
      <c r="AB425">
        <f t="shared" ref="AB425:AB446" si="376">ROUND((AC425+AD425+AF425),6)</f>
        <v>820.1</v>
      </c>
      <c r="AC425">
        <f t="shared" ref="AC425:AC446" si="377">ROUND((ES425),6)</f>
        <v>0</v>
      </c>
      <c r="AD425">
        <f t="shared" ref="AD425:AD446" si="378">ROUND((((ET425)-(EU425))+AE425),6)</f>
        <v>207.65</v>
      </c>
      <c r="AE425">
        <f t="shared" ref="AE425:AE446" si="379">ROUND((EU425),6)</f>
        <v>0</v>
      </c>
      <c r="AF425">
        <f t="shared" ref="AF425:AF446" si="380">ROUND((EV425),6)</f>
        <v>612.45000000000005</v>
      </c>
      <c r="AG425">
        <f t="shared" ref="AG425:AG446" si="381">ROUND((AP425),6)</f>
        <v>0</v>
      </c>
      <c r="AH425">
        <f t="shared" ref="AH425:AH446" si="382">(EW425)</f>
        <v>71.8</v>
      </c>
      <c r="AI425">
        <f t="shared" ref="AI425:AI446" si="383">(EX425)</f>
        <v>0</v>
      </c>
      <c r="AJ425">
        <f t="shared" ref="AJ425:AJ446" si="384">(AS425)</f>
        <v>0</v>
      </c>
      <c r="AK425">
        <v>820.1</v>
      </c>
      <c r="AL425">
        <v>0</v>
      </c>
      <c r="AM425">
        <v>207.65</v>
      </c>
      <c r="AN425">
        <v>0</v>
      </c>
      <c r="AO425">
        <v>612.45000000000005</v>
      </c>
      <c r="AP425">
        <v>0</v>
      </c>
      <c r="AQ425">
        <v>71.8</v>
      </c>
      <c r="AR425">
        <v>0</v>
      </c>
      <c r="AS425">
        <v>0</v>
      </c>
      <c r="AT425">
        <v>78</v>
      </c>
      <c r="AU425">
        <v>50</v>
      </c>
      <c r="AV425">
        <v>1</v>
      </c>
      <c r="AW425">
        <v>1</v>
      </c>
      <c r="AZ425">
        <v>1</v>
      </c>
      <c r="BA425">
        <v>28.43</v>
      </c>
      <c r="BB425">
        <v>7.77</v>
      </c>
      <c r="BC425">
        <v>1</v>
      </c>
      <c r="BD425" t="s">
        <v>3</v>
      </c>
      <c r="BE425" t="s">
        <v>3</v>
      </c>
      <c r="BF425" t="s">
        <v>3</v>
      </c>
      <c r="BG425" t="s">
        <v>3</v>
      </c>
      <c r="BH425">
        <v>0</v>
      </c>
      <c r="BI425">
        <v>1</v>
      </c>
      <c r="BJ425" t="s">
        <v>246</v>
      </c>
      <c r="BM425">
        <v>69001</v>
      </c>
      <c r="BN425">
        <v>0</v>
      </c>
      <c r="BO425" t="s">
        <v>243</v>
      </c>
      <c r="BP425">
        <v>1</v>
      </c>
      <c r="BQ425">
        <v>6</v>
      </c>
      <c r="BR425">
        <v>0</v>
      </c>
      <c r="BS425">
        <v>28.43</v>
      </c>
      <c r="BT425">
        <v>1</v>
      </c>
      <c r="BU425">
        <v>1</v>
      </c>
      <c r="BV425">
        <v>1</v>
      </c>
      <c r="BW425">
        <v>1</v>
      </c>
      <c r="BX425">
        <v>1</v>
      </c>
      <c r="BY425" t="s">
        <v>3</v>
      </c>
      <c r="BZ425">
        <v>78</v>
      </c>
      <c r="CA425">
        <v>50</v>
      </c>
      <c r="CE425">
        <v>0</v>
      </c>
      <c r="CF425">
        <v>0</v>
      </c>
      <c r="CG425">
        <v>0</v>
      </c>
      <c r="CM425">
        <v>0</v>
      </c>
      <c r="CN425" t="s">
        <v>3</v>
      </c>
      <c r="CO425">
        <v>0</v>
      </c>
      <c r="CP425">
        <f t="shared" ref="CP425:CP446" si="385">(P425+Q425+S425)</f>
        <v>12937.269999999999</v>
      </c>
      <c r="CQ425">
        <f t="shared" ref="CQ425:CQ446" si="386">AC425*BC425</f>
        <v>0</v>
      </c>
      <c r="CR425">
        <f t="shared" ref="CR425:CR446" si="387">AD425*BB425</f>
        <v>1613.4404999999999</v>
      </c>
      <c r="CS425">
        <f t="shared" ref="CS425:CS446" si="388">AE425*BS425</f>
        <v>0</v>
      </c>
      <c r="CT425">
        <f t="shared" ref="CT425:CT446" si="389">AF425*BA425</f>
        <v>17411.9535</v>
      </c>
      <c r="CU425">
        <f t="shared" ref="CU425:CU446" si="390">AG425</f>
        <v>0</v>
      </c>
      <c r="CV425">
        <f t="shared" ref="CV425:CV446" si="391">AH425</f>
        <v>71.8</v>
      </c>
      <c r="CW425">
        <f t="shared" ref="CW425:CW446" si="392">AI425</f>
        <v>0</v>
      </c>
      <c r="CX425">
        <f t="shared" ref="CX425:CX446" si="393">AJ425</f>
        <v>0</v>
      </c>
      <c r="CY425">
        <f t="shared" ref="CY425:CY446" si="394">(((S425+R425)*AT425)/100)</f>
        <v>9235.3013999999985</v>
      </c>
      <c r="CZ425">
        <f t="shared" ref="CZ425:CZ446" si="395">(((S425+R425)*AU425)/100)</f>
        <v>5920.0649999999996</v>
      </c>
      <c r="DC425" t="s">
        <v>3</v>
      </c>
      <c r="DD425" t="s">
        <v>3</v>
      </c>
      <c r="DE425" t="s">
        <v>3</v>
      </c>
      <c r="DF425" t="s">
        <v>3</v>
      </c>
      <c r="DG425" t="s">
        <v>3</v>
      </c>
      <c r="DH425" t="s">
        <v>3</v>
      </c>
      <c r="DI425" t="s">
        <v>3</v>
      </c>
      <c r="DJ425" t="s">
        <v>3</v>
      </c>
      <c r="DK425" t="s">
        <v>3</v>
      </c>
      <c r="DL425" t="s">
        <v>3</v>
      </c>
      <c r="DM425" t="s">
        <v>3</v>
      </c>
      <c r="DN425">
        <v>0</v>
      </c>
      <c r="DO425">
        <v>0</v>
      </c>
      <c r="DP425">
        <v>1</v>
      </c>
      <c r="DQ425">
        <v>1</v>
      </c>
      <c r="DU425">
        <v>1013</v>
      </c>
      <c r="DV425" t="s">
        <v>245</v>
      </c>
      <c r="DW425" t="s">
        <v>245</v>
      </c>
      <c r="DX425">
        <v>1</v>
      </c>
      <c r="EE425">
        <v>63940385</v>
      </c>
      <c r="EF425">
        <v>6</v>
      </c>
      <c r="EG425" t="s">
        <v>127</v>
      </c>
      <c r="EH425">
        <v>0</v>
      </c>
      <c r="EI425" t="s">
        <v>3</v>
      </c>
      <c r="EJ425">
        <v>1</v>
      </c>
      <c r="EK425">
        <v>69001</v>
      </c>
      <c r="EL425" t="s">
        <v>247</v>
      </c>
      <c r="EM425" t="s">
        <v>248</v>
      </c>
      <c r="EO425" t="s">
        <v>3</v>
      </c>
      <c r="EQ425">
        <v>0</v>
      </c>
      <c r="ER425">
        <v>820.1</v>
      </c>
      <c r="ES425">
        <v>0</v>
      </c>
      <c r="ET425">
        <v>207.65</v>
      </c>
      <c r="EU425">
        <v>0</v>
      </c>
      <c r="EV425">
        <v>612.45000000000005</v>
      </c>
      <c r="EW425">
        <v>71.8</v>
      </c>
      <c r="EX425">
        <v>0</v>
      </c>
      <c r="EY425">
        <v>0</v>
      </c>
      <c r="FQ425">
        <v>0</v>
      </c>
      <c r="FR425">
        <f t="shared" ref="FR425:FR446" si="396">ROUND(IF(AND(BH425=3,BI425=3),P425,0),2)</f>
        <v>0</v>
      </c>
      <c r="FS425">
        <v>0</v>
      </c>
      <c r="FX425">
        <v>78</v>
      </c>
      <c r="FY425">
        <v>50</v>
      </c>
      <c r="GA425" t="s">
        <v>3</v>
      </c>
      <c r="GD425">
        <v>1</v>
      </c>
      <c r="GF425">
        <v>-1250821970</v>
      </c>
      <c r="GG425">
        <v>2</v>
      </c>
      <c r="GH425">
        <v>1</v>
      </c>
      <c r="GI425">
        <v>2</v>
      </c>
      <c r="GJ425">
        <v>0</v>
      </c>
      <c r="GK425">
        <v>0</v>
      </c>
      <c r="GL425">
        <f t="shared" ref="GL425:GL446" si="397">ROUND(IF(AND(BH425=3,BI425=3,FS425&lt;&gt;0),P425,0),2)</f>
        <v>0</v>
      </c>
      <c r="GM425">
        <f t="shared" ref="GM425:GM446" si="398">ROUND(O425+X425+Y425,2)+GX425</f>
        <v>28092.639999999999</v>
      </c>
      <c r="GN425">
        <f t="shared" ref="GN425:GN446" si="399">IF(OR(BI425=0,BI425=1),ROUND(O425+X425+Y425,2),0)</f>
        <v>28092.639999999999</v>
      </c>
      <c r="GO425">
        <f t="shared" ref="GO425:GO446" si="400">IF(BI425=2,ROUND(O425+X425+Y425,2),0)</f>
        <v>0</v>
      </c>
      <c r="GP425">
        <f t="shared" ref="GP425:GP446" si="401">IF(BI425=4,ROUND(O425+X425+Y425,2)+GX425,0)</f>
        <v>0</v>
      </c>
      <c r="GR425">
        <v>0</v>
      </c>
      <c r="GS425">
        <v>3</v>
      </c>
      <c r="GT425">
        <v>0</v>
      </c>
      <c r="GU425" t="s">
        <v>3</v>
      </c>
      <c r="GV425">
        <f t="shared" ref="GV425:GV446" si="402">ROUND((GT425),6)</f>
        <v>0</v>
      </c>
      <c r="GW425">
        <v>1</v>
      </c>
      <c r="GX425">
        <f t="shared" ref="GX425:GX446" si="403">ROUND(HC425*I425,2)</f>
        <v>0</v>
      </c>
      <c r="HA425">
        <v>0</v>
      </c>
      <c r="HB425">
        <v>0</v>
      </c>
      <c r="HC425">
        <f t="shared" ref="HC425:HC446" si="404">GV425*GW425</f>
        <v>0</v>
      </c>
      <c r="IK425">
        <v>0</v>
      </c>
    </row>
    <row r="426" spans="1:245" x14ac:dyDescent="0.2">
      <c r="A426">
        <v>18</v>
      </c>
      <c r="B426">
        <v>1</v>
      </c>
      <c r="C426">
        <v>629</v>
      </c>
      <c r="E426" t="s">
        <v>528</v>
      </c>
      <c r="F426" t="s">
        <v>250</v>
      </c>
      <c r="G426" t="s">
        <v>251</v>
      </c>
      <c r="H426" t="s">
        <v>133</v>
      </c>
      <c r="I426">
        <f>I425*J426</f>
        <v>0.27200000000000002</v>
      </c>
      <c r="J426">
        <v>0.4</v>
      </c>
      <c r="O426">
        <f t="shared" si="365"/>
        <v>0</v>
      </c>
      <c r="P426">
        <f t="shared" si="366"/>
        <v>0</v>
      </c>
      <c r="Q426">
        <f t="shared" si="367"/>
        <v>0</v>
      </c>
      <c r="R426">
        <f t="shared" si="368"/>
        <v>0</v>
      </c>
      <c r="S426">
        <f t="shared" si="369"/>
        <v>0</v>
      </c>
      <c r="T426">
        <f t="shared" si="370"/>
        <v>0</v>
      </c>
      <c r="U426">
        <f t="shared" si="371"/>
        <v>0</v>
      </c>
      <c r="V426">
        <f t="shared" si="372"/>
        <v>0</v>
      </c>
      <c r="W426">
        <f t="shared" si="373"/>
        <v>0</v>
      </c>
      <c r="X426">
        <f t="shared" si="374"/>
        <v>0</v>
      </c>
      <c r="Y426">
        <f t="shared" si="375"/>
        <v>0</v>
      </c>
      <c r="AA426">
        <v>68187018</v>
      </c>
      <c r="AB426">
        <f t="shared" si="376"/>
        <v>0</v>
      </c>
      <c r="AC426">
        <f t="shared" si="377"/>
        <v>0</v>
      </c>
      <c r="AD426">
        <f t="shared" si="378"/>
        <v>0</v>
      </c>
      <c r="AE426">
        <f t="shared" si="379"/>
        <v>0</v>
      </c>
      <c r="AF426">
        <f t="shared" si="380"/>
        <v>0</v>
      </c>
      <c r="AG426">
        <f t="shared" si="381"/>
        <v>0</v>
      </c>
      <c r="AH426">
        <f t="shared" si="382"/>
        <v>0</v>
      </c>
      <c r="AI426">
        <f t="shared" si="383"/>
        <v>0</v>
      </c>
      <c r="AJ426">
        <f t="shared" si="384"/>
        <v>0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0</v>
      </c>
      <c r="AS426">
        <v>0</v>
      </c>
      <c r="AT426">
        <v>0</v>
      </c>
      <c r="AU426">
        <v>0</v>
      </c>
      <c r="AV426">
        <v>1</v>
      </c>
      <c r="AW426">
        <v>1</v>
      </c>
      <c r="AZ426">
        <v>1</v>
      </c>
      <c r="BA426">
        <v>1</v>
      </c>
      <c r="BB426">
        <v>1</v>
      </c>
      <c r="BC426">
        <v>1</v>
      </c>
      <c r="BD426" t="s">
        <v>3</v>
      </c>
      <c r="BE426" t="s">
        <v>3</v>
      </c>
      <c r="BF426" t="s">
        <v>3</v>
      </c>
      <c r="BG426" t="s">
        <v>3</v>
      </c>
      <c r="BH426">
        <v>3</v>
      </c>
      <c r="BI426">
        <v>2</v>
      </c>
      <c r="BJ426" t="s">
        <v>252</v>
      </c>
      <c r="BM426">
        <v>500002</v>
      </c>
      <c r="BN426">
        <v>0</v>
      </c>
      <c r="BO426" t="s">
        <v>3</v>
      </c>
      <c r="BP426">
        <v>0</v>
      </c>
      <c r="BQ426">
        <v>12</v>
      </c>
      <c r="BR426">
        <v>0</v>
      </c>
      <c r="BS426">
        <v>1</v>
      </c>
      <c r="BT426">
        <v>1</v>
      </c>
      <c r="BU426">
        <v>1</v>
      </c>
      <c r="BV426">
        <v>1</v>
      </c>
      <c r="BW426">
        <v>1</v>
      </c>
      <c r="BX426">
        <v>1</v>
      </c>
      <c r="BY426" t="s">
        <v>3</v>
      </c>
      <c r="BZ426">
        <v>0</v>
      </c>
      <c r="CA426">
        <v>0</v>
      </c>
      <c r="CE426">
        <v>0</v>
      </c>
      <c r="CF426">
        <v>0</v>
      </c>
      <c r="CG426">
        <v>0</v>
      </c>
      <c r="CM426">
        <v>0</v>
      </c>
      <c r="CN426" t="s">
        <v>3</v>
      </c>
      <c r="CO426">
        <v>0</v>
      </c>
      <c r="CP426">
        <f t="shared" si="385"/>
        <v>0</v>
      </c>
      <c r="CQ426">
        <f t="shared" si="386"/>
        <v>0</v>
      </c>
      <c r="CR426">
        <f t="shared" si="387"/>
        <v>0</v>
      </c>
      <c r="CS426">
        <f t="shared" si="388"/>
        <v>0</v>
      </c>
      <c r="CT426">
        <f t="shared" si="389"/>
        <v>0</v>
      </c>
      <c r="CU426">
        <f t="shared" si="390"/>
        <v>0</v>
      </c>
      <c r="CV426">
        <f t="shared" si="391"/>
        <v>0</v>
      </c>
      <c r="CW426">
        <f t="shared" si="392"/>
        <v>0</v>
      </c>
      <c r="CX426">
        <f t="shared" si="393"/>
        <v>0</v>
      </c>
      <c r="CY426">
        <f t="shared" si="394"/>
        <v>0</v>
      </c>
      <c r="CZ426">
        <f t="shared" si="395"/>
        <v>0</v>
      </c>
      <c r="DC426" t="s">
        <v>3</v>
      </c>
      <c r="DD426" t="s">
        <v>3</v>
      </c>
      <c r="DE426" t="s">
        <v>3</v>
      </c>
      <c r="DF426" t="s">
        <v>3</v>
      </c>
      <c r="DG426" t="s">
        <v>3</v>
      </c>
      <c r="DH426" t="s">
        <v>3</v>
      </c>
      <c r="DI426" t="s">
        <v>3</v>
      </c>
      <c r="DJ426" t="s">
        <v>3</v>
      </c>
      <c r="DK426" t="s">
        <v>3</v>
      </c>
      <c r="DL426" t="s">
        <v>3</v>
      </c>
      <c r="DM426" t="s">
        <v>3</v>
      </c>
      <c r="DN426">
        <v>0</v>
      </c>
      <c r="DO426">
        <v>0</v>
      </c>
      <c r="DP426">
        <v>1</v>
      </c>
      <c r="DQ426">
        <v>1</v>
      </c>
      <c r="DU426">
        <v>1009</v>
      </c>
      <c r="DV426" t="s">
        <v>133</v>
      </c>
      <c r="DW426" t="s">
        <v>133</v>
      </c>
      <c r="DX426">
        <v>1000</v>
      </c>
      <c r="EE426">
        <v>63940455</v>
      </c>
      <c r="EF426">
        <v>12</v>
      </c>
      <c r="EG426" t="s">
        <v>253</v>
      </c>
      <c r="EH426">
        <v>0</v>
      </c>
      <c r="EI426" t="s">
        <v>3</v>
      </c>
      <c r="EJ426">
        <v>2</v>
      </c>
      <c r="EK426">
        <v>500002</v>
      </c>
      <c r="EL426" t="s">
        <v>254</v>
      </c>
      <c r="EM426" t="s">
        <v>255</v>
      </c>
      <c r="EO426" t="s">
        <v>3</v>
      </c>
      <c r="EQ426">
        <v>0</v>
      </c>
      <c r="ER426">
        <v>0</v>
      </c>
      <c r="ES426">
        <v>0</v>
      </c>
      <c r="ET426">
        <v>0</v>
      </c>
      <c r="EU426">
        <v>0</v>
      </c>
      <c r="EV426">
        <v>0</v>
      </c>
      <c r="EW426">
        <v>0</v>
      </c>
      <c r="EX426">
        <v>0</v>
      </c>
      <c r="FQ426">
        <v>0</v>
      </c>
      <c r="FR426">
        <f t="shared" si="396"/>
        <v>0</v>
      </c>
      <c r="FS426">
        <v>0</v>
      </c>
      <c r="FX426">
        <v>0</v>
      </c>
      <c r="FY426">
        <v>0</v>
      </c>
      <c r="GA426" t="s">
        <v>3</v>
      </c>
      <c r="GD426">
        <v>1</v>
      </c>
      <c r="GF426">
        <v>1876412176</v>
      </c>
      <c r="GG426">
        <v>2</v>
      </c>
      <c r="GH426">
        <v>1</v>
      </c>
      <c r="GI426">
        <v>-2</v>
      </c>
      <c r="GJ426">
        <v>0</v>
      </c>
      <c r="GK426">
        <v>0</v>
      </c>
      <c r="GL426">
        <f t="shared" si="397"/>
        <v>0</v>
      </c>
      <c r="GM426">
        <f t="shared" si="398"/>
        <v>0</v>
      </c>
      <c r="GN426">
        <f t="shared" si="399"/>
        <v>0</v>
      </c>
      <c r="GO426">
        <f t="shared" si="400"/>
        <v>0</v>
      </c>
      <c r="GP426">
        <f t="shared" si="401"/>
        <v>0</v>
      </c>
      <c r="GR426">
        <v>0</v>
      </c>
      <c r="GS426">
        <v>3</v>
      </c>
      <c r="GT426">
        <v>0</v>
      </c>
      <c r="GU426" t="s">
        <v>3</v>
      </c>
      <c r="GV426">
        <f t="shared" si="402"/>
        <v>0</v>
      </c>
      <c r="GW426">
        <v>1</v>
      </c>
      <c r="GX426">
        <f t="shared" si="403"/>
        <v>0</v>
      </c>
      <c r="HA426">
        <v>0</v>
      </c>
      <c r="HB426">
        <v>0</v>
      </c>
      <c r="HC426">
        <f t="shared" si="404"/>
        <v>0</v>
      </c>
      <c r="IK426">
        <v>0</v>
      </c>
    </row>
    <row r="427" spans="1:245" x14ac:dyDescent="0.2">
      <c r="A427">
        <v>17</v>
      </c>
      <c r="B427">
        <v>1</v>
      </c>
      <c r="C427">
        <f>ROW(SmtRes!A638)</f>
        <v>638</v>
      </c>
      <c r="D427">
        <f>ROW(EtalonRes!A627)</f>
        <v>627</v>
      </c>
      <c r="E427" t="s">
        <v>529</v>
      </c>
      <c r="F427" t="s">
        <v>257</v>
      </c>
      <c r="G427" t="s">
        <v>258</v>
      </c>
      <c r="H427" t="s">
        <v>259</v>
      </c>
      <c r="I427">
        <f>ROUND((27)/100,9)</f>
        <v>0.27</v>
      </c>
      <c r="J427">
        <v>0</v>
      </c>
      <c r="O427">
        <f t="shared" si="365"/>
        <v>1492.51</v>
      </c>
      <c r="P427">
        <f t="shared" si="366"/>
        <v>66.739999999999995</v>
      </c>
      <c r="Q427">
        <f t="shared" si="367"/>
        <v>83.3</v>
      </c>
      <c r="R427">
        <f t="shared" si="368"/>
        <v>1.07</v>
      </c>
      <c r="S427">
        <f t="shared" si="369"/>
        <v>1342.47</v>
      </c>
      <c r="T427">
        <f t="shared" si="370"/>
        <v>0</v>
      </c>
      <c r="U427">
        <f t="shared" si="371"/>
        <v>4.9653</v>
      </c>
      <c r="V427">
        <f t="shared" si="372"/>
        <v>2.7000000000000001E-3</v>
      </c>
      <c r="W427">
        <f t="shared" si="373"/>
        <v>0</v>
      </c>
      <c r="X427">
        <f t="shared" si="374"/>
        <v>1276.3599999999999</v>
      </c>
      <c r="Y427">
        <f t="shared" si="375"/>
        <v>873.3</v>
      </c>
      <c r="AA427">
        <v>68187018</v>
      </c>
      <c r="AB427">
        <f t="shared" si="376"/>
        <v>279.77999999999997</v>
      </c>
      <c r="AC427">
        <f t="shared" si="377"/>
        <v>69.63</v>
      </c>
      <c r="AD427">
        <f t="shared" si="378"/>
        <v>35.26</v>
      </c>
      <c r="AE427">
        <f t="shared" si="379"/>
        <v>0.14000000000000001</v>
      </c>
      <c r="AF427">
        <f t="shared" si="380"/>
        <v>174.89</v>
      </c>
      <c r="AG427">
        <f t="shared" si="381"/>
        <v>0</v>
      </c>
      <c r="AH427">
        <f t="shared" si="382"/>
        <v>18.39</v>
      </c>
      <c r="AI427">
        <f t="shared" si="383"/>
        <v>0.01</v>
      </c>
      <c r="AJ427">
        <f t="shared" si="384"/>
        <v>0</v>
      </c>
      <c r="AK427">
        <v>279.77999999999997</v>
      </c>
      <c r="AL427">
        <v>69.63</v>
      </c>
      <c r="AM427">
        <v>35.26</v>
      </c>
      <c r="AN427">
        <v>0.14000000000000001</v>
      </c>
      <c r="AO427">
        <v>174.89</v>
      </c>
      <c r="AP427">
        <v>0</v>
      </c>
      <c r="AQ427">
        <v>18.39</v>
      </c>
      <c r="AR427">
        <v>0.01</v>
      </c>
      <c r="AS427">
        <v>0</v>
      </c>
      <c r="AT427">
        <v>95</v>
      </c>
      <c r="AU427">
        <v>65</v>
      </c>
      <c r="AV427">
        <v>1</v>
      </c>
      <c r="AW427">
        <v>1</v>
      </c>
      <c r="AZ427">
        <v>1</v>
      </c>
      <c r="BA427">
        <v>28.43</v>
      </c>
      <c r="BB427">
        <v>8.75</v>
      </c>
      <c r="BC427">
        <v>3.55</v>
      </c>
      <c r="BD427" t="s">
        <v>3</v>
      </c>
      <c r="BE427" t="s">
        <v>3</v>
      </c>
      <c r="BF427" t="s">
        <v>3</v>
      </c>
      <c r="BG427" t="s">
        <v>3</v>
      </c>
      <c r="BH427">
        <v>0</v>
      </c>
      <c r="BI427">
        <v>2</v>
      </c>
      <c r="BJ427" t="s">
        <v>260</v>
      </c>
      <c r="BM427">
        <v>108001</v>
      </c>
      <c r="BN427">
        <v>0</v>
      </c>
      <c r="BO427" t="s">
        <v>257</v>
      </c>
      <c r="BP427">
        <v>1</v>
      </c>
      <c r="BQ427">
        <v>3</v>
      </c>
      <c r="BR427">
        <v>0</v>
      </c>
      <c r="BS427">
        <v>28.43</v>
      </c>
      <c r="BT427">
        <v>1</v>
      </c>
      <c r="BU427">
        <v>1</v>
      </c>
      <c r="BV427">
        <v>1</v>
      </c>
      <c r="BW427">
        <v>1</v>
      </c>
      <c r="BX427">
        <v>1</v>
      </c>
      <c r="BY427" t="s">
        <v>3</v>
      </c>
      <c r="BZ427">
        <v>95</v>
      </c>
      <c r="CA427">
        <v>65</v>
      </c>
      <c r="CE427">
        <v>0</v>
      </c>
      <c r="CF427">
        <v>0</v>
      </c>
      <c r="CG427">
        <v>0</v>
      </c>
      <c r="CM427">
        <v>0</v>
      </c>
      <c r="CN427" t="s">
        <v>3</v>
      </c>
      <c r="CO427">
        <v>0</v>
      </c>
      <c r="CP427">
        <f t="shared" si="385"/>
        <v>1492.51</v>
      </c>
      <c r="CQ427">
        <f t="shared" si="386"/>
        <v>247.18649999999997</v>
      </c>
      <c r="CR427">
        <f t="shared" si="387"/>
        <v>308.52499999999998</v>
      </c>
      <c r="CS427">
        <f t="shared" si="388"/>
        <v>3.9802000000000004</v>
      </c>
      <c r="CT427">
        <f t="shared" si="389"/>
        <v>4972.1226999999999</v>
      </c>
      <c r="CU427">
        <f t="shared" si="390"/>
        <v>0</v>
      </c>
      <c r="CV427">
        <f t="shared" si="391"/>
        <v>18.39</v>
      </c>
      <c r="CW427">
        <f t="shared" si="392"/>
        <v>0.01</v>
      </c>
      <c r="CX427">
        <f t="shared" si="393"/>
        <v>0</v>
      </c>
      <c r="CY427">
        <f t="shared" si="394"/>
        <v>1276.3630000000001</v>
      </c>
      <c r="CZ427">
        <f t="shared" si="395"/>
        <v>873.30099999999993</v>
      </c>
      <c r="DC427" t="s">
        <v>3</v>
      </c>
      <c r="DD427" t="s">
        <v>3</v>
      </c>
      <c r="DE427" t="s">
        <v>3</v>
      </c>
      <c r="DF427" t="s">
        <v>3</v>
      </c>
      <c r="DG427" t="s">
        <v>3</v>
      </c>
      <c r="DH427" t="s">
        <v>3</v>
      </c>
      <c r="DI427" t="s">
        <v>3</v>
      </c>
      <c r="DJ427" t="s">
        <v>3</v>
      </c>
      <c r="DK427" t="s">
        <v>3</v>
      </c>
      <c r="DL427" t="s">
        <v>3</v>
      </c>
      <c r="DM427" t="s">
        <v>3</v>
      </c>
      <c r="DN427">
        <v>0</v>
      </c>
      <c r="DO427">
        <v>0</v>
      </c>
      <c r="DP427">
        <v>1</v>
      </c>
      <c r="DQ427">
        <v>1</v>
      </c>
      <c r="DU427">
        <v>1003</v>
      </c>
      <c r="DV427" t="s">
        <v>259</v>
      </c>
      <c r="DW427" t="s">
        <v>259</v>
      </c>
      <c r="DX427">
        <v>100</v>
      </c>
      <c r="EE427">
        <v>63940399</v>
      </c>
      <c r="EF427">
        <v>3</v>
      </c>
      <c r="EG427" t="s">
        <v>261</v>
      </c>
      <c r="EH427">
        <v>0</v>
      </c>
      <c r="EI427" t="s">
        <v>3</v>
      </c>
      <c r="EJ427">
        <v>2</v>
      </c>
      <c r="EK427">
        <v>108001</v>
      </c>
      <c r="EL427" t="s">
        <v>262</v>
      </c>
      <c r="EM427" t="s">
        <v>263</v>
      </c>
      <c r="EO427" t="s">
        <v>3</v>
      </c>
      <c r="EQ427">
        <v>0</v>
      </c>
      <c r="ER427">
        <v>279.77999999999997</v>
      </c>
      <c r="ES427">
        <v>69.63</v>
      </c>
      <c r="ET427">
        <v>35.26</v>
      </c>
      <c r="EU427">
        <v>0.14000000000000001</v>
      </c>
      <c r="EV427">
        <v>174.89</v>
      </c>
      <c r="EW427">
        <v>18.39</v>
      </c>
      <c r="EX427">
        <v>0.01</v>
      </c>
      <c r="EY427">
        <v>0</v>
      </c>
      <c r="FQ427">
        <v>0</v>
      </c>
      <c r="FR427">
        <f t="shared" si="396"/>
        <v>0</v>
      </c>
      <c r="FS427">
        <v>0</v>
      </c>
      <c r="FX427">
        <v>95</v>
      </c>
      <c r="FY427">
        <v>65</v>
      </c>
      <c r="GA427" t="s">
        <v>3</v>
      </c>
      <c r="GD427">
        <v>1</v>
      </c>
      <c r="GF427">
        <v>850217088</v>
      </c>
      <c r="GG427">
        <v>2</v>
      </c>
      <c r="GH427">
        <v>1</v>
      </c>
      <c r="GI427">
        <v>2</v>
      </c>
      <c r="GJ427">
        <v>0</v>
      </c>
      <c r="GK427">
        <v>0</v>
      </c>
      <c r="GL427">
        <f t="shared" si="397"/>
        <v>0</v>
      </c>
      <c r="GM427">
        <f t="shared" si="398"/>
        <v>3642.17</v>
      </c>
      <c r="GN427">
        <f t="shared" si="399"/>
        <v>0</v>
      </c>
      <c r="GO427">
        <f t="shared" si="400"/>
        <v>3642.17</v>
      </c>
      <c r="GP427">
        <f t="shared" si="401"/>
        <v>0</v>
      </c>
      <c r="GR427">
        <v>0</v>
      </c>
      <c r="GS427">
        <v>3</v>
      </c>
      <c r="GT427">
        <v>0</v>
      </c>
      <c r="GU427" t="s">
        <v>3</v>
      </c>
      <c r="GV427">
        <f t="shared" si="402"/>
        <v>0</v>
      </c>
      <c r="GW427">
        <v>1</v>
      </c>
      <c r="GX427">
        <f t="shared" si="403"/>
        <v>0</v>
      </c>
      <c r="HA427">
        <v>0</v>
      </c>
      <c r="HB427">
        <v>0</v>
      </c>
      <c r="HC427">
        <f t="shared" si="404"/>
        <v>0</v>
      </c>
      <c r="IK427">
        <v>0</v>
      </c>
    </row>
    <row r="428" spans="1:245" x14ac:dyDescent="0.2">
      <c r="A428">
        <v>18</v>
      </c>
      <c r="B428">
        <v>1</v>
      </c>
      <c r="C428">
        <v>637</v>
      </c>
      <c r="E428" t="s">
        <v>530</v>
      </c>
      <c r="F428" t="s">
        <v>265</v>
      </c>
      <c r="G428" t="s">
        <v>266</v>
      </c>
      <c r="H428" t="s">
        <v>259</v>
      </c>
      <c r="I428">
        <f>I427*J428</f>
        <v>0.27</v>
      </c>
      <c r="J428">
        <v>1</v>
      </c>
      <c r="O428">
        <f t="shared" si="365"/>
        <v>6403.46</v>
      </c>
      <c r="P428">
        <f t="shared" si="366"/>
        <v>6403.46</v>
      </c>
      <c r="Q428">
        <f t="shared" si="367"/>
        <v>0</v>
      </c>
      <c r="R428">
        <f t="shared" si="368"/>
        <v>0</v>
      </c>
      <c r="S428">
        <f t="shared" si="369"/>
        <v>0</v>
      </c>
      <c r="T428">
        <f t="shared" si="370"/>
        <v>0</v>
      </c>
      <c r="U428">
        <f t="shared" si="371"/>
        <v>0</v>
      </c>
      <c r="V428">
        <f t="shared" si="372"/>
        <v>0</v>
      </c>
      <c r="W428">
        <f t="shared" si="373"/>
        <v>0.99</v>
      </c>
      <c r="X428">
        <f t="shared" si="374"/>
        <v>0</v>
      </c>
      <c r="Y428">
        <f t="shared" si="375"/>
        <v>0</v>
      </c>
      <c r="AA428">
        <v>68187018</v>
      </c>
      <c r="AB428">
        <f t="shared" si="376"/>
        <v>7275</v>
      </c>
      <c r="AC428">
        <f t="shared" si="377"/>
        <v>7275</v>
      </c>
      <c r="AD428">
        <f t="shared" si="378"/>
        <v>0</v>
      </c>
      <c r="AE428">
        <f t="shared" si="379"/>
        <v>0</v>
      </c>
      <c r="AF428">
        <f t="shared" si="380"/>
        <v>0</v>
      </c>
      <c r="AG428">
        <f t="shared" si="381"/>
        <v>0</v>
      </c>
      <c r="AH428">
        <f t="shared" si="382"/>
        <v>0</v>
      </c>
      <c r="AI428">
        <f t="shared" si="383"/>
        <v>0</v>
      </c>
      <c r="AJ428">
        <f t="shared" si="384"/>
        <v>3.66</v>
      </c>
      <c r="AK428">
        <v>7275</v>
      </c>
      <c r="AL428">
        <v>7275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0</v>
      </c>
      <c r="AS428">
        <v>3.66</v>
      </c>
      <c r="AT428">
        <v>0</v>
      </c>
      <c r="AU428">
        <v>0</v>
      </c>
      <c r="AV428">
        <v>1</v>
      </c>
      <c r="AW428">
        <v>1</v>
      </c>
      <c r="AZ428">
        <v>1</v>
      </c>
      <c r="BA428">
        <v>1</v>
      </c>
      <c r="BB428">
        <v>1</v>
      </c>
      <c r="BC428">
        <v>3.26</v>
      </c>
      <c r="BD428" t="s">
        <v>3</v>
      </c>
      <c r="BE428" t="s">
        <v>3</v>
      </c>
      <c r="BF428" t="s">
        <v>3</v>
      </c>
      <c r="BG428" t="s">
        <v>3</v>
      </c>
      <c r="BH428">
        <v>3</v>
      </c>
      <c r="BI428">
        <v>2</v>
      </c>
      <c r="BJ428" t="s">
        <v>267</v>
      </c>
      <c r="BM428">
        <v>500002</v>
      </c>
      <c r="BN428">
        <v>0</v>
      </c>
      <c r="BO428" t="s">
        <v>265</v>
      </c>
      <c r="BP428">
        <v>1</v>
      </c>
      <c r="BQ428">
        <v>12</v>
      </c>
      <c r="BR428">
        <v>0</v>
      </c>
      <c r="BS428">
        <v>1</v>
      </c>
      <c r="BT428">
        <v>1</v>
      </c>
      <c r="BU428">
        <v>1</v>
      </c>
      <c r="BV428">
        <v>1</v>
      </c>
      <c r="BW428">
        <v>1</v>
      </c>
      <c r="BX428">
        <v>1</v>
      </c>
      <c r="BY428" t="s">
        <v>3</v>
      </c>
      <c r="BZ428">
        <v>0</v>
      </c>
      <c r="CA428">
        <v>0</v>
      </c>
      <c r="CE428">
        <v>0</v>
      </c>
      <c r="CF428">
        <v>0</v>
      </c>
      <c r="CG428">
        <v>0</v>
      </c>
      <c r="CM428">
        <v>0</v>
      </c>
      <c r="CN428" t="s">
        <v>3</v>
      </c>
      <c r="CO428">
        <v>0</v>
      </c>
      <c r="CP428">
        <f t="shared" si="385"/>
        <v>6403.46</v>
      </c>
      <c r="CQ428">
        <f t="shared" si="386"/>
        <v>23716.5</v>
      </c>
      <c r="CR428">
        <f t="shared" si="387"/>
        <v>0</v>
      </c>
      <c r="CS428">
        <f t="shared" si="388"/>
        <v>0</v>
      </c>
      <c r="CT428">
        <f t="shared" si="389"/>
        <v>0</v>
      </c>
      <c r="CU428">
        <f t="shared" si="390"/>
        <v>0</v>
      </c>
      <c r="CV428">
        <f t="shared" si="391"/>
        <v>0</v>
      </c>
      <c r="CW428">
        <f t="shared" si="392"/>
        <v>0</v>
      </c>
      <c r="CX428">
        <f t="shared" si="393"/>
        <v>3.66</v>
      </c>
      <c r="CY428">
        <f t="shared" si="394"/>
        <v>0</v>
      </c>
      <c r="CZ428">
        <f t="shared" si="395"/>
        <v>0</v>
      </c>
      <c r="DC428" t="s">
        <v>3</v>
      </c>
      <c r="DD428" t="s">
        <v>3</v>
      </c>
      <c r="DE428" t="s">
        <v>3</v>
      </c>
      <c r="DF428" t="s">
        <v>3</v>
      </c>
      <c r="DG428" t="s">
        <v>3</v>
      </c>
      <c r="DH428" t="s">
        <v>3</v>
      </c>
      <c r="DI428" t="s">
        <v>3</v>
      </c>
      <c r="DJ428" t="s">
        <v>3</v>
      </c>
      <c r="DK428" t="s">
        <v>3</v>
      </c>
      <c r="DL428" t="s">
        <v>3</v>
      </c>
      <c r="DM428" t="s">
        <v>3</v>
      </c>
      <c r="DN428">
        <v>0</v>
      </c>
      <c r="DO428">
        <v>0</v>
      </c>
      <c r="DP428">
        <v>1</v>
      </c>
      <c r="DQ428">
        <v>1</v>
      </c>
      <c r="DU428">
        <v>1003</v>
      </c>
      <c r="DV428" t="s">
        <v>259</v>
      </c>
      <c r="DW428" t="s">
        <v>259</v>
      </c>
      <c r="DX428">
        <v>100</v>
      </c>
      <c r="EE428">
        <v>63940455</v>
      </c>
      <c r="EF428">
        <v>12</v>
      </c>
      <c r="EG428" t="s">
        <v>253</v>
      </c>
      <c r="EH428">
        <v>0</v>
      </c>
      <c r="EI428" t="s">
        <v>3</v>
      </c>
      <c r="EJ428">
        <v>2</v>
      </c>
      <c r="EK428">
        <v>500002</v>
      </c>
      <c r="EL428" t="s">
        <v>254</v>
      </c>
      <c r="EM428" t="s">
        <v>255</v>
      </c>
      <c r="EO428" t="s">
        <v>3</v>
      </c>
      <c r="EQ428">
        <v>0</v>
      </c>
      <c r="ER428">
        <v>7275</v>
      </c>
      <c r="ES428">
        <v>7275</v>
      </c>
      <c r="ET428">
        <v>0</v>
      </c>
      <c r="EU428">
        <v>0</v>
      </c>
      <c r="EV428">
        <v>0</v>
      </c>
      <c r="EW428">
        <v>0</v>
      </c>
      <c r="EX428">
        <v>0</v>
      </c>
      <c r="FQ428">
        <v>0</v>
      </c>
      <c r="FR428">
        <f t="shared" si="396"/>
        <v>0</v>
      </c>
      <c r="FS428">
        <v>0</v>
      </c>
      <c r="FX428">
        <v>0</v>
      </c>
      <c r="FY428">
        <v>0</v>
      </c>
      <c r="GA428" t="s">
        <v>3</v>
      </c>
      <c r="GD428">
        <v>1</v>
      </c>
      <c r="GF428">
        <v>2025463815</v>
      </c>
      <c r="GG428">
        <v>2</v>
      </c>
      <c r="GH428">
        <v>1</v>
      </c>
      <c r="GI428">
        <v>2</v>
      </c>
      <c r="GJ428">
        <v>0</v>
      </c>
      <c r="GK428">
        <v>0</v>
      </c>
      <c r="GL428">
        <f t="shared" si="397"/>
        <v>0</v>
      </c>
      <c r="GM428">
        <f t="shared" si="398"/>
        <v>6403.46</v>
      </c>
      <c r="GN428">
        <f t="shared" si="399"/>
        <v>0</v>
      </c>
      <c r="GO428">
        <f t="shared" si="400"/>
        <v>6403.46</v>
      </c>
      <c r="GP428">
        <f t="shared" si="401"/>
        <v>0</v>
      </c>
      <c r="GR428">
        <v>0</v>
      </c>
      <c r="GS428">
        <v>3</v>
      </c>
      <c r="GT428">
        <v>0</v>
      </c>
      <c r="GU428" t="s">
        <v>3</v>
      </c>
      <c r="GV428">
        <f t="shared" si="402"/>
        <v>0</v>
      </c>
      <c r="GW428">
        <v>1</v>
      </c>
      <c r="GX428">
        <f t="shared" si="403"/>
        <v>0</v>
      </c>
      <c r="HA428">
        <v>0</v>
      </c>
      <c r="HB428">
        <v>0</v>
      </c>
      <c r="HC428">
        <f t="shared" si="404"/>
        <v>0</v>
      </c>
      <c r="IK428">
        <v>0</v>
      </c>
    </row>
    <row r="429" spans="1:245" x14ac:dyDescent="0.2">
      <c r="A429">
        <v>17</v>
      </c>
      <c r="B429">
        <v>1</v>
      </c>
      <c r="E429" t="s">
        <v>531</v>
      </c>
      <c r="F429" t="s">
        <v>269</v>
      </c>
      <c r="G429" t="s">
        <v>270</v>
      </c>
      <c r="H429" t="s">
        <v>271</v>
      </c>
      <c r="I429">
        <f>ROUND((68)/1000,9)</f>
        <v>6.8000000000000005E-2</v>
      </c>
      <c r="J429">
        <v>0</v>
      </c>
      <c r="O429">
        <f t="shared" si="365"/>
        <v>286.73</v>
      </c>
      <c r="P429">
        <f t="shared" si="366"/>
        <v>286.73</v>
      </c>
      <c r="Q429">
        <f t="shared" si="367"/>
        <v>0</v>
      </c>
      <c r="R429">
        <f t="shared" si="368"/>
        <v>0</v>
      </c>
      <c r="S429">
        <f t="shared" si="369"/>
        <v>0</v>
      </c>
      <c r="T429">
        <f t="shared" si="370"/>
        <v>0</v>
      </c>
      <c r="U429">
        <f t="shared" si="371"/>
        <v>0</v>
      </c>
      <c r="V429">
        <f t="shared" si="372"/>
        <v>0</v>
      </c>
      <c r="W429">
        <f t="shared" si="373"/>
        <v>7.0000000000000007E-2</v>
      </c>
      <c r="X429">
        <f t="shared" si="374"/>
        <v>0</v>
      </c>
      <c r="Y429">
        <f t="shared" si="375"/>
        <v>0</v>
      </c>
      <c r="AA429">
        <v>68187018</v>
      </c>
      <c r="AB429">
        <f t="shared" si="376"/>
        <v>1998.42</v>
      </c>
      <c r="AC429">
        <f t="shared" si="377"/>
        <v>1998.42</v>
      </c>
      <c r="AD429">
        <f t="shared" si="378"/>
        <v>0</v>
      </c>
      <c r="AE429">
        <f t="shared" si="379"/>
        <v>0</v>
      </c>
      <c r="AF429">
        <f t="shared" si="380"/>
        <v>0</v>
      </c>
      <c r="AG429">
        <f t="shared" si="381"/>
        <v>0</v>
      </c>
      <c r="AH429">
        <f t="shared" si="382"/>
        <v>0</v>
      </c>
      <c r="AI429">
        <f t="shared" si="383"/>
        <v>0</v>
      </c>
      <c r="AJ429">
        <f t="shared" si="384"/>
        <v>1.01</v>
      </c>
      <c r="AK429">
        <v>1998.42</v>
      </c>
      <c r="AL429">
        <v>1998.42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0</v>
      </c>
      <c r="AS429">
        <v>1.01</v>
      </c>
      <c r="AT429">
        <v>0</v>
      </c>
      <c r="AU429">
        <v>0</v>
      </c>
      <c r="AV429">
        <v>1</v>
      </c>
      <c r="AW429">
        <v>1</v>
      </c>
      <c r="AZ429">
        <v>1</v>
      </c>
      <c r="BA429">
        <v>1</v>
      </c>
      <c r="BB429">
        <v>1</v>
      </c>
      <c r="BC429">
        <v>2.11</v>
      </c>
      <c r="BD429" t="s">
        <v>3</v>
      </c>
      <c r="BE429" t="s">
        <v>3</v>
      </c>
      <c r="BF429" t="s">
        <v>3</v>
      </c>
      <c r="BG429" t="s">
        <v>3</v>
      </c>
      <c r="BH429">
        <v>3</v>
      </c>
      <c r="BI429">
        <v>2</v>
      </c>
      <c r="BJ429" t="s">
        <v>272</v>
      </c>
      <c r="BM429">
        <v>500002</v>
      </c>
      <c r="BN429">
        <v>0</v>
      </c>
      <c r="BO429" t="s">
        <v>269</v>
      </c>
      <c r="BP429">
        <v>1</v>
      </c>
      <c r="BQ429">
        <v>12</v>
      </c>
      <c r="BR429">
        <v>0</v>
      </c>
      <c r="BS429">
        <v>1</v>
      </c>
      <c r="BT429">
        <v>1</v>
      </c>
      <c r="BU429">
        <v>1</v>
      </c>
      <c r="BV429">
        <v>1</v>
      </c>
      <c r="BW429">
        <v>1</v>
      </c>
      <c r="BX429">
        <v>1</v>
      </c>
      <c r="BY429" t="s">
        <v>3</v>
      </c>
      <c r="BZ429">
        <v>0</v>
      </c>
      <c r="CA429">
        <v>0</v>
      </c>
      <c r="CE429">
        <v>0</v>
      </c>
      <c r="CF429">
        <v>0</v>
      </c>
      <c r="CG429">
        <v>0</v>
      </c>
      <c r="CM429">
        <v>0</v>
      </c>
      <c r="CN429" t="s">
        <v>3</v>
      </c>
      <c r="CO429">
        <v>0</v>
      </c>
      <c r="CP429">
        <f t="shared" si="385"/>
        <v>286.73</v>
      </c>
      <c r="CQ429">
        <f t="shared" si="386"/>
        <v>4216.6661999999997</v>
      </c>
      <c r="CR429">
        <f t="shared" si="387"/>
        <v>0</v>
      </c>
      <c r="CS429">
        <f t="shared" si="388"/>
        <v>0</v>
      </c>
      <c r="CT429">
        <f t="shared" si="389"/>
        <v>0</v>
      </c>
      <c r="CU429">
        <f t="shared" si="390"/>
        <v>0</v>
      </c>
      <c r="CV429">
        <f t="shared" si="391"/>
        <v>0</v>
      </c>
      <c r="CW429">
        <f t="shared" si="392"/>
        <v>0</v>
      </c>
      <c r="CX429">
        <f t="shared" si="393"/>
        <v>1.01</v>
      </c>
      <c r="CY429">
        <f t="shared" si="394"/>
        <v>0</v>
      </c>
      <c r="CZ429">
        <f t="shared" si="395"/>
        <v>0</v>
      </c>
      <c r="DC429" t="s">
        <v>3</v>
      </c>
      <c r="DD429" t="s">
        <v>3</v>
      </c>
      <c r="DE429" t="s">
        <v>3</v>
      </c>
      <c r="DF429" t="s">
        <v>3</v>
      </c>
      <c r="DG429" t="s">
        <v>3</v>
      </c>
      <c r="DH429" t="s">
        <v>3</v>
      </c>
      <c r="DI429" t="s">
        <v>3</v>
      </c>
      <c r="DJ429" t="s">
        <v>3</v>
      </c>
      <c r="DK429" t="s">
        <v>3</v>
      </c>
      <c r="DL429" t="s">
        <v>3</v>
      </c>
      <c r="DM429" t="s">
        <v>3</v>
      </c>
      <c r="DN429">
        <v>0</v>
      </c>
      <c r="DO429">
        <v>0</v>
      </c>
      <c r="DP429">
        <v>1</v>
      </c>
      <c r="DQ429">
        <v>1</v>
      </c>
      <c r="DU429">
        <v>1010</v>
      </c>
      <c r="DV429" t="s">
        <v>271</v>
      </c>
      <c r="DW429" t="s">
        <v>271</v>
      </c>
      <c r="DX429">
        <v>1000</v>
      </c>
      <c r="EE429">
        <v>63940455</v>
      </c>
      <c r="EF429">
        <v>12</v>
      </c>
      <c r="EG429" t="s">
        <v>253</v>
      </c>
      <c r="EH429">
        <v>0</v>
      </c>
      <c r="EI429" t="s">
        <v>3</v>
      </c>
      <c r="EJ429">
        <v>2</v>
      </c>
      <c r="EK429">
        <v>500002</v>
      </c>
      <c r="EL429" t="s">
        <v>254</v>
      </c>
      <c r="EM429" t="s">
        <v>255</v>
      </c>
      <c r="EO429" t="s">
        <v>3</v>
      </c>
      <c r="EQ429">
        <v>0</v>
      </c>
      <c r="ER429">
        <v>1998.42</v>
      </c>
      <c r="ES429">
        <v>1998.42</v>
      </c>
      <c r="ET429">
        <v>0</v>
      </c>
      <c r="EU429">
        <v>0</v>
      </c>
      <c r="EV429">
        <v>0</v>
      </c>
      <c r="EW429">
        <v>0</v>
      </c>
      <c r="EX429">
        <v>0</v>
      </c>
      <c r="EY429">
        <v>0</v>
      </c>
      <c r="FQ429">
        <v>0</v>
      </c>
      <c r="FR429">
        <f t="shared" si="396"/>
        <v>0</v>
      </c>
      <c r="FS429">
        <v>0</v>
      </c>
      <c r="FX429">
        <v>0</v>
      </c>
      <c r="FY429">
        <v>0</v>
      </c>
      <c r="GA429" t="s">
        <v>3</v>
      </c>
      <c r="GD429">
        <v>1</v>
      </c>
      <c r="GF429">
        <v>1264355815</v>
      </c>
      <c r="GG429">
        <v>2</v>
      </c>
      <c r="GH429">
        <v>1</v>
      </c>
      <c r="GI429">
        <v>2</v>
      </c>
      <c r="GJ429">
        <v>0</v>
      </c>
      <c r="GK429">
        <v>0</v>
      </c>
      <c r="GL429">
        <f t="shared" si="397"/>
        <v>0</v>
      </c>
      <c r="GM429">
        <f t="shared" si="398"/>
        <v>286.73</v>
      </c>
      <c r="GN429">
        <f t="shared" si="399"/>
        <v>0</v>
      </c>
      <c r="GO429">
        <f t="shared" si="400"/>
        <v>286.73</v>
      </c>
      <c r="GP429">
        <f t="shared" si="401"/>
        <v>0</v>
      </c>
      <c r="GR429">
        <v>0</v>
      </c>
      <c r="GS429">
        <v>3</v>
      </c>
      <c r="GT429">
        <v>0</v>
      </c>
      <c r="GU429" t="s">
        <v>3</v>
      </c>
      <c r="GV429">
        <f t="shared" si="402"/>
        <v>0</v>
      </c>
      <c r="GW429">
        <v>1</v>
      </c>
      <c r="GX429">
        <f t="shared" si="403"/>
        <v>0</v>
      </c>
      <c r="HA429">
        <v>0</v>
      </c>
      <c r="HB429">
        <v>0</v>
      </c>
      <c r="HC429">
        <f t="shared" si="404"/>
        <v>0</v>
      </c>
      <c r="IK429">
        <v>0</v>
      </c>
    </row>
    <row r="430" spans="1:245" x14ac:dyDescent="0.2">
      <c r="A430">
        <v>17</v>
      </c>
      <c r="B430">
        <v>1</v>
      </c>
      <c r="C430">
        <f>ROW(SmtRes!A647)</f>
        <v>647</v>
      </c>
      <c r="D430">
        <f>ROW(EtalonRes!A635)</f>
        <v>635</v>
      </c>
      <c r="E430" t="s">
        <v>532</v>
      </c>
      <c r="F430" t="s">
        <v>274</v>
      </c>
      <c r="G430" t="s">
        <v>275</v>
      </c>
      <c r="H430" t="s">
        <v>259</v>
      </c>
      <c r="I430">
        <f>ROUND((14)/100,9)</f>
        <v>0.14000000000000001</v>
      </c>
      <c r="J430">
        <v>0</v>
      </c>
      <c r="O430">
        <f t="shared" si="365"/>
        <v>685.41</v>
      </c>
      <c r="P430">
        <f t="shared" si="366"/>
        <v>30.54</v>
      </c>
      <c r="Q430">
        <f t="shared" si="367"/>
        <v>38.26</v>
      </c>
      <c r="R430">
        <f t="shared" si="368"/>
        <v>0.56000000000000005</v>
      </c>
      <c r="S430">
        <f t="shared" si="369"/>
        <v>616.61</v>
      </c>
      <c r="T430">
        <f t="shared" si="370"/>
        <v>0</v>
      </c>
      <c r="U430">
        <f t="shared" si="371"/>
        <v>2.2806000000000002</v>
      </c>
      <c r="V430">
        <f t="shared" si="372"/>
        <v>1.4000000000000002E-3</v>
      </c>
      <c r="W430">
        <f t="shared" si="373"/>
        <v>0</v>
      </c>
      <c r="X430">
        <f t="shared" si="374"/>
        <v>586.30999999999995</v>
      </c>
      <c r="Y430">
        <f t="shared" si="375"/>
        <v>401.16</v>
      </c>
      <c r="AA430">
        <v>68187018</v>
      </c>
      <c r="AB430">
        <f t="shared" si="376"/>
        <v>237.45</v>
      </c>
      <c r="AC430">
        <f t="shared" si="377"/>
        <v>51.33</v>
      </c>
      <c r="AD430">
        <f t="shared" si="378"/>
        <v>31.2</v>
      </c>
      <c r="AE430">
        <f t="shared" si="379"/>
        <v>0.14000000000000001</v>
      </c>
      <c r="AF430">
        <f t="shared" si="380"/>
        <v>154.91999999999999</v>
      </c>
      <c r="AG430">
        <f t="shared" si="381"/>
        <v>0</v>
      </c>
      <c r="AH430">
        <f t="shared" si="382"/>
        <v>16.29</v>
      </c>
      <c r="AI430">
        <f t="shared" si="383"/>
        <v>0.01</v>
      </c>
      <c r="AJ430">
        <f t="shared" si="384"/>
        <v>0</v>
      </c>
      <c r="AK430">
        <v>237.45</v>
      </c>
      <c r="AL430">
        <v>51.33</v>
      </c>
      <c r="AM430">
        <v>31.2</v>
      </c>
      <c r="AN430">
        <v>0.14000000000000001</v>
      </c>
      <c r="AO430">
        <v>154.91999999999999</v>
      </c>
      <c r="AP430">
        <v>0</v>
      </c>
      <c r="AQ430">
        <v>16.29</v>
      </c>
      <c r="AR430">
        <v>0.01</v>
      </c>
      <c r="AS430">
        <v>0</v>
      </c>
      <c r="AT430">
        <v>95</v>
      </c>
      <c r="AU430">
        <v>65</v>
      </c>
      <c r="AV430">
        <v>1</v>
      </c>
      <c r="AW430">
        <v>1</v>
      </c>
      <c r="AZ430">
        <v>1</v>
      </c>
      <c r="BA430">
        <v>28.43</v>
      </c>
      <c r="BB430">
        <v>8.76</v>
      </c>
      <c r="BC430">
        <v>4.25</v>
      </c>
      <c r="BD430" t="s">
        <v>3</v>
      </c>
      <c r="BE430" t="s">
        <v>3</v>
      </c>
      <c r="BF430" t="s">
        <v>3</v>
      </c>
      <c r="BG430" t="s">
        <v>3</v>
      </c>
      <c r="BH430">
        <v>0</v>
      </c>
      <c r="BI430">
        <v>2</v>
      </c>
      <c r="BJ430" t="s">
        <v>276</v>
      </c>
      <c r="BM430">
        <v>108001</v>
      </c>
      <c r="BN430">
        <v>0</v>
      </c>
      <c r="BO430" t="s">
        <v>274</v>
      </c>
      <c r="BP430">
        <v>1</v>
      </c>
      <c r="BQ430">
        <v>3</v>
      </c>
      <c r="BR430">
        <v>0</v>
      </c>
      <c r="BS430">
        <v>28.43</v>
      </c>
      <c r="BT430">
        <v>1</v>
      </c>
      <c r="BU430">
        <v>1</v>
      </c>
      <c r="BV430">
        <v>1</v>
      </c>
      <c r="BW430">
        <v>1</v>
      </c>
      <c r="BX430">
        <v>1</v>
      </c>
      <c r="BY430" t="s">
        <v>3</v>
      </c>
      <c r="BZ430">
        <v>95</v>
      </c>
      <c r="CA430">
        <v>65</v>
      </c>
      <c r="CE430">
        <v>0</v>
      </c>
      <c r="CF430">
        <v>0</v>
      </c>
      <c r="CG430">
        <v>0</v>
      </c>
      <c r="CM430">
        <v>0</v>
      </c>
      <c r="CN430" t="s">
        <v>3</v>
      </c>
      <c r="CO430">
        <v>0</v>
      </c>
      <c r="CP430">
        <f t="shared" si="385"/>
        <v>685.41</v>
      </c>
      <c r="CQ430">
        <f t="shared" si="386"/>
        <v>218.1525</v>
      </c>
      <c r="CR430">
        <f t="shared" si="387"/>
        <v>273.31200000000001</v>
      </c>
      <c r="CS430">
        <f t="shared" si="388"/>
        <v>3.9802000000000004</v>
      </c>
      <c r="CT430">
        <f t="shared" si="389"/>
        <v>4404.3755999999994</v>
      </c>
      <c r="CU430">
        <f t="shared" si="390"/>
        <v>0</v>
      </c>
      <c r="CV430">
        <f t="shared" si="391"/>
        <v>16.29</v>
      </c>
      <c r="CW430">
        <f t="shared" si="392"/>
        <v>0.01</v>
      </c>
      <c r="CX430">
        <f t="shared" si="393"/>
        <v>0</v>
      </c>
      <c r="CY430">
        <f t="shared" si="394"/>
        <v>586.31149999999991</v>
      </c>
      <c r="CZ430">
        <f t="shared" si="395"/>
        <v>401.16049999999996</v>
      </c>
      <c r="DC430" t="s">
        <v>3</v>
      </c>
      <c r="DD430" t="s">
        <v>3</v>
      </c>
      <c r="DE430" t="s">
        <v>3</v>
      </c>
      <c r="DF430" t="s">
        <v>3</v>
      </c>
      <c r="DG430" t="s">
        <v>3</v>
      </c>
      <c r="DH430" t="s">
        <v>3</v>
      </c>
      <c r="DI430" t="s">
        <v>3</v>
      </c>
      <c r="DJ430" t="s">
        <v>3</v>
      </c>
      <c r="DK430" t="s">
        <v>3</v>
      </c>
      <c r="DL430" t="s">
        <v>3</v>
      </c>
      <c r="DM430" t="s">
        <v>3</v>
      </c>
      <c r="DN430">
        <v>0</v>
      </c>
      <c r="DO430">
        <v>0</v>
      </c>
      <c r="DP430">
        <v>1</v>
      </c>
      <c r="DQ430">
        <v>1</v>
      </c>
      <c r="DU430">
        <v>1003</v>
      </c>
      <c r="DV430" t="s">
        <v>259</v>
      </c>
      <c r="DW430" t="s">
        <v>259</v>
      </c>
      <c r="DX430">
        <v>100</v>
      </c>
      <c r="EE430">
        <v>63940399</v>
      </c>
      <c r="EF430">
        <v>3</v>
      </c>
      <c r="EG430" t="s">
        <v>261</v>
      </c>
      <c r="EH430">
        <v>0</v>
      </c>
      <c r="EI430" t="s">
        <v>3</v>
      </c>
      <c r="EJ430">
        <v>2</v>
      </c>
      <c r="EK430">
        <v>108001</v>
      </c>
      <c r="EL430" t="s">
        <v>262</v>
      </c>
      <c r="EM430" t="s">
        <v>263</v>
      </c>
      <c r="EO430" t="s">
        <v>3</v>
      </c>
      <c r="EQ430">
        <v>0</v>
      </c>
      <c r="ER430">
        <v>237.45</v>
      </c>
      <c r="ES430">
        <v>51.33</v>
      </c>
      <c r="ET430">
        <v>31.2</v>
      </c>
      <c r="EU430">
        <v>0.14000000000000001</v>
      </c>
      <c r="EV430">
        <v>154.91999999999999</v>
      </c>
      <c r="EW430">
        <v>16.29</v>
      </c>
      <c r="EX430">
        <v>0.01</v>
      </c>
      <c r="EY430">
        <v>0</v>
      </c>
      <c r="FQ430">
        <v>0</v>
      </c>
      <c r="FR430">
        <f t="shared" si="396"/>
        <v>0</v>
      </c>
      <c r="FS430">
        <v>0</v>
      </c>
      <c r="FX430">
        <v>95</v>
      </c>
      <c r="FY430">
        <v>65</v>
      </c>
      <c r="GA430" t="s">
        <v>3</v>
      </c>
      <c r="GD430">
        <v>1</v>
      </c>
      <c r="GF430">
        <v>1113905812</v>
      </c>
      <c r="GG430">
        <v>2</v>
      </c>
      <c r="GH430">
        <v>1</v>
      </c>
      <c r="GI430">
        <v>2</v>
      </c>
      <c r="GJ430">
        <v>0</v>
      </c>
      <c r="GK430">
        <v>0</v>
      </c>
      <c r="GL430">
        <f t="shared" si="397"/>
        <v>0</v>
      </c>
      <c r="GM430">
        <f t="shared" si="398"/>
        <v>1672.88</v>
      </c>
      <c r="GN430">
        <f t="shared" si="399"/>
        <v>0</v>
      </c>
      <c r="GO430">
        <f t="shared" si="400"/>
        <v>1672.88</v>
      </c>
      <c r="GP430">
        <f t="shared" si="401"/>
        <v>0</v>
      </c>
      <c r="GR430">
        <v>0</v>
      </c>
      <c r="GS430">
        <v>3</v>
      </c>
      <c r="GT430">
        <v>0</v>
      </c>
      <c r="GU430" t="s">
        <v>3</v>
      </c>
      <c r="GV430">
        <f t="shared" si="402"/>
        <v>0</v>
      </c>
      <c r="GW430">
        <v>1</v>
      </c>
      <c r="GX430">
        <f t="shared" si="403"/>
        <v>0</v>
      </c>
      <c r="HA430">
        <v>0</v>
      </c>
      <c r="HB430">
        <v>0</v>
      </c>
      <c r="HC430">
        <f t="shared" si="404"/>
        <v>0</v>
      </c>
      <c r="IK430">
        <v>0</v>
      </c>
    </row>
    <row r="431" spans="1:245" x14ac:dyDescent="0.2">
      <c r="A431">
        <v>18</v>
      </c>
      <c r="B431">
        <v>1</v>
      </c>
      <c r="C431">
        <v>646</v>
      </c>
      <c r="E431" t="s">
        <v>533</v>
      </c>
      <c r="F431" t="s">
        <v>278</v>
      </c>
      <c r="G431" t="s">
        <v>279</v>
      </c>
      <c r="H431" t="s">
        <v>259</v>
      </c>
      <c r="I431">
        <f>I430*J431</f>
        <v>0.14000000000000001</v>
      </c>
      <c r="J431">
        <v>1</v>
      </c>
      <c r="O431">
        <f t="shared" si="365"/>
        <v>808.14</v>
      </c>
      <c r="P431">
        <f t="shared" si="366"/>
        <v>808.14</v>
      </c>
      <c r="Q431">
        <f t="shared" si="367"/>
        <v>0</v>
      </c>
      <c r="R431">
        <f t="shared" si="368"/>
        <v>0</v>
      </c>
      <c r="S431">
        <f t="shared" si="369"/>
        <v>0</v>
      </c>
      <c r="T431">
        <f t="shared" si="370"/>
        <v>0</v>
      </c>
      <c r="U431">
        <f t="shared" si="371"/>
        <v>0</v>
      </c>
      <c r="V431">
        <f t="shared" si="372"/>
        <v>0</v>
      </c>
      <c r="W431">
        <f t="shared" si="373"/>
        <v>0.06</v>
      </c>
      <c r="X431">
        <f t="shared" si="374"/>
        <v>0</v>
      </c>
      <c r="Y431">
        <f t="shared" si="375"/>
        <v>0</v>
      </c>
      <c r="AA431">
        <v>68187018</v>
      </c>
      <c r="AB431">
        <f t="shared" si="376"/>
        <v>727.01</v>
      </c>
      <c r="AC431">
        <f t="shared" si="377"/>
        <v>727.01</v>
      </c>
      <c r="AD431">
        <f t="shared" si="378"/>
        <v>0</v>
      </c>
      <c r="AE431">
        <f t="shared" si="379"/>
        <v>0</v>
      </c>
      <c r="AF431">
        <f t="shared" si="380"/>
        <v>0</v>
      </c>
      <c r="AG431">
        <f t="shared" si="381"/>
        <v>0</v>
      </c>
      <c r="AH431">
        <f t="shared" si="382"/>
        <v>0</v>
      </c>
      <c r="AI431">
        <f t="shared" si="383"/>
        <v>0</v>
      </c>
      <c r="AJ431">
        <f t="shared" si="384"/>
        <v>0.44</v>
      </c>
      <c r="AK431">
        <v>727.01</v>
      </c>
      <c r="AL431">
        <v>727.01</v>
      </c>
      <c r="AM431">
        <v>0</v>
      </c>
      <c r="AN431">
        <v>0</v>
      </c>
      <c r="AO431">
        <v>0</v>
      </c>
      <c r="AP431">
        <v>0</v>
      </c>
      <c r="AQ431">
        <v>0</v>
      </c>
      <c r="AR431">
        <v>0</v>
      </c>
      <c r="AS431">
        <v>0.44</v>
      </c>
      <c r="AT431">
        <v>0</v>
      </c>
      <c r="AU431">
        <v>0</v>
      </c>
      <c r="AV431">
        <v>1</v>
      </c>
      <c r="AW431">
        <v>1</v>
      </c>
      <c r="AZ431">
        <v>1</v>
      </c>
      <c r="BA431">
        <v>1</v>
      </c>
      <c r="BB431">
        <v>1</v>
      </c>
      <c r="BC431">
        <v>7.94</v>
      </c>
      <c r="BD431" t="s">
        <v>3</v>
      </c>
      <c r="BE431" t="s">
        <v>3</v>
      </c>
      <c r="BF431" t="s">
        <v>3</v>
      </c>
      <c r="BG431" t="s">
        <v>3</v>
      </c>
      <c r="BH431">
        <v>3</v>
      </c>
      <c r="BI431">
        <v>2</v>
      </c>
      <c r="BJ431" t="s">
        <v>280</v>
      </c>
      <c r="BM431">
        <v>500002</v>
      </c>
      <c r="BN431">
        <v>0</v>
      </c>
      <c r="BO431" t="s">
        <v>278</v>
      </c>
      <c r="BP431">
        <v>1</v>
      </c>
      <c r="BQ431">
        <v>12</v>
      </c>
      <c r="BR431">
        <v>0</v>
      </c>
      <c r="BS431">
        <v>1</v>
      </c>
      <c r="BT431">
        <v>1</v>
      </c>
      <c r="BU431">
        <v>1</v>
      </c>
      <c r="BV431">
        <v>1</v>
      </c>
      <c r="BW431">
        <v>1</v>
      </c>
      <c r="BX431">
        <v>1</v>
      </c>
      <c r="BY431" t="s">
        <v>3</v>
      </c>
      <c r="BZ431">
        <v>0</v>
      </c>
      <c r="CA431">
        <v>0</v>
      </c>
      <c r="CE431">
        <v>0</v>
      </c>
      <c r="CF431">
        <v>0</v>
      </c>
      <c r="CG431">
        <v>0</v>
      </c>
      <c r="CM431">
        <v>0</v>
      </c>
      <c r="CN431" t="s">
        <v>3</v>
      </c>
      <c r="CO431">
        <v>0</v>
      </c>
      <c r="CP431">
        <f t="shared" si="385"/>
        <v>808.14</v>
      </c>
      <c r="CQ431">
        <f t="shared" si="386"/>
        <v>5772.4594000000006</v>
      </c>
      <c r="CR431">
        <f t="shared" si="387"/>
        <v>0</v>
      </c>
      <c r="CS431">
        <f t="shared" si="388"/>
        <v>0</v>
      </c>
      <c r="CT431">
        <f t="shared" si="389"/>
        <v>0</v>
      </c>
      <c r="CU431">
        <f t="shared" si="390"/>
        <v>0</v>
      </c>
      <c r="CV431">
        <f t="shared" si="391"/>
        <v>0</v>
      </c>
      <c r="CW431">
        <f t="shared" si="392"/>
        <v>0</v>
      </c>
      <c r="CX431">
        <f t="shared" si="393"/>
        <v>0.44</v>
      </c>
      <c r="CY431">
        <f t="shared" si="394"/>
        <v>0</v>
      </c>
      <c r="CZ431">
        <f t="shared" si="395"/>
        <v>0</v>
      </c>
      <c r="DC431" t="s">
        <v>3</v>
      </c>
      <c r="DD431" t="s">
        <v>3</v>
      </c>
      <c r="DE431" t="s">
        <v>3</v>
      </c>
      <c r="DF431" t="s">
        <v>3</v>
      </c>
      <c r="DG431" t="s">
        <v>3</v>
      </c>
      <c r="DH431" t="s">
        <v>3</v>
      </c>
      <c r="DI431" t="s">
        <v>3</v>
      </c>
      <c r="DJ431" t="s">
        <v>3</v>
      </c>
      <c r="DK431" t="s">
        <v>3</v>
      </c>
      <c r="DL431" t="s">
        <v>3</v>
      </c>
      <c r="DM431" t="s">
        <v>3</v>
      </c>
      <c r="DN431">
        <v>0</v>
      </c>
      <c r="DO431">
        <v>0</v>
      </c>
      <c r="DP431">
        <v>1</v>
      </c>
      <c r="DQ431">
        <v>1</v>
      </c>
      <c r="DU431">
        <v>1003</v>
      </c>
      <c r="DV431" t="s">
        <v>259</v>
      </c>
      <c r="DW431" t="s">
        <v>259</v>
      </c>
      <c r="DX431">
        <v>100</v>
      </c>
      <c r="EE431">
        <v>63940455</v>
      </c>
      <c r="EF431">
        <v>12</v>
      </c>
      <c r="EG431" t="s">
        <v>253</v>
      </c>
      <c r="EH431">
        <v>0</v>
      </c>
      <c r="EI431" t="s">
        <v>3</v>
      </c>
      <c r="EJ431">
        <v>2</v>
      </c>
      <c r="EK431">
        <v>500002</v>
      </c>
      <c r="EL431" t="s">
        <v>254</v>
      </c>
      <c r="EM431" t="s">
        <v>255</v>
      </c>
      <c r="EO431" t="s">
        <v>3</v>
      </c>
      <c r="EQ431">
        <v>0</v>
      </c>
      <c r="ER431">
        <v>727.01</v>
      </c>
      <c r="ES431">
        <v>727.01</v>
      </c>
      <c r="ET431">
        <v>0</v>
      </c>
      <c r="EU431">
        <v>0</v>
      </c>
      <c r="EV431">
        <v>0</v>
      </c>
      <c r="EW431">
        <v>0</v>
      </c>
      <c r="EX431">
        <v>0</v>
      </c>
      <c r="FQ431">
        <v>0</v>
      </c>
      <c r="FR431">
        <f t="shared" si="396"/>
        <v>0</v>
      </c>
      <c r="FS431">
        <v>0</v>
      </c>
      <c r="FX431">
        <v>0</v>
      </c>
      <c r="FY431">
        <v>0</v>
      </c>
      <c r="GA431" t="s">
        <v>3</v>
      </c>
      <c r="GD431">
        <v>1</v>
      </c>
      <c r="GF431">
        <v>-343119207</v>
      </c>
      <c r="GG431">
        <v>2</v>
      </c>
      <c r="GH431">
        <v>1</v>
      </c>
      <c r="GI431">
        <v>2</v>
      </c>
      <c r="GJ431">
        <v>0</v>
      </c>
      <c r="GK431">
        <v>0</v>
      </c>
      <c r="GL431">
        <f t="shared" si="397"/>
        <v>0</v>
      </c>
      <c r="GM431">
        <f t="shared" si="398"/>
        <v>808.14</v>
      </c>
      <c r="GN431">
        <f t="shared" si="399"/>
        <v>0</v>
      </c>
      <c r="GO431">
        <f t="shared" si="400"/>
        <v>808.14</v>
      </c>
      <c r="GP431">
        <f t="shared" si="401"/>
        <v>0</v>
      </c>
      <c r="GR431">
        <v>0</v>
      </c>
      <c r="GS431">
        <v>3</v>
      </c>
      <c r="GT431">
        <v>0</v>
      </c>
      <c r="GU431" t="s">
        <v>3</v>
      </c>
      <c r="GV431">
        <f t="shared" si="402"/>
        <v>0</v>
      </c>
      <c r="GW431">
        <v>1</v>
      </c>
      <c r="GX431">
        <f t="shared" si="403"/>
        <v>0</v>
      </c>
      <c r="HA431">
        <v>0</v>
      </c>
      <c r="HB431">
        <v>0</v>
      </c>
      <c r="HC431">
        <f t="shared" si="404"/>
        <v>0</v>
      </c>
      <c r="IK431">
        <v>0</v>
      </c>
    </row>
    <row r="432" spans="1:245" x14ac:dyDescent="0.2">
      <c r="A432">
        <v>17</v>
      </c>
      <c r="B432">
        <v>1</v>
      </c>
      <c r="C432">
        <f>ROW(SmtRes!A658)</f>
        <v>658</v>
      </c>
      <c r="D432">
        <f>ROW(EtalonRes!A644)</f>
        <v>644</v>
      </c>
      <c r="E432" t="s">
        <v>534</v>
      </c>
      <c r="F432" t="s">
        <v>282</v>
      </c>
      <c r="G432" t="s">
        <v>283</v>
      </c>
      <c r="H432" t="s">
        <v>259</v>
      </c>
      <c r="I432">
        <f>ROUND((217)/100,9)</f>
        <v>2.17</v>
      </c>
      <c r="J432">
        <v>0</v>
      </c>
      <c r="O432">
        <f t="shared" si="365"/>
        <v>12382.91</v>
      </c>
      <c r="P432">
        <f t="shared" si="366"/>
        <v>444.37</v>
      </c>
      <c r="Q432">
        <f t="shared" si="367"/>
        <v>896.71</v>
      </c>
      <c r="R432">
        <f t="shared" si="368"/>
        <v>75.27</v>
      </c>
      <c r="S432">
        <f t="shared" si="369"/>
        <v>11041.83</v>
      </c>
      <c r="T432">
        <f t="shared" si="370"/>
        <v>0</v>
      </c>
      <c r="U432">
        <f t="shared" si="371"/>
        <v>41.316799999999994</v>
      </c>
      <c r="V432">
        <f t="shared" si="372"/>
        <v>0.19529999999999997</v>
      </c>
      <c r="W432">
        <f t="shared" si="373"/>
        <v>0</v>
      </c>
      <c r="X432">
        <f t="shared" si="374"/>
        <v>10561.25</v>
      </c>
      <c r="Y432">
        <f t="shared" si="375"/>
        <v>7226.12</v>
      </c>
      <c r="AA432">
        <v>68187018</v>
      </c>
      <c r="AB432">
        <f t="shared" si="376"/>
        <v>248.61</v>
      </c>
      <c r="AC432">
        <f t="shared" si="377"/>
        <v>24.12</v>
      </c>
      <c r="AD432">
        <f t="shared" si="378"/>
        <v>45.51</v>
      </c>
      <c r="AE432">
        <f t="shared" si="379"/>
        <v>1.22</v>
      </c>
      <c r="AF432">
        <f t="shared" si="380"/>
        <v>178.98</v>
      </c>
      <c r="AG432">
        <f t="shared" si="381"/>
        <v>0</v>
      </c>
      <c r="AH432">
        <f t="shared" si="382"/>
        <v>19.04</v>
      </c>
      <c r="AI432">
        <f t="shared" si="383"/>
        <v>0.09</v>
      </c>
      <c r="AJ432">
        <f t="shared" si="384"/>
        <v>0</v>
      </c>
      <c r="AK432">
        <v>248.61</v>
      </c>
      <c r="AL432">
        <v>24.12</v>
      </c>
      <c r="AM432">
        <v>45.51</v>
      </c>
      <c r="AN432">
        <v>1.22</v>
      </c>
      <c r="AO432">
        <v>178.98</v>
      </c>
      <c r="AP432">
        <v>0</v>
      </c>
      <c r="AQ432">
        <v>19.04</v>
      </c>
      <c r="AR432">
        <v>0.09</v>
      </c>
      <c r="AS432">
        <v>0</v>
      </c>
      <c r="AT432">
        <v>95</v>
      </c>
      <c r="AU432">
        <v>65</v>
      </c>
      <c r="AV432">
        <v>1</v>
      </c>
      <c r="AW432">
        <v>1</v>
      </c>
      <c r="AZ432">
        <v>1</v>
      </c>
      <c r="BA432">
        <v>28.43</v>
      </c>
      <c r="BB432">
        <v>9.08</v>
      </c>
      <c r="BC432">
        <v>8.49</v>
      </c>
      <c r="BD432" t="s">
        <v>3</v>
      </c>
      <c r="BE432" t="s">
        <v>3</v>
      </c>
      <c r="BF432" t="s">
        <v>3</v>
      </c>
      <c r="BG432" t="s">
        <v>3</v>
      </c>
      <c r="BH432">
        <v>0</v>
      </c>
      <c r="BI432">
        <v>2</v>
      </c>
      <c r="BJ432" t="s">
        <v>284</v>
      </c>
      <c r="BM432">
        <v>108001</v>
      </c>
      <c r="BN432">
        <v>0</v>
      </c>
      <c r="BO432" t="s">
        <v>282</v>
      </c>
      <c r="BP432">
        <v>1</v>
      </c>
      <c r="BQ432">
        <v>3</v>
      </c>
      <c r="BR432">
        <v>0</v>
      </c>
      <c r="BS432">
        <v>28.43</v>
      </c>
      <c r="BT432">
        <v>1</v>
      </c>
      <c r="BU432">
        <v>1</v>
      </c>
      <c r="BV432">
        <v>1</v>
      </c>
      <c r="BW432">
        <v>1</v>
      </c>
      <c r="BX432">
        <v>1</v>
      </c>
      <c r="BY432" t="s">
        <v>3</v>
      </c>
      <c r="BZ432">
        <v>95</v>
      </c>
      <c r="CA432">
        <v>65</v>
      </c>
      <c r="CE432">
        <v>0</v>
      </c>
      <c r="CF432">
        <v>0</v>
      </c>
      <c r="CG432">
        <v>0</v>
      </c>
      <c r="CM432">
        <v>0</v>
      </c>
      <c r="CN432" t="s">
        <v>3</v>
      </c>
      <c r="CO432">
        <v>0</v>
      </c>
      <c r="CP432">
        <f t="shared" si="385"/>
        <v>12382.91</v>
      </c>
      <c r="CQ432">
        <f t="shared" si="386"/>
        <v>204.77880000000002</v>
      </c>
      <c r="CR432">
        <f t="shared" si="387"/>
        <v>413.23079999999999</v>
      </c>
      <c r="CS432">
        <f t="shared" si="388"/>
        <v>34.684599999999996</v>
      </c>
      <c r="CT432">
        <f t="shared" si="389"/>
        <v>5088.4013999999997</v>
      </c>
      <c r="CU432">
        <f t="shared" si="390"/>
        <v>0</v>
      </c>
      <c r="CV432">
        <f t="shared" si="391"/>
        <v>19.04</v>
      </c>
      <c r="CW432">
        <f t="shared" si="392"/>
        <v>0.09</v>
      </c>
      <c r="CX432">
        <f t="shared" si="393"/>
        <v>0</v>
      </c>
      <c r="CY432">
        <f t="shared" si="394"/>
        <v>10561.245000000001</v>
      </c>
      <c r="CZ432">
        <f t="shared" si="395"/>
        <v>7226.1149999999998</v>
      </c>
      <c r="DC432" t="s">
        <v>3</v>
      </c>
      <c r="DD432" t="s">
        <v>3</v>
      </c>
      <c r="DE432" t="s">
        <v>3</v>
      </c>
      <c r="DF432" t="s">
        <v>3</v>
      </c>
      <c r="DG432" t="s">
        <v>3</v>
      </c>
      <c r="DH432" t="s">
        <v>3</v>
      </c>
      <c r="DI432" t="s">
        <v>3</v>
      </c>
      <c r="DJ432" t="s">
        <v>3</v>
      </c>
      <c r="DK432" t="s">
        <v>3</v>
      </c>
      <c r="DL432" t="s">
        <v>3</v>
      </c>
      <c r="DM432" t="s">
        <v>3</v>
      </c>
      <c r="DN432">
        <v>0</v>
      </c>
      <c r="DO432">
        <v>0</v>
      </c>
      <c r="DP432">
        <v>1</v>
      </c>
      <c r="DQ432">
        <v>1</v>
      </c>
      <c r="DU432">
        <v>1003</v>
      </c>
      <c r="DV432" t="s">
        <v>259</v>
      </c>
      <c r="DW432" t="s">
        <v>259</v>
      </c>
      <c r="DX432">
        <v>100</v>
      </c>
      <c r="EE432">
        <v>63940399</v>
      </c>
      <c r="EF432">
        <v>3</v>
      </c>
      <c r="EG432" t="s">
        <v>261</v>
      </c>
      <c r="EH432">
        <v>0</v>
      </c>
      <c r="EI432" t="s">
        <v>3</v>
      </c>
      <c r="EJ432">
        <v>2</v>
      </c>
      <c r="EK432">
        <v>108001</v>
      </c>
      <c r="EL432" t="s">
        <v>262</v>
      </c>
      <c r="EM432" t="s">
        <v>263</v>
      </c>
      <c r="EO432" t="s">
        <v>3</v>
      </c>
      <c r="EQ432">
        <v>0</v>
      </c>
      <c r="ER432">
        <v>248.61</v>
      </c>
      <c r="ES432">
        <v>24.12</v>
      </c>
      <c r="ET432">
        <v>45.51</v>
      </c>
      <c r="EU432">
        <v>1.22</v>
      </c>
      <c r="EV432">
        <v>178.98</v>
      </c>
      <c r="EW432">
        <v>19.04</v>
      </c>
      <c r="EX432">
        <v>0.09</v>
      </c>
      <c r="EY432">
        <v>0</v>
      </c>
      <c r="FQ432">
        <v>0</v>
      </c>
      <c r="FR432">
        <f t="shared" si="396"/>
        <v>0</v>
      </c>
      <c r="FS432">
        <v>0</v>
      </c>
      <c r="FX432">
        <v>95</v>
      </c>
      <c r="FY432">
        <v>65</v>
      </c>
      <c r="GA432" t="s">
        <v>3</v>
      </c>
      <c r="GD432">
        <v>1</v>
      </c>
      <c r="GF432">
        <v>1124962430</v>
      </c>
      <c r="GG432">
        <v>2</v>
      </c>
      <c r="GH432">
        <v>1</v>
      </c>
      <c r="GI432">
        <v>2</v>
      </c>
      <c r="GJ432">
        <v>0</v>
      </c>
      <c r="GK432">
        <v>0</v>
      </c>
      <c r="GL432">
        <f t="shared" si="397"/>
        <v>0</v>
      </c>
      <c r="GM432">
        <f t="shared" si="398"/>
        <v>30170.28</v>
      </c>
      <c r="GN432">
        <f t="shared" si="399"/>
        <v>0</v>
      </c>
      <c r="GO432">
        <f t="shared" si="400"/>
        <v>30170.28</v>
      </c>
      <c r="GP432">
        <f t="shared" si="401"/>
        <v>0</v>
      </c>
      <c r="GR432">
        <v>0</v>
      </c>
      <c r="GS432">
        <v>3</v>
      </c>
      <c r="GT432">
        <v>0</v>
      </c>
      <c r="GU432" t="s">
        <v>3</v>
      </c>
      <c r="GV432">
        <f t="shared" si="402"/>
        <v>0</v>
      </c>
      <c r="GW432">
        <v>1</v>
      </c>
      <c r="GX432">
        <f t="shared" si="403"/>
        <v>0</v>
      </c>
      <c r="HA432">
        <v>0</v>
      </c>
      <c r="HB432">
        <v>0</v>
      </c>
      <c r="HC432">
        <f t="shared" si="404"/>
        <v>0</v>
      </c>
      <c r="IK432">
        <v>0</v>
      </c>
    </row>
    <row r="433" spans="1:245" x14ac:dyDescent="0.2">
      <c r="A433">
        <v>18</v>
      </c>
      <c r="B433">
        <v>1</v>
      </c>
      <c r="C433">
        <v>656</v>
      </c>
      <c r="E433" t="s">
        <v>535</v>
      </c>
      <c r="F433" t="s">
        <v>286</v>
      </c>
      <c r="G433" t="s">
        <v>287</v>
      </c>
      <c r="H433" t="s">
        <v>288</v>
      </c>
      <c r="I433">
        <f>I432*J433</f>
        <v>22.134</v>
      </c>
      <c r="J433">
        <v>10.200000000000001</v>
      </c>
      <c r="O433">
        <f t="shared" si="365"/>
        <v>1236.02</v>
      </c>
      <c r="P433">
        <f t="shared" si="366"/>
        <v>1236.02</v>
      </c>
      <c r="Q433">
        <f t="shared" si="367"/>
        <v>0</v>
      </c>
      <c r="R433">
        <f t="shared" si="368"/>
        <v>0</v>
      </c>
      <c r="S433">
        <f t="shared" si="369"/>
        <v>0</v>
      </c>
      <c r="T433">
        <f t="shared" si="370"/>
        <v>0</v>
      </c>
      <c r="U433">
        <f t="shared" si="371"/>
        <v>0</v>
      </c>
      <c r="V433">
        <f t="shared" si="372"/>
        <v>0</v>
      </c>
      <c r="W433">
        <f t="shared" si="373"/>
        <v>0.44</v>
      </c>
      <c r="X433">
        <f t="shared" si="374"/>
        <v>0</v>
      </c>
      <c r="Y433">
        <f t="shared" si="375"/>
        <v>0</v>
      </c>
      <c r="AA433">
        <v>68187018</v>
      </c>
      <c r="AB433">
        <f t="shared" si="376"/>
        <v>16.82</v>
      </c>
      <c r="AC433">
        <f t="shared" si="377"/>
        <v>16.82</v>
      </c>
      <c r="AD433">
        <f t="shared" si="378"/>
        <v>0</v>
      </c>
      <c r="AE433">
        <f t="shared" si="379"/>
        <v>0</v>
      </c>
      <c r="AF433">
        <f t="shared" si="380"/>
        <v>0</v>
      </c>
      <c r="AG433">
        <f t="shared" si="381"/>
        <v>0</v>
      </c>
      <c r="AH433">
        <f t="shared" si="382"/>
        <v>0</v>
      </c>
      <c r="AI433">
        <f t="shared" si="383"/>
        <v>0</v>
      </c>
      <c r="AJ433">
        <f t="shared" si="384"/>
        <v>0.02</v>
      </c>
      <c r="AK433">
        <v>16.82</v>
      </c>
      <c r="AL433">
        <v>16.82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0</v>
      </c>
      <c r="AS433">
        <v>0.02</v>
      </c>
      <c r="AT433">
        <v>0</v>
      </c>
      <c r="AU433">
        <v>0</v>
      </c>
      <c r="AV433">
        <v>1</v>
      </c>
      <c r="AW433">
        <v>1</v>
      </c>
      <c r="AZ433">
        <v>1</v>
      </c>
      <c r="BA433">
        <v>1</v>
      </c>
      <c r="BB433">
        <v>1</v>
      </c>
      <c r="BC433">
        <v>3.32</v>
      </c>
      <c r="BD433" t="s">
        <v>3</v>
      </c>
      <c r="BE433" t="s">
        <v>3</v>
      </c>
      <c r="BF433" t="s">
        <v>3</v>
      </c>
      <c r="BG433" t="s">
        <v>3</v>
      </c>
      <c r="BH433">
        <v>3</v>
      </c>
      <c r="BI433">
        <v>1</v>
      </c>
      <c r="BJ433" t="s">
        <v>289</v>
      </c>
      <c r="BM433">
        <v>500001</v>
      </c>
      <c r="BN433">
        <v>0</v>
      </c>
      <c r="BO433" t="s">
        <v>286</v>
      </c>
      <c r="BP433">
        <v>1</v>
      </c>
      <c r="BQ433">
        <v>8</v>
      </c>
      <c r="BR433">
        <v>0</v>
      </c>
      <c r="BS433">
        <v>1</v>
      </c>
      <c r="BT433">
        <v>1</v>
      </c>
      <c r="BU433">
        <v>1</v>
      </c>
      <c r="BV433">
        <v>1</v>
      </c>
      <c r="BW433">
        <v>1</v>
      </c>
      <c r="BX433">
        <v>1</v>
      </c>
      <c r="BY433" t="s">
        <v>3</v>
      </c>
      <c r="BZ433">
        <v>0</v>
      </c>
      <c r="CA433">
        <v>0</v>
      </c>
      <c r="CE433">
        <v>0</v>
      </c>
      <c r="CF433">
        <v>0</v>
      </c>
      <c r="CG433">
        <v>0</v>
      </c>
      <c r="CM433">
        <v>0</v>
      </c>
      <c r="CN433" t="s">
        <v>3</v>
      </c>
      <c r="CO433">
        <v>0</v>
      </c>
      <c r="CP433">
        <f t="shared" si="385"/>
        <v>1236.02</v>
      </c>
      <c r="CQ433">
        <f t="shared" si="386"/>
        <v>55.842399999999998</v>
      </c>
      <c r="CR433">
        <f t="shared" si="387"/>
        <v>0</v>
      </c>
      <c r="CS433">
        <f t="shared" si="388"/>
        <v>0</v>
      </c>
      <c r="CT433">
        <f t="shared" si="389"/>
        <v>0</v>
      </c>
      <c r="CU433">
        <f t="shared" si="390"/>
        <v>0</v>
      </c>
      <c r="CV433">
        <f t="shared" si="391"/>
        <v>0</v>
      </c>
      <c r="CW433">
        <f t="shared" si="392"/>
        <v>0</v>
      </c>
      <c r="CX433">
        <f t="shared" si="393"/>
        <v>0.02</v>
      </c>
      <c r="CY433">
        <f t="shared" si="394"/>
        <v>0</v>
      </c>
      <c r="CZ433">
        <f t="shared" si="395"/>
        <v>0</v>
      </c>
      <c r="DC433" t="s">
        <v>3</v>
      </c>
      <c r="DD433" t="s">
        <v>3</v>
      </c>
      <c r="DE433" t="s">
        <v>3</v>
      </c>
      <c r="DF433" t="s">
        <v>3</v>
      </c>
      <c r="DG433" t="s">
        <v>3</v>
      </c>
      <c r="DH433" t="s">
        <v>3</v>
      </c>
      <c r="DI433" t="s">
        <v>3</v>
      </c>
      <c r="DJ433" t="s">
        <v>3</v>
      </c>
      <c r="DK433" t="s">
        <v>3</v>
      </c>
      <c r="DL433" t="s">
        <v>3</v>
      </c>
      <c r="DM433" t="s">
        <v>3</v>
      </c>
      <c r="DN433">
        <v>0</v>
      </c>
      <c r="DO433">
        <v>0</v>
      </c>
      <c r="DP433">
        <v>1</v>
      </c>
      <c r="DQ433">
        <v>1</v>
      </c>
      <c r="DU433">
        <v>1003</v>
      </c>
      <c r="DV433" t="s">
        <v>288</v>
      </c>
      <c r="DW433" t="s">
        <v>288</v>
      </c>
      <c r="DX433">
        <v>10</v>
      </c>
      <c r="EE433">
        <v>63940454</v>
      </c>
      <c r="EF433">
        <v>8</v>
      </c>
      <c r="EG433" t="s">
        <v>33</v>
      </c>
      <c r="EH433">
        <v>0</v>
      </c>
      <c r="EI433" t="s">
        <v>3</v>
      </c>
      <c r="EJ433">
        <v>1</v>
      </c>
      <c r="EK433">
        <v>500001</v>
      </c>
      <c r="EL433" t="s">
        <v>34</v>
      </c>
      <c r="EM433" t="s">
        <v>35</v>
      </c>
      <c r="EO433" t="s">
        <v>3</v>
      </c>
      <c r="EQ433">
        <v>0</v>
      </c>
      <c r="ER433">
        <v>16.82</v>
      </c>
      <c r="ES433">
        <v>16.82</v>
      </c>
      <c r="ET433">
        <v>0</v>
      </c>
      <c r="EU433">
        <v>0</v>
      </c>
      <c r="EV433">
        <v>0</v>
      </c>
      <c r="EW433">
        <v>0</v>
      </c>
      <c r="EX433">
        <v>0</v>
      </c>
      <c r="FQ433">
        <v>0</v>
      </c>
      <c r="FR433">
        <f t="shared" si="396"/>
        <v>0</v>
      </c>
      <c r="FS433">
        <v>0</v>
      </c>
      <c r="FX433">
        <v>0</v>
      </c>
      <c r="FY433">
        <v>0</v>
      </c>
      <c r="GA433" t="s">
        <v>3</v>
      </c>
      <c r="GD433">
        <v>1</v>
      </c>
      <c r="GF433">
        <v>-382256448</v>
      </c>
      <c r="GG433">
        <v>2</v>
      </c>
      <c r="GH433">
        <v>1</v>
      </c>
      <c r="GI433">
        <v>2</v>
      </c>
      <c r="GJ433">
        <v>0</v>
      </c>
      <c r="GK433">
        <v>0</v>
      </c>
      <c r="GL433">
        <f t="shared" si="397"/>
        <v>0</v>
      </c>
      <c r="GM433">
        <f t="shared" si="398"/>
        <v>1236.02</v>
      </c>
      <c r="GN433">
        <f t="shared" si="399"/>
        <v>1236.02</v>
      </c>
      <c r="GO433">
        <f t="shared" si="400"/>
        <v>0</v>
      </c>
      <c r="GP433">
        <f t="shared" si="401"/>
        <v>0</v>
      </c>
      <c r="GR433">
        <v>0</v>
      </c>
      <c r="GS433">
        <v>3</v>
      </c>
      <c r="GT433">
        <v>0</v>
      </c>
      <c r="GU433" t="s">
        <v>3</v>
      </c>
      <c r="GV433">
        <f t="shared" si="402"/>
        <v>0</v>
      </c>
      <c r="GW433">
        <v>1</v>
      </c>
      <c r="GX433">
        <f t="shared" si="403"/>
        <v>0</v>
      </c>
      <c r="HA433">
        <v>0</v>
      </c>
      <c r="HB433">
        <v>0</v>
      </c>
      <c r="HC433">
        <f t="shared" si="404"/>
        <v>0</v>
      </c>
      <c r="IK433">
        <v>0</v>
      </c>
    </row>
    <row r="434" spans="1:245" x14ac:dyDescent="0.2">
      <c r="A434">
        <v>18</v>
      </c>
      <c r="B434">
        <v>1</v>
      </c>
      <c r="C434">
        <v>655</v>
      </c>
      <c r="E434" t="s">
        <v>536</v>
      </c>
      <c r="F434" t="s">
        <v>291</v>
      </c>
      <c r="G434" t="s">
        <v>292</v>
      </c>
      <c r="H434" t="s">
        <v>293</v>
      </c>
      <c r="I434">
        <f>I432*J434</f>
        <v>21.7</v>
      </c>
      <c r="J434">
        <v>10</v>
      </c>
      <c r="O434">
        <f t="shared" si="365"/>
        <v>575.57000000000005</v>
      </c>
      <c r="P434">
        <f t="shared" si="366"/>
        <v>575.57000000000005</v>
      </c>
      <c r="Q434">
        <f t="shared" si="367"/>
        <v>0</v>
      </c>
      <c r="R434">
        <f t="shared" si="368"/>
        <v>0</v>
      </c>
      <c r="S434">
        <f t="shared" si="369"/>
        <v>0</v>
      </c>
      <c r="T434">
        <f t="shared" si="370"/>
        <v>0</v>
      </c>
      <c r="U434">
        <f t="shared" si="371"/>
        <v>0</v>
      </c>
      <c r="V434">
        <f t="shared" si="372"/>
        <v>0</v>
      </c>
      <c r="W434">
        <f t="shared" si="373"/>
        <v>0.22</v>
      </c>
      <c r="X434">
        <f t="shared" si="374"/>
        <v>0</v>
      </c>
      <c r="Y434">
        <f t="shared" si="375"/>
        <v>0</v>
      </c>
      <c r="AA434">
        <v>68187018</v>
      </c>
      <c r="AB434">
        <f t="shared" si="376"/>
        <v>1.9</v>
      </c>
      <c r="AC434">
        <f t="shared" si="377"/>
        <v>1.9</v>
      </c>
      <c r="AD434">
        <f t="shared" si="378"/>
        <v>0</v>
      </c>
      <c r="AE434">
        <f t="shared" si="379"/>
        <v>0</v>
      </c>
      <c r="AF434">
        <f t="shared" si="380"/>
        <v>0</v>
      </c>
      <c r="AG434">
        <f t="shared" si="381"/>
        <v>0</v>
      </c>
      <c r="AH434">
        <f t="shared" si="382"/>
        <v>0</v>
      </c>
      <c r="AI434">
        <f t="shared" si="383"/>
        <v>0</v>
      </c>
      <c r="AJ434">
        <f t="shared" si="384"/>
        <v>0.01</v>
      </c>
      <c r="AK434">
        <v>1.9</v>
      </c>
      <c r="AL434">
        <v>1.9</v>
      </c>
      <c r="AM434">
        <v>0</v>
      </c>
      <c r="AN434">
        <v>0</v>
      </c>
      <c r="AO434">
        <v>0</v>
      </c>
      <c r="AP434">
        <v>0</v>
      </c>
      <c r="AQ434">
        <v>0</v>
      </c>
      <c r="AR434">
        <v>0</v>
      </c>
      <c r="AS434">
        <v>0.01</v>
      </c>
      <c r="AT434">
        <v>0</v>
      </c>
      <c r="AU434">
        <v>0</v>
      </c>
      <c r="AV434">
        <v>1</v>
      </c>
      <c r="AW434">
        <v>1</v>
      </c>
      <c r="AZ434">
        <v>1</v>
      </c>
      <c r="BA434">
        <v>1</v>
      </c>
      <c r="BB434">
        <v>1</v>
      </c>
      <c r="BC434">
        <v>13.96</v>
      </c>
      <c r="BD434" t="s">
        <v>3</v>
      </c>
      <c r="BE434" t="s">
        <v>3</v>
      </c>
      <c r="BF434" t="s">
        <v>3</v>
      </c>
      <c r="BG434" t="s">
        <v>3</v>
      </c>
      <c r="BH434">
        <v>3</v>
      </c>
      <c r="BI434">
        <v>1</v>
      </c>
      <c r="BJ434" t="s">
        <v>294</v>
      </c>
      <c r="BM434">
        <v>500001</v>
      </c>
      <c r="BN434">
        <v>0</v>
      </c>
      <c r="BO434" t="s">
        <v>291</v>
      </c>
      <c r="BP434">
        <v>1</v>
      </c>
      <c r="BQ434">
        <v>8</v>
      </c>
      <c r="BR434">
        <v>0</v>
      </c>
      <c r="BS434">
        <v>1</v>
      </c>
      <c r="BT434">
        <v>1</v>
      </c>
      <c r="BU434">
        <v>1</v>
      </c>
      <c r="BV434">
        <v>1</v>
      </c>
      <c r="BW434">
        <v>1</v>
      </c>
      <c r="BX434">
        <v>1</v>
      </c>
      <c r="BY434" t="s">
        <v>3</v>
      </c>
      <c r="BZ434">
        <v>0</v>
      </c>
      <c r="CA434">
        <v>0</v>
      </c>
      <c r="CE434">
        <v>0</v>
      </c>
      <c r="CF434">
        <v>0</v>
      </c>
      <c r="CG434">
        <v>0</v>
      </c>
      <c r="CM434">
        <v>0</v>
      </c>
      <c r="CN434" t="s">
        <v>3</v>
      </c>
      <c r="CO434">
        <v>0</v>
      </c>
      <c r="CP434">
        <f t="shared" si="385"/>
        <v>575.57000000000005</v>
      </c>
      <c r="CQ434">
        <f t="shared" si="386"/>
        <v>26.524000000000001</v>
      </c>
      <c r="CR434">
        <f t="shared" si="387"/>
        <v>0</v>
      </c>
      <c r="CS434">
        <f t="shared" si="388"/>
        <v>0</v>
      </c>
      <c r="CT434">
        <f t="shared" si="389"/>
        <v>0</v>
      </c>
      <c r="CU434">
        <f t="shared" si="390"/>
        <v>0</v>
      </c>
      <c r="CV434">
        <f t="shared" si="391"/>
        <v>0</v>
      </c>
      <c r="CW434">
        <f t="shared" si="392"/>
        <v>0</v>
      </c>
      <c r="CX434">
        <f t="shared" si="393"/>
        <v>0.01</v>
      </c>
      <c r="CY434">
        <f t="shared" si="394"/>
        <v>0</v>
      </c>
      <c r="CZ434">
        <f t="shared" si="395"/>
        <v>0</v>
      </c>
      <c r="DC434" t="s">
        <v>3</v>
      </c>
      <c r="DD434" t="s">
        <v>3</v>
      </c>
      <c r="DE434" t="s">
        <v>3</v>
      </c>
      <c r="DF434" t="s">
        <v>3</v>
      </c>
      <c r="DG434" t="s">
        <v>3</v>
      </c>
      <c r="DH434" t="s">
        <v>3</v>
      </c>
      <c r="DI434" t="s">
        <v>3</v>
      </c>
      <c r="DJ434" t="s">
        <v>3</v>
      </c>
      <c r="DK434" t="s">
        <v>3</v>
      </c>
      <c r="DL434" t="s">
        <v>3</v>
      </c>
      <c r="DM434" t="s">
        <v>3</v>
      </c>
      <c r="DN434">
        <v>0</v>
      </c>
      <c r="DO434">
        <v>0</v>
      </c>
      <c r="DP434">
        <v>1</v>
      </c>
      <c r="DQ434">
        <v>1</v>
      </c>
      <c r="DU434">
        <v>1010</v>
      </c>
      <c r="DV434" t="s">
        <v>293</v>
      </c>
      <c r="DW434" t="s">
        <v>293</v>
      </c>
      <c r="DX434">
        <v>10</v>
      </c>
      <c r="EE434">
        <v>63940454</v>
      </c>
      <c r="EF434">
        <v>8</v>
      </c>
      <c r="EG434" t="s">
        <v>33</v>
      </c>
      <c r="EH434">
        <v>0</v>
      </c>
      <c r="EI434" t="s">
        <v>3</v>
      </c>
      <c r="EJ434">
        <v>1</v>
      </c>
      <c r="EK434">
        <v>500001</v>
      </c>
      <c r="EL434" t="s">
        <v>34</v>
      </c>
      <c r="EM434" t="s">
        <v>35</v>
      </c>
      <c r="EO434" t="s">
        <v>3</v>
      </c>
      <c r="EQ434">
        <v>0</v>
      </c>
      <c r="ER434">
        <v>1.9</v>
      </c>
      <c r="ES434">
        <v>1.9</v>
      </c>
      <c r="ET434">
        <v>0</v>
      </c>
      <c r="EU434">
        <v>0</v>
      </c>
      <c r="EV434">
        <v>0</v>
      </c>
      <c r="EW434">
        <v>0</v>
      </c>
      <c r="EX434">
        <v>0</v>
      </c>
      <c r="FQ434">
        <v>0</v>
      </c>
      <c r="FR434">
        <f t="shared" si="396"/>
        <v>0</v>
      </c>
      <c r="FS434">
        <v>0</v>
      </c>
      <c r="FX434">
        <v>0</v>
      </c>
      <c r="FY434">
        <v>0</v>
      </c>
      <c r="GA434" t="s">
        <v>3</v>
      </c>
      <c r="GD434">
        <v>1</v>
      </c>
      <c r="GF434">
        <v>-1586291866</v>
      </c>
      <c r="GG434">
        <v>2</v>
      </c>
      <c r="GH434">
        <v>1</v>
      </c>
      <c r="GI434">
        <v>2</v>
      </c>
      <c r="GJ434">
        <v>0</v>
      </c>
      <c r="GK434">
        <v>0</v>
      </c>
      <c r="GL434">
        <f t="shared" si="397"/>
        <v>0</v>
      </c>
      <c r="GM434">
        <f t="shared" si="398"/>
        <v>575.57000000000005</v>
      </c>
      <c r="GN434">
        <f t="shared" si="399"/>
        <v>575.57000000000005</v>
      </c>
      <c r="GO434">
        <f t="shared" si="400"/>
        <v>0</v>
      </c>
      <c r="GP434">
        <f t="shared" si="401"/>
        <v>0</v>
      </c>
      <c r="GR434">
        <v>0</v>
      </c>
      <c r="GS434">
        <v>3</v>
      </c>
      <c r="GT434">
        <v>0</v>
      </c>
      <c r="GU434" t="s">
        <v>3</v>
      </c>
      <c r="GV434">
        <f t="shared" si="402"/>
        <v>0</v>
      </c>
      <c r="GW434">
        <v>1</v>
      </c>
      <c r="GX434">
        <f t="shared" si="403"/>
        <v>0</v>
      </c>
      <c r="HA434">
        <v>0</v>
      </c>
      <c r="HB434">
        <v>0</v>
      </c>
      <c r="HC434">
        <f t="shared" si="404"/>
        <v>0</v>
      </c>
      <c r="IK434">
        <v>0</v>
      </c>
    </row>
    <row r="435" spans="1:245" x14ac:dyDescent="0.2">
      <c r="A435">
        <v>17</v>
      </c>
      <c r="B435">
        <v>1</v>
      </c>
      <c r="C435">
        <f>ROW(SmtRes!A668)</f>
        <v>668</v>
      </c>
      <c r="D435">
        <f>ROW(EtalonRes!A654)</f>
        <v>654</v>
      </c>
      <c r="E435" t="s">
        <v>537</v>
      </c>
      <c r="F435" t="s">
        <v>296</v>
      </c>
      <c r="G435" t="s">
        <v>297</v>
      </c>
      <c r="H435" t="s">
        <v>259</v>
      </c>
      <c r="I435">
        <f>ROUND((217)/100,9)</f>
        <v>2.17</v>
      </c>
      <c r="J435">
        <v>0</v>
      </c>
      <c r="O435">
        <f t="shared" si="365"/>
        <v>3399.86</v>
      </c>
      <c r="P435">
        <f t="shared" si="366"/>
        <v>193.03</v>
      </c>
      <c r="Q435">
        <f t="shared" si="367"/>
        <v>80.84</v>
      </c>
      <c r="R435">
        <f t="shared" si="368"/>
        <v>16.66</v>
      </c>
      <c r="S435">
        <f t="shared" si="369"/>
        <v>3125.99</v>
      </c>
      <c r="T435">
        <f t="shared" si="370"/>
        <v>0</v>
      </c>
      <c r="U435">
        <f t="shared" si="371"/>
        <v>11.696299999999999</v>
      </c>
      <c r="V435">
        <f t="shared" si="372"/>
        <v>4.3400000000000001E-2</v>
      </c>
      <c r="W435">
        <f t="shared" si="373"/>
        <v>0</v>
      </c>
      <c r="X435">
        <f t="shared" si="374"/>
        <v>2985.52</v>
      </c>
      <c r="Y435">
        <f t="shared" si="375"/>
        <v>2042.72</v>
      </c>
      <c r="AA435">
        <v>68187018</v>
      </c>
      <c r="AB435">
        <f t="shared" si="376"/>
        <v>69.23</v>
      </c>
      <c r="AC435">
        <f t="shared" si="377"/>
        <v>14.12</v>
      </c>
      <c r="AD435">
        <f t="shared" si="378"/>
        <v>4.4400000000000004</v>
      </c>
      <c r="AE435">
        <f t="shared" si="379"/>
        <v>0.27</v>
      </c>
      <c r="AF435">
        <f t="shared" si="380"/>
        <v>50.67</v>
      </c>
      <c r="AG435">
        <f t="shared" si="381"/>
        <v>0</v>
      </c>
      <c r="AH435">
        <f t="shared" si="382"/>
        <v>5.39</v>
      </c>
      <c r="AI435">
        <f t="shared" si="383"/>
        <v>0.02</v>
      </c>
      <c r="AJ435">
        <f t="shared" si="384"/>
        <v>0</v>
      </c>
      <c r="AK435">
        <v>69.23</v>
      </c>
      <c r="AL435">
        <v>14.12</v>
      </c>
      <c r="AM435">
        <v>4.4400000000000004</v>
      </c>
      <c r="AN435">
        <v>0.27</v>
      </c>
      <c r="AO435">
        <v>50.67</v>
      </c>
      <c r="AP435">
        <v>0</v>
      </c>
      <c r="AQ435">
        <v>5.39</v>
      </c>
      <c r="AR435">
        <v>0.02</v>
      </c>
      <c r="AS435">
        <v>0</v>
      </c>
      <c r="AT435">
        <v>95</v>
      </c>
      <c r="AU435">
        <v>65</v>
      </c>
      <c r="AV435">
        <v>1</v>
      </c>
      <c r="AW435">
        <v>1</v>
      </c>
      <c r="AZ435">
        <v>1</v>
      </c>
      <c r="BA435">
        <v>28.43</v>
      </c>
      <c r="BB435">
        <v>8.39</v>
      </c>
      <c r="BC435">
        <v>6.3</v>
      </c>
      <c r="BD435" t="s">
        <v>3</v>
      </c>
      <c r="BE435" t="s">
        <v>3</v>
      </c>
      <c r="BF435" t="s">
        <v>3</v>
      </c>
      <c r="BG435" t="s">
        <v>3</v>
      </c>
      <c r="BH435">
        <v>0</v>
      </c>
      <c r="BI435">
        <v>2</v>
      </c>
      <c r="BJ435" t="s">
        <v>298</v>
      </c>
      <c r="BM435">
        <v>108001</v>
      </c>
      <c r="BN435">
        <v>0</v>
      </c>
      <c r="BO435" t="s">
        <v>296</v>
      </c>
      <c r="BP435">
        <v>1</v>
      </c>
      <c r="BQ435">
        <v>3</v>
      </c>
      <c r="BR435">
        <v>0</v>
      </c>
      <c r="BS435">
        <v>28.43</v>
      </c>
      <c r="BT435">
        <v>1</v>
      </c>
      <c r="BU435">
        <v>1</v>
      </c>
      <c r="BV435">
        <v>1</v>
      </c>
      <c r="BW435">
        <v>1</v>
      </c>
      <c r="BX435">
        <v>1</v>
      </c>
      <c r="BY435" t="s">
        <v>3</v>
      </c>
      <c r="BZ435">
        <v>95</v>
      </c>
      <c r="CA435">
        <v>65</v>
      </c>
      <c r="CE435">
        <v>0</v>
      </c>
      <c r="CF435">
        <v>0</v>
      </c>
      <c r="CG435">
        <v>0</v>
      </c>
      <c r="CM435">
        <v>0</v>
      </c>
      <c r="CN435" t="s">
        <v>3</v>
      </c>
      <c r="CO435">
        <v>0</v>
      </c>
      <c r="CP435">
        <f t="shared" si="385"/>
        <v>3399.8599999999997</v>
      </c>
      <c r="CQ435">
        <f t="shared" si="386"/>
        <v>88.955999999999989</v>
      </c>
      <c r="CR435">
        <f t="shared" si="387"/>
        <v>37.251600000000003</v>
      </c>
      <c r="CS435">
        <f t="shared" si="388"/>
        <v>7.6761000000000008</v>
      </c>
      <c r="CT435">
        <f t="shared" si="389"/>
        <v>1440.5481</v>
      </c>
      <c r="CU435">
        <f t="shared" si="390"/>
        <v>0</v>
      </c>
      <c r="CV435">
        <f t="shared" si="391"/>
        <v>5.39</v>
      </c>
      <c r="CW435">
        <f t="shared" si="392"/>
        <v>0.02</v>
      </c>
      <c r="CX435">
        <f t="shared" si="393"/>
        <v>0</v>
      </c>
      <c r="CY435">
        <f t="shared" si="394"/>
        <v>2985.5174999999995</v>
      </c>
      <c r="CZ435">
        <f t="shared" si="395"/>
        <v>2042.7224999999996</v>
      </c>
      <c r="DC435" t="s">
        <v>3</v>
      </c>
      <c r="DD435" t="s">
        <v>3</v>
      </c>
      <c r="DE435" t="s">
        <v>3</v>
      </c>
      <c r="DF435" t="s">
        <v>3</v>
      </c>
      <c r="DG435" t="s">
        <v>3</v>
      </c>
      <c r="DH435" t="s">
        <v>3</v>
      </c>
      <c r="DI435" t="s">
        <v>3</v>
      </c>
      <c r="DJ435" t="s">
        <v>3</v>
      </c>
      <c r="DK435" t="s">
        <v>3</v>
      </c>
      <c r="DL435" t="s">
        <v>3</v>
      </c>
      <c r="DM435" t="s">
        <v>3</v>
      </c>
      <c r="DN435">
        <v>0</v>
      </c>
      <c r="DO435">
        <v>0</v>
      </c>
      <c r="DP435">
        <v>1</v>
      </c>
      <c r="DQ435">
        <v>1</v>
      </c>
      <c r="DU435">
        <v>1003</v>
      </c>
      <c r="DV435" t="s">
        <v>259</v>
      </c>
      <c r="DW435" t="s">
        <v>259</v>
      </c>
      <c r="DX435">
        <v>100</v>
      </c>
      <c r="EE435">
        <v>63940399</v>
      </c>
      <c r="EF435">
        <v>3</v>
      </c>
      <c r="EG435" t="s">
        <v>261</v>
      </c>
      <c r="EH435">
        <v>0</v>
      </c>
      <c r="EI435" t="s">
        <v>3</v>
      </c>
      <c r="EJ435">
        <v>2</v>
      </c>
      <c r="EK435">
        <v>108001</v>
      </c>
      <c r="EL435" t="s">
        <v>262</v>
      </c>
      <c r="EM435" t="s">
        <v>263</v>
      </c>
      <c r="EO435" t="s">
        <v>3</v>
      </c>
      <c r="EQ435">
        <v>0</v>
      </c>
      <c r="ER435">
        <v>69.23</v>
      </c>
      <c r="ES435">
        <v>14.12</v>
      </c>
      <c r="ET435">
        <v>4.4400000000000004</v>
      </c>
      <c r="EU435">
        <v>0.27</v>
      </c>
      <c r="EV435">
        <v>50.67</v>
      </c>
      <c r="EW435">
        <v>5.39</v>
      </c>
      <c r="EX435">
        <v>0.02</v>
      </c>
      <c r="EY435">
        <v>0</v>
      </c>
      <c r="FQ435">
        <v>0</v>
      </c>
      <c r="FR435">
        <f t="shared" si="396"/>
        <v>0</v>
      </c>
      <c r="FS435">
        <v>0</v>
      </c>
      <c r="FX435">
        <v>95</v>
      </c>
      <c r="FY435">
        <v>65</v>
      </c>
      <c r="GA435" t="s">
        <v>3</v>
      </c>
      <c r="GD435">
        <v>1</v>
      </c>
      <c r="GF435">
        <v>409836818</v>
      </c>
      <c r="GG435">
        <v>2</v>
      </c>
      <c r="GH435">
        <v>1</v>
      </c>
      <c r="GI435">
        <v>2</v>
      </c>
      <c r="GJ435">
        <v>0</v>
      </c>
      <c r="GK435">
        <v>0</v>
      </c>
      <c r="GL435">
        <f t="shared" si="397"/>
        <v>0</v>
      </c>
      <c r="GM435">
        <f t="shared" si="398"/>
        <v>8428.1</v>
      </c>
      <c r="GN435">
        <f t="shared" si="399"/>
        <v>0</v>
      </c>
      <c r="GO435">
        <f t="shared" si="400"/>
        <v>8428.1</v>
      </c>
      <c r="GP435">
        <f t="shared" si="401"/>
        <v>0</v>
      </c>
      <c r="GR435">
        <v>0</v>
      </c>
      <c r="GS435">
        <v>3</v>
      </c>
      <c r="GT435">
        <v>0</v>
      </c>
      <c r="GU435" t="s">
        <v>3</v>
      </c>
      <c r="GV435">
        <f t="shared" si="402"/>
        <v>0</v>
      </c>
      <c r="GW435">
        <v>1</v>
      </c>
      <c r="GX435">
        <f t="shared" si="403"/>
        <v>0</v>
      </c>
      <c r="HA435">
        <v>0</v>
      </c>
      <c r="HB435">
        <v>0</v>
      </c>
      <c r="HC435">
        <f t="shared" si="404"/>
        <v>0</v>
      </c>
      <c r="IK435">
        <v>0</v>
      </c>
    </row>
    <row r="436" spans="1:245" x14ac:dyDescent="0.2">
      <c r="A436">
        <v>17</v>
      </c>
      <c r="B436">
        <v>1</v>
      </c>
      <c r="C436">
        <f>ROW(SmtRes!A676)</f>
        <v>676</v>
      </c>
      <c r="D436">
        <f>ROW(EtalonRes!A662)</f>
        <v>662</v>
      </c>
      <c r="E436" t="s">
        <v>538</v>
      </c>
      <c r="F436" t="s">
        <v>300</v>
      </c>
      <c r="G436" t="s">
        <v>301</v>
      </c>
      <c r="H436" t="s">
        <v>259</v>
      </c>
      <c r="I436">
        <f>ROUND((465-217)/100,9)</f>
        <v>2.48</v>
      </c>
      <c r="J436">
        <v>0</v>
      </c>
      <c r="O436">
        <f t="shared" si="365"/>
        <v>2067.1799999999998</v>
      </c>
      <c r="P436">
        <f t="shared" si="366"/>
        <v>151.81</v>
      </c>
      <c r="Q436">
        <f t="shared" si="367"/>
        <v>46.25</v>
      </c>
      <c r="R436">
        <f t="shared" si="368"/>
        <v>9.8699999999999992</v>
      </c>
      <c r="S436">
        <f t="shared" si="369"/>
        <v>1869.12</v>
      </c>
      <c r="T436">
        <f t="shared" si="370"/>
        <v>0</v>
      </c>
      <c r="U436">
        <f t="shared" si="371"/>
        <v>6.9935999999999998</v>
      </c>
      <c r="V436">
        <f t="shared" si="372"/>
        <v>2.4799999999999999E-2</v>
      </c>
      <c r="W436">
        <f t="shared" si="373"/>
        <v>0</v>
      </c>
      <c r="X436">
        <f t="shared" si="374"/>
        <v>1785.04</v>
      </c>
      <c r="Y436">
        <f t="shared" si="375"/>
        <v>1221.3399999999999</v>
      </c>
      <c r="AA436">
        <v>68187018</v>
      </c>
      <c r="AB436">
        <f t="shared" si="376"/>
        <v>41.59</v>
      </c>
      <c r="AC436">
        <f t="shared" si="377"/>
        <v>12.86</v>
      </c>
      <c r="AD436">
        <f t="shared" si="378"/>
        <v>2.2200000000000002</v>
      </c>
      <c r="AE436">
        <f t="shared" si="379"/>
        <v>0.14000000000000001</v>
      </c>
      <c r="AF436">
        <f t="shared" si="380"/>
        <v>26.51</v>
      </c>
      <c r="AG436">
        <f t="shared" si="381"/>
        <v>0</v>
      </c>
      <c r="AH436">
        <f t="shared" si="382"/>
        <v>2.82</v>
      </c>
      <c r="AI436">
        <f t="shared" si="383"/>
        <v>0.01</v>
      </c>
      <c r="AJ436">
        <f t="shared" si="384"/>
        <v>0</v>
      </c>
      <c r="AK436">
        <v>41.59</v>
      </c>
      <c r="AL436">
        <v>12.86</v>
      </c>
      <c r="AM436">
        <v>2.2200000000000002</v>
      </c>
      <c r="AN436">
        <v>0.14000000000000001</v>
      </c>
      <c r="AO436">
        <v>26.51</v>
      </c>
      <c r="AP436">
        <v>0</v>
      </c>
      <c r="AQ436">
        <v>2.82</v>
      </c>
      <c r="AR436">
        <v>0.01</v>
      </c>
      <c r="AS436">
        <v>0</v>
      </c>
      <c r="AT436">
        <v>95</v>
      </c>
      <c r="AU436">
        <v>65</v>
      </c>
      <c r="AV436">
        <v>1</v>
      </c>
      <c r="AW436">
        <v>1</v>
      </c>
      <c r="AZ436">
        <v>1</v>
      </c>
      <c r="BA436">
        <v>28.43</v>
      </c>
      <c r="BB436">
        <v>8.4</v>
      </c>
      <c r="BC436">
        <v>4.76</v>
      </c>
      <c r="BD436" t="s">
        <v>3</v>
      </c>
      <c r="BE436" t="s">
        <v>3</v>
      </c>
      <c r="BF436" t="s">
        <v>3</v>
      </c>
      <c r="BG436" t="s">
        <v>3</v>
      </c>
      <c r="BH436">
        <v>0</v>
      </c>
      <c r="BI436">
        <v>2</v>
      </c>
      <c r="BJ436" t="s">
        <v>302</v>
      </c>
      <c r="BM436">
        <v>108001</v>
      </c>
      <c r="BN436">
        <v>0</v>
      </c>
      <c r="BO436" t="s">
        <v>300</v>
      </c>
      <c r="BP436">
        <v>1</v>
      </c>
      <c r="BQ436">
        <v>3</v>
      </c>
      <c r="BR436">
        <v>0</v>
      </c>
      <c r="BS436">
        <v>28.43</v>
      </c>
      <c r="BT436">
        <v>1</v>
      </c>
      <c r="BU436">
        <v>1</v>
      </c>
      <c r="BV436">
        <v>1</v>
      </c>
      <c r="BW436">
        <v>1</v>
      </c>
      <c r="BX436">
        <v>1</v>
      </c>
      <c r="BY436" t="s">
        <v>3</v>
      </c>
      <c r="BZ436">
        <v>95</v>
      </c>
      <c r="CA436">
        <v>65</v>
      </c>
      <c r="CE436">
        <v>0</v>
      </c>
      <c r="CF436">
        <v>0</v>
      </c>
      <c r="CG436">
        <v>0</v>
      </c>
      <c r="CM436">
        <v>0</v>
      </c>
      <c r="CN436" t="s">
        <v>3</v>
      </c>
      <c r="CO436">
        <v>0</v>
      </c>
      <c r="CP436">
        <f t="shared" si="385"/>
        <v>2067.1799999999998</v>
      </c>
      <c r="CQ436">
        <f t="shared" si="386"/>
        <v>61.213599999999992</v>
      </c>
      <c r="CR436">
        <f t="shared" si="387"/>
        <v>18.648000000000003</v>
      </c>
      <c r="CS436">
        <f t="shared" si="388"/>
        <v>3.9802000000000004</v>
      </c>
      <c r="CT436">
        <f t="shared" si="389"/>
        <v>753.67930000000001</v>
      </c>
      <c r="CU436">
        <f t="shared" si="390"/>
        <v>0</v>
      </c>
      <c r="CV436">
        <f t="shared" si="391"/>
        <v>2.82</v>
      </c>
      <c r="CW436">
        <f t="shared" si="392"/>
        <v>0.01</v>
      </c>
      <c r="CX436">
        <f t="shared" si="393"/>
        <v>0</v>
      </c>
      <c r="CY436">
        <f t="shared" si="394"/>
        <v>1785.0404999999998</v>
      </c>
      <c r="CZ436">
        <f t="shared" si="395"/>
        <v>1221.3434999999999</v>
      </c>
      <c r="DC436" t="s">
        <v>3</v>
      </c>
      <c r="DD436" t="s">
        <v>3</v>
      </c>
      <c r="DE436" t="s">
        <v>3</v>
      </c>
      <c r="DF436" t="s">
        <v>3</v>
      </c>
      <c r="DG436" t="s">
        <v>3</v>
      </c>
      <c r="DH436" t="s">
        <v>3</v>
      </c>
      <c r="DI436" t="s">
        <v>3</v>
      </c>
      <c r="DJ436" t="s">
        <v>3</v>
      </c>
      <c r="DK436" t="s">
        <v>3</v>
      </c>
      <c r="DL436" t="s">
        <v>3</v>
      </c>
      <c r="DM436" t="s">
        <v>3</v>
      </c>
      <c r="DN436">
        <v>0</v>
      </c>
      <c r="DO436">
        <v>0</v>
      </c>
      <c r="DP436">
        <v>1</v>
      </c>
      <c r="DQ436">
        <v>1</v>
      </c>
      <c r="DU436">
        <v>1003</v>
      </c>
      <c r="DV436" t="s">
        <v>259</v>
      </c>
      <c r="DW436" t="s">
        <v>259</v>
      </c>
      <c r="DX436">
        <v>100</v>
      </c>
      <c r="EE436">
        <v>63940399</v>
      </c>
      <c r="EF436">
        <v>3</v>
      </c>
      <c r="EG436" t="s">
        <v>261</v>
      </c>
      <c r="EH436">
        <v>0</v>
      </c>
      <c r="EI436" t="s">
        <v>3</v>
      </c>
      <c r="EJ436">
        <v>2</v>
      </c>
      <c r="EK436">
        <v>108001</v>
      </c>
      <c r="EL436" t="s">
        <v>262</v>
      </c>
      <c r="EM436" t="s">
        <v>263</v>
      </c>
      <c r="EO436" t="s">
        <v>3</v>
      </c>
      <c r="EQ436">
        <v>0</v>
      </c>
      <c r="ER436">
        <v>41.59</v>
      </c>
      <c r="ES436">
        <v>12.86</v>
      </c>
      <c r="ET436">
        <v>2.2200000000000002</v>
      </c>
      <c r="EU436">
        <v>0.14000000000000001</v>
      </c>
      <c r="EV436">
        <v>26.51</v>
      </c>
      <c r="EW436">
        <v>2.82</v>
      </c>
      <c r="EX436">
        <v>0.01</v>
      </c>
      <c r="EY436">
        <v>0</v>
      </c>
      <c r="FQ436">
        <v>0</v>
      </c>
      <c r="FR436">
        <f t="shared" si="396"/>
        <v>0</v>
      </c>
      <c r="FS436">
        <v>0</v>
      </c>
      <c r="FX436">
        <v>95</v>
      </c>
      <c r="FY436">
        <v>65</v>
      </c>
      <c r="GA436" t="s">
        <v>3</v>
      </c>
      <c r="GD436">
        <v>1</v>
      </c>
      <c r="GF436">
        <v>-1785334863</v>
      </c>
      <c r="GG436">
        <v>2</v>
      </c>
      <c r="GH436">
        <v>1</v>
      </c>
      <c r="GI436">
        <v>2</v>
      </c>
      <c r="GJ436">
        <v>0</v>
      </c>
      <c r="GK436">
        <v>0</v>
      </c>
      <c r="GL436">
        <f t="shared" si="397"/>
        <v>0</v>
      </c>
      <c r="GM436">
        <f t="shared" si="398"/>
        <v>5073.5600000000004</v>
      </c>
      <c r="GN436">
        <f t="shared" si="399"/>
        <v>0</v>
      </c>
      <c r="GO436">
        <f t="shared" si="400"/>
        <v>5073.5600000000004</v>
      </c>
      <c r="GP436">
        <f t="shared" si="401"/>
        <v>0</v>
      </c>
      <c r="GR436">
        <v>0</v>
      </c>
      <c r="GS436">
        <v>3</v>
      </c>
      <c r="GT436">
        <v>0</v>
      </c>
      <c r="GU436" t="s">
        <v>3</v>
      </c>
      <c r="GV436">
        <f t="shared" si="402"/>
        <v>0</v>
      </c>
      <c r="GW436">
        <v>1</v>
      </c>
      <c r="GX436">
        <f t="shared" si="403"/>
        <v>0</v>
      </c>
      <c r="HA436">
        <v>0</v>
      </c>
      <c r="HB436">
        <v>0</v>
      </c>
      <c r="HC436">
        <f t="shared" si="404"/>
        <v>0</v>
      </c>
      <c r="IK436">
        <v>0</v>
      </c>
    </row>
    <row r="437" spans="1:245" x14ac:dyDescent="0.2">
      <c r="A437">
        <v>17</v>
      </c>
      <c r="B437">
        <v>1</v>
      </c>
      <c r="E437" t="s">
        <v>539</v>
      </c>
      <c r="F437" t="s">
        <v>304</v>
      </c>
      <c r="G437" t="s">
        <v>305</v>
      </c>
      <c r="H437" t="s">
        <v>306</v>
      </c>
      <c r="I437">
        <f>ROUND((465*1.02)/1000,9)</f>
        <v>0.4743</v>
      </c>
      <c r="J437">
        <v>0</v>
      </c>
      <c r="O437">
        <f t="shared" si="365"/>
        <v>6051.65</v>
      </c>
      <c r="P437">
        <f t="shared" si="366"/>
        <v>6051.65</v>
      </c>
      <c r="Q437">
        <f t="shared" si="367"/>
        <v>0</v>
      </c>
      <c r="R437">
        <f t="shared" si="368"/>
        <v>0</v>
      </c>
      <c r="S437">
        <f t="shared" si="369"/>
        <v>0</v>
      </c>
      <c r="T437">
        <f t="shared" si="370"/>
        <v>0</v>
      </c>
      <c r="U437">
        <f t="shared" si="371"/>
        <v>0</v>
      </c>
      <c r="V437">
        <f t="shared" si="372"/>
        <v>0</v>
      </c>
      <c r="W437">
        <f t="shared" si="373"/>
        <v>0.56999999999999995</v>
      </c>
      <c r="X437">
        <f t="shared" si="374"/>
        <v>0</v>
      </c>
      <c r="Y437">
        <f t="shared" si="375"/>
        <v>0</v>
      </c>
      <c r="AA437">
        <v>68187018</v>
      </c>
      <c r="AB437">
        <f t="shared" si="376"/>
        <v>1639.99</v>
      </c>
      <c r="AC437">
        <f t="shared" si="377"/>
        <v>1639.99</v>
      </c>
      <c r="AD437">
        <f t="shared" si="378"/>
        <v>0</v>
      </c>
      <c r="AE437">
        <f t="shared" si="379"/>
        <v>0</v>
      </c>
      <c r="AF437">
        <f t="shared" si="380"/>
        <v>0</v>
      </c>
      <c r="AG437">
        <f t="shared" si="381"/>
        <v>0</v>
      </c>
      <c r="AH437">
        <f t="shared" si="382"/>
        <v>0</v>
      </c>
      <c r="AI437">
        <f t="shared" si="383"/>
        <v>0</v>
      </c>
      <c r="AJ437">
        <f t="shared" si="384"/>
        <v>1.2</v>
      </c>
      <c r="AK437">
        <v>1639.99</v>
      </c>
      <c r="AL437">
        <v>1639.99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0</v>
      </c>
      <c r="AS437">
        <v>1.2</v>
      </c>
      <c r="AT437">
        <v>0</v>
      </c>
      <c r="AU437">
        <v>0</v>
      </c>
      <c r="AV437">
        <v>1</v>
      </c>
      <c r="AW437">
        <v>1</v>
      </c>
      <c r="AZ437">
        <v>1</v>
      </c>
      <c r="BA437">
        <v>1</v>
      </c>
      <c r="BB437">
        <v>1</v>
      </c>
      <c r="BC437">
        <v>7.78</v>
      </c>
      <c r="BD437" t="s">
        <v>3</v>
      </c>
      <c r="BE437" t="s">
        <v>3</v>
      </c>
      <c r="BF437" t="s">
        <v>3</v>
      </c>
      <c r="BG437" t="s">
        <v>3</v>
      </c>
      <c r="BH437">
        <v>3</v>
      </c>
      <c r="BI437">
        <v>2</v>
      </c>
      <c r="BJ437" t="s">
        <v>307</v>
      </c>
      <c r="BM437">
        <v>500002</v>
      </c>
      <c r="BN437">
        <v>0</v>
      </c>
      <c r="BO437" t="s">
        <v>304</v>
      </c>
      <c r="BP437">
        <v>1</v>
      </c>
      <c r="BQ437">
        <v>12</v>
      </c>
      <c r="BR437">
        <v>0</v>
      </c>
      <c r="BS437">
        <v>1</v>
      </c>
      <c r="BT437">
        <v>1</v>
      </c>
      <c r="BU437">
        <v>1</v>
      </c>
      <c r="BV437">
        <v>1</v>
      </c>
      <c r="BW437">
        <v>1</v>
      </c>
      <c r="BX437">
        <v>1</v>
      </c>
      <c r="BY437" t="s">
        <v>3</v>
      </c>
      <c r="BZ437">
        <v>0</v>
      </c>
      <c r="CA437">
        <v>0</v>
      </c>
      <c r="CE437">
        <v>0</v>
      </c>
      <c r="CF437">
        <v>0</v>
      </c>
      <c r="CG437">
        <v>0</v>
      </c>
      <c r="CM437">
        <v>0</v>
      </c>
      <c r="CN437" t="s">
        <v>3</v>
      </c>
      <c r="CO437">
        <v>0</v>
      </c>
      <c r="CP437">
        <f t="shared" si="385"/>
        <v>6051.65</v>
      </c>
      <c r="CQ437">
        <f t="shared" si="386"/>
        <v>12759.1222</v>
      </c>
      <c r="CR437">
        <f t="shared" si="387"/>
        <v>0</v>
      </c>
      <c r="CS437">
        <f t="shared" si="388"/>
        <v>0</v>
      </c>
      <c r="CT437">
        <f t="shared" si="389"/>
        <v>0</v>
      </c>
      <c r="CU437">
        <f t="shared" si="390"/>
        <v>0</v>
      </c>
      <c r="CV437">
        <f t="shared" si="391"/>
        <v>0</v>
      </c>
      <c r="CW437">
        <f t="shared" si="392"/>
        <v>0</v>
      </c>
      <c r="CX437">
        <f t="shared" si="393"/>
        <v>1.2</v>
      </c>
      <c r="CY437">
        <f t="shared" si="394"/>
        <v>0</v>
      </c>
      <c r="CZ437">
        <f t="shared" si="395"/>
        <v>0</v>
      </c>
      <c r="DC437" t="s">
        <v>3</v>
      </c>
      <c r="DD437" t="s">
        <v>3</v>
      </c>
      <c r="DE437" t="s">
        <v>3</v>
      </c>
      <c r="DF437" t="s">
        <v>3</v>
      </c>
      <c r="DG437" t="s">
        <v>3</v>
      </c>
      <c r="DH437" t="s">
        <v>3</v>
      </c>
      <c r="DI437" t="s">
        <v>3</v>
      </c>
      <c r="DJ437" t="s">
        <v>3</v>
      </c>
      <c r="DK437" t="s">
        <v>3</v>
      </c>
      <c r="DL437" t="s">
        <v>3</v>
      </c>
      <c r="DM437" t="s">
        <v>3</v>
      </c>
      <c r="DN437">
        <v>0</v>
      </c>
      <c r="DO437">
        <v>0</v>
      </c>
      <c r="DP437">
        <v>1</v>
      </c>
      <c r="DQ437">
        <v>1</v>
      </c>
      <c r="DU437">
        <v>1013</v>
      </c>
      <c r="DV437" t="s">
        <v>306</v>
      </c>
      <c r="DW437" t="s">
        <v>308</v>
      </c>
      <c r="DX437">
        <v>1</v>
      </c>
      <c r="EE437">
        <v>63940455</v>
      </c>
      <c r="EF437">
        <v>12</v>
      </c>
      <c r="EG437" t="s">
        <v>253</v>
      </c>
      <c r="EH437">
        <v>0</v>
      </c>
      <c r="EI437" t="s">
        <v>3</v>
      </c>
      <c r="EJ437">
        <v>2</v>
      </c>
      <c r="EK437">
        <v>500002</v>
      </c>
      <c r="EL437" t="s">
        <v>254</v>
      </c>
      <c r="EM437" t="s">
        <v>255</v>
      </c>
      <c r="EO437" t="s">
        <v>3</v>
      </c>
      <c r="EQ437">
        <v>0</v>
      </c>
      <c r="ER437">
        <v>1639.99</v>
      </c>
      <c r="ES437">
        <v>1639.99</v>
      </c>
      <c r="ET437">
        <v>0</v>
      </c>
      <c r="EU437">
        <v>0</v>
      </c>
      <c r="EV437">
        <v>0</v>
      </c>
      <c r="EW437">
        <v>0</v>
      </c>
      <c r="EX437">
        <v>0</v>
      </c>
      <c r="EY437">
        <v>0</v>
      </c>
      <c r="FQ437">
        <v>0</v>
      </c>
      <c r="FR437">
        <f t="shared" si="396"/>
        <v>0</v>
      </c>
      <c r="FS437">
        <v>0</v>
      </c>
      <c r="FX437">
        <v>0</v>
      </c>
      <c r="FY437">
        <v>0</v>
      </c>
      <c r="GA437" t="s">
        <v>3</v>
      </c>
      <c r="GD437">
        <v>1</v>
      </c>
      <c r="GF437">
        <v>-1255677092</v>
      </c>
      <c r="GG437">
        <v>2</v>
      </c>
      <c r="GH437">
        <v>1</v>
      </c>
      <c r="GI437">
        <v>2</v>
      </c>
      <c r="GJ437">
        <v>0</v>
      </c>
      <c r="GK437">
        <v>0</v>
      </c>
      <c r="GL437">
        <f t="shared" si="397"/>
        <v>0</v>
      </c>
      <c r="GM437">
        <f t="shared" si="398"/>
        <v>6051.65</v>
      </c>
      <c r="GN437">
        <f t="shared" si="399"/>
        <v>0</v>
      </c>
      <c r="GO437">
        <f t="shared" si="400"/>
        <v>6051.65</v>
      </c>
      <c r="GP437">
        <f t="shared" si="401"/>
        <v>0</v>
      </c>
      <c r="GR437">
        <v>0</v>
      </c>
      <c r="GS437">
        <v>3</v>
      </c>
      <c r="GT437">
        <v>0</v>
      </c>
      <c r="GU437" t="s">
        <v>3</v>
      </c>
      <c r="GV437">
        <f t="shared" si="402"/>
        <v>0</v>
      </c>
      <c r="GW437">
        <v>1</v>
      </c>
      <c r="GX437">
        <f t="shared" si="403"/>
        <v>0</v>
      </c>
      <c r="HA437">
        <v>0</v>
      </c>
      <c r="HB437">
        <v>0</v>
      </c>
      <c r="HC437">
        <f t="shared" si="404"/>
        <v>0</v>
      </c>
      <c r="IK437">
        <v>0</v>
      </c>
    </row>
    <row r="438" spans="1:245" x14ac:dyDescent="0.2">
      <c r="A438">
        <v>17</v>
      </c>
      <c r="B438">
        <v>1</v>
      </c>
      <c r="C438">
        <f>ROW(SmtRes!A686)</f>
        <v>686</v>
      </c>
      <c r="D438">
        <f>ROW(EtalonRes!A671)</f>
        <v>671</v>
      </c>
      <c r="E438" t="s">
        <v>540</v>
      </c>
      <c r="F438" t="s">
        <v>310</v>
      </c>
      <c r="G438" t="s">
        <v>311</v>
      </c>
      <c r="H438" t="s">
        <v>235</v>
      </c>
      <c r="I438">
        <f>ROUND((68)/100,9)</f>
        <v>0.68</v>
      </c>
      <c r="J438">
        <v>0</v>
      </c>
      <c r="O438">
        <f t="shared" si="365"/>
        <v>6161.14</v>
      </c>
      <c r="P438">
        <f t="shared" si="366"/>
        <v>283.57</v>
      </c>
      <c r="Q438">
        <f t="shared" si="367"/>
        <v>32.229999999999997</v>
      </c>
      <c r="R438">
        <f t="shared" si="368"/>
        <v>7.93</v>
      </c>
      <c r="S438">
        <f t="shared" si="369"/>
        <v>5845.34</v>
      </c>
      <c r="T438">
        <f t="shared" si="370"/>
        <v>0</v>
      </c>
      <c r="U438">
        <f t="shared" si="371"/>
        <v>20.726400000000002</v>
      </c>
      <c r="V438">
        <f t="shared" si="372"/>
        <v>2.0400000000000001E-2</v>
      </c>
      <c r="W438">
        <f t="shared" si="373"/>
        <v>0</v>
      </c>
      <c r="X438">
        <f t="shared" si="374"/>
        <v>5560.61</v>
      </c>
      <c r="Y438">
        <f t="shared" si="375"/>
        <v>3804.63</v>
      </c>
      <c r="AA438">
        <v>68187018</v>
      </c>
      <c r="AB438">
        <f t="shared" si="376"/>
        <v>371.42</v>
      </c>
      <c r="AC438">
        <f t="shared" si="377"/>
        <v>63.28</v>
      </c>
      <c r="AD438">
        <f t="shared" si="378"/>
        <v>5.78</v>
      </c>
      <c r="AE438">
        <f t="shared" si="379"/>
        <v>0.41</v>
      </c>
      <c r="AF438">
        <f t="shared" si="380"/>
        <v>302.36</v>
      </c>
      <c r="AG438">
        <f t="shared" si="381"/>
        <v>0</v>
      </c>
      <c r="AH438">
        <f t="shared" si="382"/>
        <v>30.48</v>
      </c>
      <c r="AI438">
        <f t="shared" si="383"/>
        <v>0.03</v>
      </c>
      <c r="AJ438">
        <f t="shared" si="384"/>
        <v>0</v>
      </c>
      <c r="AK438">
        <v>371.42</v>
      </c>
      <c r="AL438">
        <v>63.28</v>
      </c>
      <c r="AM438">
        <v>5.78</v>
      </c>
      <c r="AN438">
        <v>0.41</v>
      </c>
      <c r="AO438">
        <v>302.36</v>
      </c>
      <c r="AP438">
        <v>0</v>
      </c>
      <c r="AQ438">
        <v>30.48</v>
      </c>
      <c r="AR438">
        <v>0.03</v>
      </c>
      <c r="AS438">
        <v>0</v>
      </c>
      <c r="AT438">
        <v>95</v>
      </c>
      <c r="AU438">
        <v>65</v>
      </c>
      <c r="AV438">
        <v>1</v>
      </c>
      <c r="AW438">
        <v>1</v>
      </c>
      <c r="AZ438">
        <v>1</v>
      </c>
      <c r="BA438">
        <v>28.43</v>
      </c>
      <c r="BB438">
        <v>8.1999999999999993</v>
      </c>
      <c r="BC438">
        <v>6.59</v>
      </c>
      <c r="BD438" t="s">
        <v>3</v>
      </c>
      <c r="BE438" t="s">
        <v>3</v>
      </c>
      <c r="BF438" t="s">
        <v>3</v>
      </c>
      <c r="BG438" t="s">
        <v>3</v>
      </c>
      <c r="BH438">
        <v>0</v>
      </c>
      <c r="BI438">
        <v>2</v>
      </c>
      <c r="BJ438" t="s">
        <v>312</v>
      </c>
      <c r="BM438">
        <v>108001</v>
      </c>
      <c r="BN438">
        <v>0</v>
      </c>
      <c r="BO438" t="s">
        <v>310</v>
      </c>
      <c r="BP438">
        <v>1</v>
      </c>
      <c r="BQ438">
        <v>3</v>
      </c>
      <c r="BR438">
        <v>0</v>
      </c>
      <c r="BS438">
        <v>28.43</v>
      </c>
      <c r="BT438">
        <v>1</v>
      </c>
      <c r="BU438">
        <v>1</v>
      </c>
      <c r="BV438">
        <v>1</v>
      </c>
      <c r="BW438">
        <v>1</v>
      </c>
      <c r="BX438">
        <v>1</v>
      </c>
      <c r="BY438" t="s">
        <v>3</v>
      </c>
      <c r="BZ438">
        <v>95</v>
      </c>
      <c r="CA438">
        <v>65</v>
      </c>
      <c r="CE438">
        <v>0</v>
      </c>
      <c r="CF438">
        <v>0</v>
      </c>
      <c r="CG438">
        <v>0</v>
      </c>
      <c r="CM438">
        <v>0</v>
      </c>
      <c r="CN438" t="s">
        <v>3</v>
      </c>
      <c r="CO438">
        <v>0</v>
      </c>
      <c r="CP438">
        <f t="shared" si="385"/>
        <v>6161.14</v>
      </c>
      <c r="CQ438">
        <f t="shared" si="386"/>
        <v>417.01519999999999</v>
      </c>
      <c r="CR438">
        <f t="shared" si="387"/>
        <v>47.396000000000001</v>
      </c>
      <c r="CS438">
        <f t="shared" si="388"/>
        <v>11.6563</v>
      </c>
      <c r="CT438">
        <f t="shared" si="389"/>
        <v>8596.0948000000008</v>
      </c>
      <c r="CU438">
        <f t="shared" si="390"/>
        <v>0</v>
      </c>
      <c r="CV438">
        <f t="shared" si="391"/>
        <v>30.48</v>
      </c>
      <c r="CW438">
        <f t="shared" si="392"/>
        <v>0.03</v>
      </c>
      <c r="CX438">
        <f t="shared" si="393"/>
        <v>0</v>
      </c>
      <c r="CY438">
        <f t="shared" si="394"/>
        <v>5560.6064999999999</v>
      </c>
      <c r="CZ438">
        <f t="shared" si="395"/>
        <v>3804.6255000000006</v>
      </c>
      <c r="DC438" t="s">
        <v>3</v>
      </c>
      <c r="DD438" t="s">
        <v>3</v>
      </c>
      <c r="DE438" t="s">
        <v>3</v>
      </c>
      <c r="DF438" t="s">
        <v>3</v>
      </c>
      <c r="DG438" t="s">
        <v>3</v>
      </c>
      <c r="DH438" t="s">
        <v>3</v>
      </c>
      <c r="DI438" t="s">
        <v>3</v>
      </c>
      <c r="DJ438" t="s">
        <v>3</v>
      </c>
      <c r="DK438" t="s">
        <v>3</v>
      </c>
      <c r="DL438" t="s">
        <v>3</v>
      </c>
      <c r="DM438" t="s">
        <v>3</v>
      </c>
      <c r="DN438">
        <v>0</v>
      </c>
      <c r="DO438">
        <v>0</v>
      </c>
      <c r="DP438">
        <v>1</v>
      </c>
      <c r="DQ438">
        <v>1</v>
      </c>
      <c r="DU438">
        <v>1010</v>
      </c>
      <c r="DV438" t="s">
        <v>235</v>
      </c>
      <c r="DW438" t="s">
        <v>235</v>
      </c>
      <c r="DX438">
        <v>100</v>
      </c>
      <c r="EE438">
        <v>63940399</v>
      </c>
      <c r="EF438">
        <v>3</v>
      </c>
      <c r="EG438" t="s">
        <v>261</v>
      </c>
      <c r="EH438">
        <v>0</v>
      </c>
      <c r="EI438" t="s">
        <v>3</v>
      </c>
      <c r="EJ438">
        <v>2</v>
      </c>
      <c r="EK438">
        <v>108001</v>
      </c>
      <c r="EL438" t="s">
        <v>262</v>
      </c>
      <c r="EM438" t="s">
        <v>263</v>
      </c>
      <c r="EO438" t="s">
        <v>3</v>
      </c>
      <c r="EQ438">
        <v>0</v>
      </c>
      <c r="ER438">
        <v>371.42</v>
      </c>
      <c r="ES438">
        <v>63.28</v>
      </c>
      <c r="ET438">
        <v>5.78</v>
      </c>
      <c r="EU438">
        <v>0.41</v>
      </c>
      <c r="EV438">
        <v>302.36</v>
      </c>
      <c r="EW438">
        <v>30.48</v>
      </c>
      <c r="EX438">
        <v>0.03</v>
      </c>
      <c r="EY438">
        <v>0</v>
      </c>
      <c r="FQ438">
        <v>0</v>
      </c>
      <c r="FR438">
        <f t="shared" si="396"/>
        <v>0</v>
      </c>
      <c r="FS438">
        <v>0</v>
      </c>
      <c r="FX438">
        <v>95</v>
      </c>
      <c r="FY438">
        <v>65</v>
      </c>
      <c r="GA438" t="s">
        <v>3</v>
      </c>
      <c r="GD438">
        <v>1</v>
      </c>
      <c r="GF438">
        <v>2131633204</v>
      </c>
      <c r="GG438">
        <v>2</v>
      </c>
      <c r="GH438">
        <v>1</v>
      </c>
      <c r="GI438">
        <v>2</v>
      </c>
      <c r="GJ438">
        <v>0</v>
      </c>
      <c r="GK438">
        <v>0</v>
      </c>
      <c r="GL438">
        <f t="shared" si="397"/>
        <v>0</v>
      </c>
      <c r="GM438">
        <f t="shared" si="398"/>
        <v>15526.38</v>
      </c>
      <c r="GN438">
        <f t="shared" si="399"/>
        <v>0</v>
      </c>
      <c r="GO438">
        <f t="shared" si="400"/>
        <v>15526.38</v>
      </c>
      <c r="GP438">
        <f t="shared" si="401"/>
        <v>0</v>
      </c>
      <c r="GR438">
        <v>0</v>
      </c>
      <c r="GS438">
        <v>3</v>
      </c>
      <c r="GT438">
        <v>0</v>
      </c>
      <c r="GU438" t="s">
        <v>3</v>
      </c>
      <c r="GV438">
        <f t="shared" si="402"/>
        <v>0</v>
      </c>
      <c r="GW438">
        <v>1</v>
      </c>
      <c r="GX438">
        <f t="shared" si="403"/>
        <v>0</v>
      </c>
      <c r="HA438">
        <v>0</v>
      </c>
      <c r="HB438">
        <v>0</v>
      </c>
      <c r="HC438">
        <f t="shared" si="404"/>
        <v>0</v>
      </c>
      <c r="IK438">
        <v>0</v>
      </c>
    </row>
    <row r="439" spans="1:245" x14ac:dyDescent="0.2">
      <c r="A439">
        <v>18</v>
      </c>
      <c r="B439">
        <v>1</v>
      </c>
      <c r="C439">
        <v>684</v>
      </c>
      <c r="E439" t="s">
        <v>541</v>
      </c>
      <c r="F439" t="s">
        <v>314</v>
      </c>
      <c r="G439" t="s">
        <v>315</v>
      </c>
      <c r="H439" t="s">
        <v>235</v>
      </c>
      <c r="I439">
        <f>I438*J439</f>
        <v>0.68</v>
      </c>
      <c r="J439">
        <v>1</v>
      </c>
      <c r="O439">
        <f t="shared" si="365"/>
        <v>13740.62</v>
      </c>
      <c r="P439">
        <f t="shared" si="366"/>
        <v>13740.62</v>
      </c>
      <c r="Q439">
        <f t="shared" si="367"/>
        <v>0</v>
      </c>
      <c r="R439">
        <f t="shared" si="368"/>
        <v>0</v>
      </c>
      <c r="S439">
        <f t="shared" si="369"/>
        <v>0</v>
      </c>
      <c r="T439">
        <f t="shared" si="370"/>
        <v>0</v>
      </c>
      <c r="U439">
        <f t="shared" si="371"/>
        <v>0</v>
      </c>
      <c r="V439">
        <f t="shared" si="372"/>
        <v>0</v>
      </c>
      <c r="W439">
        <f t="shared" si="373"/>
        <v>0.1</v>
      </c>
      <c r="X439">
        <f t="shared" si="374"/>
        <v>0</v>
      </c>
      <c r="Y439">
        <f t="shared" si="375"/>
        <v>0</v>
      </c>
      <c r="AA439">
        <v>68187018</v>
      </c>
      <c r="AB439">
        <f t="shared" si="376"/>
        <v>9355</v>
      </c>
      <c r="AC439">
        <f t="shared" si="377"/>
        <v>9355</v>
      </c>
      <c r="AD439">
        <f t="shared" si="378"/>
        <v>0</v>
      </c>
      <c r="AE439">
        <f t="shared" si="379"/>
        <v>0</v>
      </c>
      <c r="AF439">
        <f t="shared" si="380"/>
        <v>0</v>
      </c>
      <c r="AG439">
        <f t="shared" si="381"/>
        <v>0</v>
      </c>
      <c r="AH439">
        <f t="shared" si="382"/>
        <v>0</v>
      </c>
      <c r="AI439">
        <f t="shared" si="383"/>
        <v>0</v>
      </c>
      <c r="AJ439">
        <f t="shared" si="384"/>
        <v>0.15</v>
      </c>
      <c r="AK439">
        <v>9355</v>
      </c>
      <c r="AL439">
        <v>9355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0</v>
      </c>
      <c r="AS439">
        <v>0.15</v>
      </c>
      <c r="AT439">
        <v>0</v>
      </c>
      <c r="AU439">
        <v>0</v>
      </c>
      <c r="AV439">
        <v>1</v>
      </c>
      <c r="AW439">
        <v>1</v>
      </c>
      <c r="AZ439">
        <v>1</v>
      </c>
      <c r="BA439">
        <v>1</v>
      </c>
      <c r="BB439">
        <v>1</v>
      </c>
      <c r="BC439">
        <v>2.16</v>
      </c>
      <c r="BD439" t="s">
        <v>3</v>
      </c>
      <c r="BE439" t="s">
        <v>3</v>
      </c>
      <c r="BF439" t="s">
        <v>3</v>
      </c>
      <c r="BG439" t="s">
        <v>3</v>
      </c>
      <c r="BH439">
        <v>3</v>
      </c>
      <c r="BI439">
        <v>2</v>
      </c>
      <c r="BJ439" t="s">
        <v>316</v>
      </c>
      <c r="BM439">
        <v>500002</v>
      </c>
      <c r="BN439">
        <v>0</v>
      </c>
      <c r="BO439" t="s">
        <v>314</v>
      </c>
      <c r="BP439">
        <v>1</v>
      </c>
      <c r="BQ439">
        <v>12</v>
      </c>
      <c r="BR439">
        <v>0</v>
      </c>
      <c r="BS439">
        <v>1</v>
      </c>
      <c r="BT439">
        <v>1</v>
      </c>
      <c r="BU439">
        <v>1</v>
      </c>
      <c r="BV439">
        <v>1</v>
      </c>
      <c r="BW439">
        <v>1</v>
      </c>
      <c r="BX439">
        <v>1</v>
      </c>
      <c r="BY439" t="s">
        <v>3</v>
      </c>
      <c r="BZ439">
        <v>0</v>
      </c>
      <c r="CA439">
        <v>0</v>
      </c>
      <c r="CE439">
        <v>0</v>
      </c>
      <c r="CF439">
        <v>0</v>
      </c>
      <c r="CG439">
        <v>0</v>
      </c>
      <c r="CM439">
        <v>0</v>
      </c>
      <c r="CN439" t="s">
        <v>3</v>
      </c>
      <c r="CO439">
        <v>0</v>
      </c>
      <c r="CP439">
        <f t="shared" si="385"/>
        <v>13740.62</v>
      </c>
      <c r="CQ439">
        <f t="shared" si="386"/>
        <v>20206.800000000003</v>
      </c>
      <c r="CR439">
        <f t="shared" si="387"/>
        <v>0</v>
      </c>
      <c r="CS439">
        <f t="shared" si="388"/>
        <v>0</v>
      </c>
      <c r="CT439">
        <f t="shared" si="389"/>
        <v>0</v>
      </c>
      <c r="CU439">
        <f t="shared" si="390"/>
        <v>0</v>
      </c>
      <c r="CV439">
        <f t="shared" si="391"/>
        <v>0</v>
      </c>
      <c r="CW439">
        <f t="shared" si="392"/>
        <v>0</v>
      </c>
      <c r="CX439">
        <f t="shared" si="393"/>
        <v>0.15</v>
      </c>
      <c r="CY439">
        <f t="shared" si="394"/>
        <v>0</v>
      </c>
      <c r="CZ439">
        <f t="shared" si="395"/>
        <v>0</v>
      </c>
      <c r="DC439" t="s">
        <v>3</v>
      </c>
      <c r="DD439" t="s">
        <v>3</v>
      </c>
      <c r="DE439" t="s">
        <v>3</v>
      </c>
      <c r="DF439" t="s">
        <v>3</v>
      </c>
      <c r="DG439" t="s">
        <v>3</v>
      </c>
      <c r="DH439" t="s">
        <v>3</v>
      </c>
      <c r="DI439" t="s">
        <v>3</v>
      </c>
      <c r="DJ439" t="s">
        <v>3</v>
      </c>
      <c r="DK439" t="s">
        <v>3</v>
      </c>
      <c r="DL439" t="s">
        <v>3</v>
      </c>
      <c r="DM439" t="s">
        <v>3</v>
      </c>
      <c r="DN439">
        <v>0</v>
      </c>
      <c r="DO439">
        <v>0</v>
      </c>
      <c r="DP439">
        <v>1</v>
      </c>
      <c r="DQ439">
        <v>1</v>
      </c>
      <c r="DU439">
        <v>1010</v>
      </c>
      <c r="DV439" t="s">
        <v>235</v>
      </c>
      <c r="DW439" t="s">
        <v>235</v>
      </c>
      <c r="DX439">
        <v>100</v>
      </c>
      <c r="EE439">
        <v>63940455</v>
      </c>
      <c r="EF439">
        <v>12</v>
      </c>
      <c r="EG439" t="s">
        <v>253</v>
      </c>
      <c r="EH439">
        <v>0</v>
      </c>
      <c r="EI439" t="s">
        <v>3</v>
      </c>
      <c r="EJ439">
        <v>2</v>
      </c>
      <c r="EK439">
        <v>500002</v>
      </c>
      <c r="EL439" t="s">
        <v>254</v>
      </c>
      <c r="EM439" t="s">
        <v>255</v>
      </c>
      <c r="EO439" t="s">
        <v>3</v>
      </c>
      <c r="EQ439">
        <v>0</v>
      </c>
      <c r="ER439">
        <v>9355</v>
      </c>
      <c r="ES439">
        <v>9355</v>
      </c>
      <c r="ET439">
        <v>0</v>
      </c>
      <c r="EU439">
        <v>0</v>
      </c>
      <c r="EV439">
        <v>0</v>
      </c>
      <c r="EW439">
        <v>0</v>
      </c>
      <c r="EX439">
        <v>0</v>
      </c>
      <c r="FQ439">
        <v>0</v>
      </c>
      <c r="FR439">
        <f t="shared" si="396"/>
        <v>0</v>
      </c>
      <c r="FS439">
        <v>0</v>
      </c>
      <c r="FX439">
        <v>0</v>
      </c>
      <c r="FY439">
        <v>0</v>
      </c>
      <c r="GA439" t="s">
        <v>3</v>
      </c>
      <c r="GD439">
        <v>1</v>
      </c>
      <c r="GF439">
        <v>-1922508324</v>
      </c>
      <c r="GG439">
        <v>2</v>
      </c>
      <c r="GH439">
        <v>1</v>
      </c>
      <c r="GI439">
        <v>2</v>
      </c>
      <c r="GJ439">
        <v>0</v>
      </c>
      <c r="GK439">
        <v>0</v>
      </c>
      <c r="GL439">
        <f t="shared" si="397"/>
        <v>0</v>
      </c>
      <c r="GM439">
        <f t="shared" si="398"/>
        <v>13740.62</v>
      </c>
      <c r="GN439">
        <f t="shared" si="399"/>
        <v>0</v>
      </c>
      <c r="GO439">
        <f t="shared" si="400"/>
        <v>13740.62</v>
      </c>
      <c r="GP439">
        <f t="shared" si="401"/>
        <v>0</v>
      </c>
      <c r="GR439">
        <v>0</v>
      </c>
      <c r="GS439">
        <v>3</v>
      </c>
      <c r="GT439">
        <v>0</v>
      </c>
      <c r="GU439" t="s">
        <v>3</v>
      </c>
      <c r="GV439">
        <f t="shared" si="402"/>
        <v>0</v>
      </c>
      <c r="GW439">
        <v>1</v>
      </c>
      <c r="GX439">
        <f t="shared" si="403"/>
        <v>0</v>
      </c>
      <c r="HA439">
        <v>0</v>
      </c>
      <c r="HB439">
        <v>0</v>
      </c>
      <c r="HC439">
        <f t="shared" si="404"/>
        <v>0</v>
      </c>
      <c r="IK439">
        <v>0</v>
      </c>
    </row>
    <row r="440" spans="1:245" x14ac:dyDescent="0.2">
      <c r="A440">
        <v>17</v>
      </c>
      <c r="B440">
        <v>1</v>
      </c>
      <c r="C440">
        <f>ROW(SmtRes!A694)</f>
        <v>694</v>
      </c>
      <c r="D440">
        <f>ROW(EtalonRes!A678)</f>
        <v>678</v>
      </c>
      <c r="E440" t="s">
        <v>542</v>
      </c>
      <c r="F440" t="s">
        <v>318</v>
      </c>
      <c r="G440" t="s">
        <v>319</v>
      </c>
      <c r="H440" t="s">
        <v>235</v>
      </c>
      <c r="I440">
        <f>ROUND((9)/100,9)</f>
        <v>0.09</v>
      </c>
      <c r="J440">
        <v>0</v>
      </c>
      <c r="O440">
        <f t="shared" si="365"/>
        <v>678.9</v>
      </c>
      <c r="P440">
        <f t="shared" si="366"/>
        <v>20.78</v>
      </c>
      <c r="Q440">
        <f t="shared" si="367"/>
        <v>4.2699999999999996</v>
      </c>
      <c r="R440">
        <f t="shared" si="368"/>
        <v>1.05</v>
      </c>
      <c r="S440">
        <f t="shared" si="369"/>
        <v>653.85</v>
      </c>
      <c r="T440">
        <f t="shared" si="370"/>
        <v>0</v>
      </c>
      <c r="U440">
        <f t="shared" si="371"/>
        <v>2.3184</v>
      </c>
      <c r="V440">
        <f t="shared" si="372"/>
        <v>2.6999999999999997E-3</v>
      </c>
      <c r="W440">
        <f t="shared" si="373"/>
        <v>0</v>
      </c>
      <c r="X440">
        <f t="shared" si="374"/>
        <v>622.16</v>
      </c>
      <c r="Y440">
        <f t="shared" si="375"/>
        <v>425.69</v>
      </c>
      <c r="AA440">
        <v>68187018</v>
      </c>
      <c r="AB440">
        <f t="shared" si="376"/>
        <v>297.29000000000002</v>
      </c>
      <c r="AC440">
        <f t="shared" si="377"/>
        <v>35.97</v>
      </c>
      <c r="AD440">
        <f t="shared" si="378"/>
        <v>5.78</v>
      </c>
      <c r="AE440">
        <f t="shared" si="379"/>
        <v>0.41</v>
      </c>
      <c r="AF440">
        <f t="shared" si="380"/>
        <v>255.54</v>
      </c>
      <c r="AG440">
        <f t="shared" si="381"/>
        <v>0</v>
      </c>
      <c r="AH440">
        <f t="shared" si="382"/>
        <v>25.76</v>
      </c>
      <c r="AI440">
        <f t="shared" si="383"/>
        <v>0.03</v>
      </c>
      <c r="AJ440">
        <f t="shared" si="384"/>
        <v>0</v>
      </c>
      <c r="AK440">
        <v>297.29000000000002</v>
      </c>
      <c r="AL440">
        <v>35.97</v>
      </c>
      <c r="AM440">
        <v>5.78</v>
      </c>
      <c r="AN440">
        <v>0.41</v>
      </c>
      <c r="AO440">
        <v>255.54</v>
      </c>
      <c r="AP440">
        <v>0</v>
      </c>
      <c r="AQ440">
        <v>25.76</v>
      </c>
      <c r="AR440">
        <v>0.03</v>
      </c>
      <c r="AS440">
        <v>0</v>
      </c>
      <c r="AT440">
        <v>95</v>
      </c>
      <c r="AU440">
        <v>65</v>
      </c>
      <c r="AV440">
        <v>1</v>
      </c>
      <c r="AW440">
        <v>1</v>
      </c>
      <c r="AZ440">
        <v>1</v>
      </c>
      <c r="BA440">
        <v>28.43</v>
      </c>
      <c r="BB440">
        <v>8.1999999999999993</v>
      </c>
      <c r="BC440">
        <v>6.42</v>
      </c>
      <c r="BD440" t="s">
        <v>3</v>
      </c>
      <c r="BE440" t="s">
        <v>3</v>
      </c>
      <c r="BF440" t="s">
        <v>3</v>
      </c>
      <c r="BG440" t="s">
        <v>3</v>
      </c>
      <c r="BH440">
        <v>0</v>
      </c>
      <c r="BI440">
        <v>2</v>
      </c>
      <c r="BJ440" t="s">
        <v>320</v>
      </c>
      <c r="BM440">
        <v>108001</v>
      </c>
      <c r="BN440">
        <v>0</v>
      </c>
      <c r="BO440" t="s">
        <v>318</v>
      </c>
      <c r="BP440">
        <v>1</v>
      </c>
      <c r="BQ440">
        <v>3</v>
      </c>
      <c r="BR440">
        <v>0</v>
      </c>
      <c r="BS440">
        <v>28.43</v>
      </c>
      <c r="BT440">
        <v>1</v>
      </c>
      <c r="BU440">
        <v>1</v>
      </c>
      <c r="BV440">
        <v>1</v>
      </c>
      <c r="BW440">
        <v>1</v>
      </c>
      <c r="BX440">
        <v>1</v>
      </c>
      <c r="BY440" t="s">
        <v>3</v>
      </c>
      <c r="BZ440">
        <v>95</v>
      </c>
      <c r="CA440">
        <v>65</v>
      </c>
      <c r="CE440">
        <v>0</v>
      </c>
      <c r="CF440">
        <v>0</v>
      </c>
      <c r="CG440">
        <v>0</v>
      </c>
      <c r="CM440">
        <v>0</v>
      </c>
      <c r="CN440" t="s">
        <v>3</v>
      </c>
      <c r="CO440">
        <v>0</v>
      </c>
      <c r="CP440">
        <f t="shared" si="385"/>
        <v>678.9</v>
      </c>
      <c r="CQ440">
        <f t="shared" si="386"/>
        <v>230.92739999999998</v>
      </c>
      <c r="CR440">
        <f t="shared" si="387"/>
        <v>47.396000000000001</v>
      </c>
      <c r="CS440">
        <f t="shared" si="388"/>
        <v>11.6563</v>
      </c>
      <c r="CT440">
        <f t="shared" si="389"/>
        <v>7265.0021999999999</v>
      </c>
      <c r="CU440">
        <f t="shared" si="390"/>
        <v>0</v>
      </c>
      <c r="CV440">
        <f t="shared" si="391"/>
        <v>25.76</v>
      </c>
      <c r="CW440">
        <f t="shared" si="392"/>
        <v>0.03</v>
      </c>
      <c r="CX440">
        <f t="shared" si="393"/>
        <v>0</v>
      </c>
      <c r="CY440">
        <f t="shared" si="394"/>
        <v>622.15499999999997</v>
      </c>
      <c r="CZ440">
        <f t="shared" si="395"/>
        <v>425.685</v>
      </c>
      <c r="DC440" t="s">
        <v>3</v>
      </c>
      <c r="DD440" t="s">
        <v>3</v>
      </c>
      <c r="DE440" t="s">
        <v>3</v>
      </c>
      <c r="DF440" t="s">
        <v>3</v>
      </c>
      <c r="DG440" t="s">
        <v>3</v>
      </c>
      <c r="DH440" t="s">
        <v>3</v>
      </c>
      <c r="DI440" t="s">
        <v>3</v>
      </c>
      <c r="DJ440" t="s">
        <v>3</v>
      </c>
      <c r="DK440" t="s">
        <v>3</v>
      </c>
      <c r="DL440" t="s">
        <v>3</v>
      </c>
      <c r="DM440" t="s">
        <v>3</v>
      </c>
      <c r="DN440">
        <v>0</v>
      </c>
      <c r="DO440">
        <v>0</v>
      </c>
      <c r="DP440">
        <v>1</v>
      </c>
      <c r="DQ440">
        <v>1</v>
      </c>
      <c r="DU440">
        <v>1010</v>
      </c>
      <c r="DV440" t="s">
        <v>235</v>
      </c>
      <c r="DW440" t="s">
        <v>235</v>
      </c>
      <c r="DX440">
        <v>100</v>
      </c>
      <c r="EE440">
        <v>63940399</v>
      </c>
      <c r="EF440">
        <v>3</v>
      </c>
      <c r="EG440" t="s">
        <v>261</v>
      </c>
      <c r="EH440">
        <v>0</v>
      </c>
      <c r="EI440" t="s">
        <v>3</v>
      </c>
      <c r="EJ440">
        <v>2</v>
      </c>
      <c r="EK440">
        <v>108001</v>
      </c>
      <c r="EL440" t="s">
        <v>262</v>
      </c>
      <c r="EM440" t="s">
        <v>263</v>
      </c>
      <c r="EO440" t="s">
        <v>3</v>
      </c>
      <c r="EQ440">
        <v>0</v>
      </c>
      <c r="ER440">
        <v>297.29000000000002</v>
      </c>
      <c r="ES440">
        <v>35.97</v>
      </c>
      <c r="ET440">
        <v>5.78</v>
      </c>
      <c r="EU440">
        <v>0.41</v>
      </c>
      <c r="EV440">
        <v>255.54</v>
      </c>
      <c r="EW440">
        <v>25.76</v>
      </c>
      <c r="EX440">
        <v>0.03</v>
      </c>
      <c r="EY440">
        <v>0</v>
      </c>
      <c r="FQ440">
        <v>0</v>
      </c>
      <c r="FR440">
        <f t="shared" si="396"/>
        <v>0</v>
      </c>
      <c r="FS440">
        <v>0</v>
      </c>
      <c r="FX440">
        <v>95</v>
      </c>
      <c r="FY440">
        <v>65</v>
      </c>
      <c r="GA440" t="s">
        <v>3</v>
      </c>
      <c r="GD440">
        <v>1</v>
      </c>
      <c r="GF440">
        <v>-1036020668</v>
      </c>
      <c r="GG440">
        <v>2</v>
      </c>
      <c r="GH440">
        <v>1</v>
      </c>
      <c r="GI440">
        <v>2</v>
      </c>
      <c r="GJ440">
        <v>0</v>
      </c>
      <c r="GK440">
        <v>0</v>
      </c>
      <c r="GL440">
        <f t="shared" si="397"/>
        <v>0</v>
      </c>
      <c r="GM440">
        <f t="shared" si="398"/>
        <v>1726.75</v>
      </c>
      <c r="GN440">
        <f t="shared" si="399"/>
        <v>0</v>
      </c>
      <c r="GO440">
        <f t="shared" si="400"/>
        <v>1726.75</v>
      </c>
      <c r="GP440">
        <f t="shared" si="401"/>
        <v>0</v>
      </c>
      <c r="GR440">
        <v>0</v>
      </c>
      <c r="GS440">
        <v>3</v>
      </c>
      <c r="GT440">
        <v>0</v>
      </c>
      <c r="GU440" t="s">
        <v>3</v>
      </c>
      <c r="GV440">
        <f t="shared" si="402"/>
        <v>0</v>
      </c>
      <c r="GW440">
        <v>1</v>
      </c>
      <c r="GX440">
        <f t="shared" si="403"/>
        <v>0</v>
      </c>
      <c r="HA440">
        <v>0</v>
      </c>
      <c r="HB440">
        <v>0</v>
      </c>
      <c r="HC440">
        <f t="shared" si="404"/>
        <v>0</v>
      </c>
      <c r="IK440">
        <v>0</v>
      </c>
    </row>
    <row r="441" spans="1:245" x14ac:dyDescent="0.2">
      <c r="A441">
        <v>18</v>
      </c>
      <c r="B441">
        <v>1</v>
      </c>
      <c r="C441">
        <v>693</v>
      </c>
      <c r="E441" t="s">
        <v>543</v>
      </c>
      <c r="F441" t="s">
        <v>322</v>
      </c>
      <c r="G441" t="s">
        <v>323</v>
      </c>
      <c r="H441" t="s">
        <v>293</v>
      </c>
      <c r="I441">
        <f>I440*J441</f>
        <v>0.89999999999999991</v>
      </c>
      <c r="J441">
        <v>10</v>
      </c>
      <c r="O441">
        <f t="shared" si="365"/>
        <v>591.84</v>
      </c>
      <c r="P441">
        <f t="shared" si="366"/>
        <v>591.84</v>
      </c>
      <c r="Q441">
        <f t="shared" si="367"/>
        <v>0</v>
      </c>
      <c r="R441">
        <f t="shared" si="368"/>
        <v>0</v>
      </c>
      <c r="S441">
        <f t="shared" si="369"/>
        <v>0</v>
      </c>
      <c r="T441">
        <f t="shared" si="370"/>
        <v>0</v>
      </c>
      <c r="U441">
        <f t="shared" si="371"/>
        <v>0</v>
      </c>
      <c r="V441">
        <f t="shared" si="372"/>
        <v>0</v>
      </c>
      <c r="W441">
        <f t="shared" si="373"/>
        <v>0.04</v>
      </c>
      <c r="X441">
        <f t="shared" si="374"/>
        <v>0</v>
      </c>
      <c r="Y441">
        <f t="shared" si="375"/>
        <v>0</v>
      </c>
      <c r="AA441">
        <v>68187018</v>
      </c>
      <c r="AB441">
        <f t="shared" si="376"/>
        <v>80</v>
      </c>
      <c r="AC441">
        <f t="shared" si="377"/>
        <v>80</v>
      </c>
      <c r="AD441">
        <f t="shared" si="378"/>
        <v>0</v>
      </c>
      <c r="AE441">
        <f t="shared" si="379"/>
        <v>0</v>
      </c>
      <c r="AF441">
        <f t="shared" si="380"/>
        <v>0</v>
      </c>
      <c r="AG441">
        <f t="shared" si="381"/>
        <v>0</v>
      </c>
      <c r="AH441">
        <f t="shared" si="382"/>
        <v>0</v>
      </c>
      <c r="AI441">
        <f t="shared" si="383"/>
        <v>0</v>
      </c>
      <c r="AJ441">
        <f t="shared" si="384"/>
        <v>0.04</v>
      </c>
      <c r="AK441">
        <v>80</v>
      </c>
      <c r="AL441">
        <v>80</v>
      </c>
      <c r="AM441">
        <v>0</v>
      </c>
      <c r="AN441">
        <v>0</v>
      </c>
      <c r="AO441">
        <v>0</v>
      </c>
      <c r="AP441">
        <v>0</v>
      </c>
      <c r="AQ441">
        <v>0</v>
      </c>
      <c r="AR441">
        <v>0</v>
      </c>
      <c r="AS441">
        <v>0.04</v>
      </c>
      <c r="AT441">
        <v>0</v>
      </c>
      <c r="AU441">
        <v>0</v>
      </c>
      <c r="AV441">
        <v>1</v>
      </c>
      <c r="AW441">
        <v>1</v>
      </c>
      <c r="AZ441">
        <v>1</v>
      </c>
      <c r="BA441">
        <v>1</v>
      </c>
      <c r="BB441">
        <v>1</v>
      </c>
      <c r="BC441">
        <v>8.2200000000000006</v>
      </c>
      <c r="BD441" t="s">
        <v>3</v>
      </c>
      <c r="BE441" t="s">
        <v>3</v>
      </c>
      <c r="BF441" t="s">
        <v>3</v>
      </c>
      <c r="BG441" t="s">
        <v>3</v>
      </c>
      <c r="BH441">
        <v>3</v>
      </c>
      <c r="BI441">
        <v>2</v>
      </c>
      <c r="BJ441" t="s">
        <v>324</v>
      </c>
      <c r="BM441">
        <v>500002</v>
      </c>
      <c r="BN441">
        <v>0</v>
      </c>
      <c r="BO441" t="s">
        <v>322</v>
      </c>
      <c r="BP441">
        <v>1</v>
      </c>
      <c r="BQ441">
        <v>12</v>
      </c>
      <c r="BR441">
        <v>0</v>
      </c>
      <c r="BS441">
        <v>1</v>
      </c>
      <c r="BT441">
        <v>1</v>
      </c>
      <c r="BU441">
        <v>1</v>
      </c>
      <c r="BV441">
        <v>1</v>
      </c>
      <c r="BW441">
        <v>1</v>
      </c>
      <c r="BX441">
        <v>1</v>
      </c>
      <c r="BY441" t="s">
        <v>3</v>
      </c>
      <c r="BZ441">
        <v>0</v>
      </c>
      <c r="CA441">
        <v>0</v>
      </c>
      <c r="CE441">
        <v>0</v>
      </c>
      <c r="CF441">
        <v>0</v>
      </c>
      <c r="CG441">
        <v>0</v>
      </c>
      <c r="CM441">
        <v>0</v>
      </c>
      <c r="CN441" t="s">
        <v>3</v>
      </c>
      <c r="CO441">
        <v>0</v>
      </c>
      <c r="CP441">
        <f t="shared" si="385"/>
        <v>591.84</v>
      </c>
      <c r="CQ441">
        <f t="shared" si="386"/>
        <v>657.6</v>
      </c>
      <c r="CR441">
        <f t="shared" si="387"/>
        <v>0</v>
      </c>
      <c r="CS441">
        <f t="shared" si="388"/>
        <v>0</v>
      </c>
      <c r="CT441">
        <f t="shared" si="389"/>
        <v>0</v>
      </c>
      <c r="CU441">
        <f t="shared" si="390"/>
        <v>0</v>
      </c>
      <c r="CV441">
        <f t="shared" si="391"/>
        <v>0</v>
      </c>
      <c r="CW441">
        <f t="shared" si="392"/>
        <v>0</v>
      </c>
      <c r="CX441">
        <f t="shared" si="393"/>
        <v>0.04</v>
      </c>
      <c r="CY441">
        <f t="shared" si="394"/>
        <v>0</v>
      </c>
      <c r="CZ441">
        <f t="shared" si="395"/>
        <v>0</v>
      </c>
      <c r="DC441" t="s">
        <v>3</v>
      </c>
      <c r="DD441" t="s">
        <v>3</v>
      </c>
      <c r="DE441" t="s">
        <v>3</v>
      </c>
      <c r="DF441" t="s">
        <v>3</v>
      </c>
      <c r="DG441" t="s">
        <v>3</v>
      </c>
      <c r="DH441" t="s">
        <v>3</v>
      </c>
      <c r="DI441" t="s">
        <v>3</v>
      </c>
      <c r="DJ441" t="s">
        <v>3</v>
      </c>
      <c r="DK441" t="s">
        <v>3</v>
      </c>
      <c r="DL441" t="s">
        <v>3</v>
      </c>
      <c r="DM441" t="s">
        <v>3</v>
      </c>
      <c r="DN441">
        <v>0</v>
      </c>
      <c r="DO441">
        <v>0</v>
      </c>
      <c r="DP441">
        <v>1</v>
      </c>
      <c r="DQ441">
        <v>1</v>
      </c>
      <c r="DU441">
        <v>1010</v>
      </c>
      <c r="DV441" t="s">
        <v>293</v>
      </c>
      <c r="DW441" t="s">
        <v>293</v>
      </c>
      <c r="DX441">
        <v>10</v>
      </c>
      <c r="EE441">
        <v>63940455</v>
      </c>
      <c r="EF441">
        <v>12</v>
      </c>
      <c r="EG441" t="s">
        <v>253</v>
      </c>
      <c r="EH441">
        <v>0</v>
      </c>
      <c r="EI441" t="s">
        <v>3</v>
      </c>
      <c r="EJ441">
        <v>2</v>
      </c>
      <c r="EK441">
        <v>500002</v>
      </c>
      <c r="EL441" t="s">
        <v>254</v>
      </c>
      <c r="EM441" t="s">
        <v>255</v>
      </c>
      <c r="EO441" t="s">
        <v>3</v>
      </c>
      <c r="EQ441">
        <v>0</v>
      </c>
      <c r="ER441">
        <v>80</v>
      </c>
      <c r="ES441">
        <v>80</v>
      </c>
      <c r="ET441">
        <v>0</v>
      </c>
      <c r="EU441">
        <v>0</v>
      </c>
      <c r="EV441">
        <v>0</v>
      </c>
      <c r="EW441">
        <v>0</v>
      </c>
      <c r="EX441">
        <v>0</v>
      </c>
      <c r="FQ441">
        <v>0</v>
      </c>
      <c r="FR441">
        <f t="shared" si="396"/>
        <v>0</v>
      </c>
      <c r="FS441">
        <v>0</v>
      </c>
      <c r="FX441">
        <v>0</v>
      </c>
      <c r="FY441">
        <v>0</v>
      </c>
      <c r="GA441" t="s">
        <v>3</v>
      </c>
      <c r="GD441">
        <v>1</v>
      </c>
      <c r="GF441">
        <v>-1612967865</v>
      </c>
      <c r="GG441">
        <v>2</v>
      </c>
      <c r="GH441">
        <v>1</v>
      </c>
      <c r="GI441">
        <v>2</v>
      </c>
      <c r="GJ441">
        <v>0</v>
      </c>
      <c r="GK441">
        <v>0</v>
      </c>
      <c r="GL441">
        <f t="shared" si="397"/>
        <v>0</v>
      </c>
      <c r="GM441">
        <f t="shared" si="398"/>
        <v>591.84</v>
      </c>
      <c r="GN441">
        <f t="shared" si="399"/>
        <v>0</v>
      </c>
      <c r="GO441">
        <f t="shared" si="400"/>
        <v>591.84</v>
      </c>
      <c r="GP441">
        <f t="shared" si="401"/>
        <v>0</v>
      </c>
      <c r="GR441">
        <v>0</v>
      </c>
      <c r="GS441">
        <v>3</v>
      </c>
      <c r="GT441">
        <v>0</v>
      </c>
      <c r="GU441" t="s">
        <v>3</v>
      </c>
      <c r="GV441">
        <f t="shared" si="402"/>
        <v>0</v>
      </c>
      <c r="GW441">
        <v>1</v>
      </c>
      <c r="GX441">
        <f t="shared" si="403"/>
        <v>0</v>
      </c>
      <c r="HA441">
        <v>0</v>
      </c>
      <c r="HB441">
        <v>0</v>
      </c>
      <c r="HC441">
        <f t="shared" si="404"/>
        <v>0</v>
      </c>
      <c r="IK441">
        <v>0</v>
      </c>
    </row>
    <row r="442" spans="1:245" x14ac:dyDescent="0.2">
      <c r="A442">
        <v>17</v>
      </c>
      <c r="B442">
        <v>1</v>
      </c>
      <c r="C442">
        <f>ROW(SmtRes!A702)</f>
        <v>702</v>
      </c>
      <c r="D442">
        <f>ROW(EtalonRes!A685)</f>
        <v>685</v>
      </c>
      <c r="E442" t="s">
        <v>544</v>
      </c>
      <c r="F442" t="s">
        <v>326</v>
      </c>
      <c r="G442" t="s">
        <v>327</v>
      </c>
      <c r="H442" t="s">
        <v>235</v>
      </c>
      <c r="I442">
        <f>ROUND((8)/100,9)</f>
        <v>0.08</v>
      </c>
      <c r="J442">
        <v>0</v>
      </c>
      <c r="O442">
        <f t="shared" si="365"/>
        <v>614.52</v>
      </c>
      <c r="P442">
        <f t="shared" si="366"/>
        <v>18.7</v>
      </c>
      <c r="Q442">
        <f t="shared" si="367"/>
        <v>3.79</v>
      </c>
      <c r="R442">
        <f t="shared" si="368"/>
        <v>0.93</v>
      </c>
      <c r="S442">
        <f t="shared" si="369"/>
        <v>592.03</v>
      </c>
      <c r="T442">
        <f t="shared" si="370"/>
        <v>0</v>
      </c>
      <c r="U442">
        <f t="shared" si="371"/>
        <v>2.0991999999999997</v>
      </c>
      <c r="V442">
        <f t="shared" si="372"/>
        <v>2.3999999999999998E-3</v>
      </c>
      <c r="W442">
        <f t="shared" si="373"/>
        <v>0</v>
      </c>
      <c r="X442">
        <f t="shared" si="374"/>
        <v>563.30999999999995</v>
      </c>
      <c r="Y442">
        <f t="shared" si="375"/>
        <v>385.42</v>
      </c>
      <c r="AA442">
        <v>68187018</v>
      </c>
      <c r="AB442">
        <f t="shared" si="376"/>
        <v>302.14999999999998</v>
      </c>
      <c r="AC442">
        <f t="shared" si="377"/>
        <v>36.07</v>
      </c>
      <c r="AD442">
        <f t="shared" si="378"/>
        <v>5.78</v>
      </c>
      <c r="AE442">
        <f t="shared" si="379"/>
        <v>0.41</v>
      </c>
      <c r="AF442">
        <f t="shared" si="380"/>
        <v>260.3</v>
      </c>
      <c r="AG442">
        <f t="shared" si="381"/>
        <v>0</v>
      </c>
      <c r="AH442">
        <f t="shared" si="382"/>
        <v>26.24</v>
      </c>
      <c r="AI442">
        <f t="shared" si="383"/>
        <v>0.03</v>
      </c>
      <c r="AJ442">
        <f t="shared" si="384"/>
        <v>0</v>
      </c>
      <c r="AK442">
        <v>302.14999999999998</v>
      </c>
      <c r="AL442">
        <v>36.07</v>
      </c>
      <c r="AM442">
        <v>5.78</v>
      </c>
      <c r="AN442">
        <v>0.41</v>
      </c>
      <c r="AO442">
        <v>260.3</v>
      </c>
      <c r="AP442">
        <v>0</v>
      </c>
      <c r="AQ442">
        <v>26.24</v>
      </c>
      <c r="AR442">
        <v>0.03</v>
      </c>
      <c r="AS442">
        <v>0</v>
      </c>
      <c r="AT442">
        <v>95</v>
      </c>
      <c r="AU442">
        <v>65</v>
      </c>
      <c r="AV442">
        <v>1</v>
      </c>
      <c r="AW442">
        <v>1</v>
      </c>
      <c r="AZ442">
        <v>1</v>
      </c>
      <c r="BA442">
        <v>28.43</v>
      </c>
      <c r="BB442">
        <v>8.1999999999999993</v>
      </c>
      <c r="BC442">
        <v>6.48</v>
      </c>
      <c r="BD442" t="s">
        <v>3</v>
      </c>
      <c r="BE442" t="s">
        <v>3</v>
      </c>
      <c r="BF442" t="s">
        <v>3</v>
      </c>
      <c r="BG442" t="s">
        <v>3</v>
      </c>
      <c r="BH442">
        <v>0</v>
      </c>
      <c r="BI442">
        <v>2</v>
      </c>
      <c r="BJ442" t="s">
        <v>328</v>
      </c>
      <c r="BM442">
        <v>108001</v>
      </c>
      <c r="BN442">
        <v>0</v>
      </c>
      <c r="BO442" t="s">
        <v>326</v>
      </c>
      <c r="BP442">
        <v>1</v>
      </c>
      <c r="BQ442">
        <v>3</v>
      </c>
      <c r="BR442">
        <v>0</v>
      </c>
      <c r="BS442">
        <v>28.43</v>
      </c>
      <c r="BT442">
        <v>1</v>
      </c>
      <c r="BU442">
        <v>1</v>
      </c>
      <c r="BV442">
        <v>1</v>
      </c>
      <c r="BW442">
        <v>1</v>
      </c>
      <c r="BX442">
        <v>1</v>
      </c>
      <c r="BY442" t="s">
        <v>3</v>
      </c>
      <c r="BZ442">
        <v>95</v>
      </c>
      <c r="CA442">
        <v>65</v>
      </c>
      <c r="CE442">
        <v>0</v>
      </c>
      <c r="CF442">
        <v>0</v>
      </c>
      <c r="CG442">
        <v>0</v>
      </c>
      <c r="CM442">
        <v>0</v>
      </c>
      <c r="CN442" t="s">
        <v>3</v>
      </c>
      <c r="CO442">
        <v>0</v>
      </c>
      <c r="CP442">
        <f t="shared" si="385"/>
        <v>614.52</v>
      </c>
      <c r="CQ442">
        <f t="shared" si="386"/>
        <v>233.73360000000002</v>
      </c>
      <c r="CR442">
        <f t="shared" si="387"/>
        <v>47.396000000000001</v>
      </c>
      <c r="CS442">
        <f t="shared" si="388"/>
        <v>11.6563</v>
      </c>
      <c r="CT442">
        <f t="shared" si="389"/>
        <v>7400.3290000000006</v>
      </c>
      <c r="CU442">
        <f t="shared" si="390"/>
        <v>0</v>
      </c>
      <c r="CV442">
        <f t="shared" si="391"/>
        <v>26.24</v>
      </c>
      <c r="CW442">
        <f t="shared" si="392"/>
        <v>0.03</v>
      </c>
      <c r="CX442">
        <f t="shared" si="393"/>
        <v>0</v>
      </c>
      <c r="CY442">
        <f t="shared" si="394"/>
        <v>563.3119999999999</v>
      </c>
      <c r="CZ442">
        <f t="shared" si="395"/>
        <v>385.42399999999992</v>
      </c>
      <c r="DC442" t="s">
        <v>3</v>
      </c>
      <c r="DD442" t="s">
        <v>3</v>
      </c>
      <c r="DE442" t="s">
        <v>3</v>
      </c>
      <c r="DF442" t="s">
        <v>3</v>
      </c>
      <c r="DG442" t="s">
        <v>3</v>
      </c>
      <c r="DH442" t="s">
        <v>3</v>
      </c>
      <c r="DI442" t="s">
        <v>3</v>
      </c>
      <c r="DJ442" t="s">
        <v>3</v>
      </c>
      <c r="DK442" t="s">
        <v>3</v>
      </c>
      <c r="DL442" t="s">
        <v>3</v>
      </c>
      <c r="DM442" t="s">
        <v>3</v>
      </c>
      <c r="DN442">
        <v>0</v>
      </c>
      <c r="DO442">
        <v>0</v>
      </c>
      <c r="DP442">
        <v>1</v>
      </c>
      <c r="DQ442">
        <v>1</v>
      </c>
      <c r="DU442">
        <v>1010</v>
      </c>
      <c r="DV442" t="s">
        <v>235</v>
      </c>
      <c r="DW442" t="s">
        <v>235</v>
      </c>
      <c r="DX442">
        <v>100</v>
      </c>
      <c r="EE442">
        <v>63940399</v>
      </c>
      <c r="EF442">
        <v>3</v>
      </c>
      <c r="EG442" t="s">
        <v>261</v>
      </c>
      <c r="EH442">
        <v>0</v>
      </c>
      <c r="EI442" t="s">
        <v>3</v>
      </c>
      <c r="EJ442">
        <v>2</v>
      </c>
      <c r="EK442">
        <v>108001</v>
      </c>
      <c r="EL442" t="s">
        <v>262</v>
      </c>
      <c r="EM442" t="s">
        <v>263</v>
      </c>
      <c r="EO442" t="s">
        <v>3</v>
      </c>
      <c r="EQ442">
        <v>0</v>
      </c>
      <c r="ER442">
        <v>302.14999999999998</v>
      </c>
      <c r="ES442">
        <v>36.07</v>
      </c>
      <c r="ET442">
        <v>5.78</v>
      </c>
      <c r="EU442">
        <v>0.41</v>
      </c>
      <c r="EV442">
        <v>260.3</v>
      </c>
      <c r="EW442">
        <v>26.24</v>
      </c>
      <c r="EX442">
        <v>0.03</v>
      </c>
      <c r="EY442">
        <v>0</v>
      </c>
      <c r="FQ442">
        <v>0</v>
      </c>
      <c r="FR442">
        <f t="shared" si="396"/>
        <v>0</v>
      </c>
      <c r="FS442">
        <v>0</v>
      </c>
      <c r="FX442">
        <v>95</v>
      </c>
      <c r="FY442">
        <v>65</v>
      </c>
      <c r="GA442" t="s">
        <v>3</v>
      </c>
      <c r="GD442">
        <v>1</v>
      </c>
      <c r="GF442">
        <v>-1568826862</v>
      </c>
      <c r="GG442">
        <v>2</v>
      </c>
      <c r="GH442">
        <v>1</v>
      </c>
      <c r="GI442">
        <v>2</v>
      </c>
      <c r="GJ442">
        <v>0</v>
      </c>
      <c r="GK442">
        <v>0</v>
      </c>
      <c r="GL442">
        <f t="shared" si="397"/>
        <v>0</v>
      </c>
      <c r="GM442">
        <f t="shared" si="398"/>
        <v>1563.25</v>
      </c>
      <c r="GN442">
        <f t="shared" si="399"/>
        <v>0</v>
      </c>
      <c r="GO442">
        <f t="shared" si="400"/>
        <v>1563.25</v>
      </c>
      <c r="GP442">
        <f t="shared" si="401"/>
        <v>0</v>
      </c>
      <c r="GR442">
        <v>0</v>
      </c>
      <c r="GS442">
        <v>3</v>
      </c>
      <c r="GT442">
        <v>0</v>
      </c>
      <c r="GU442" t="s">
        <v>3</v>
      </c>
      <c r="GV442">
        <f t="shared" si="402"/>
        <v>0</v>
      </c>
      <c r="GW442">
        <v>1</v>
      </c>
      <c r="GX442">
        <f t="shared" si="403"/>
        <v>0</v>
      </c>
      <c r="HA442">
        <v>0</v>
      </c>
      <c r="HB442">
        <v>0</v>
      </c>
      <c r="HC442">
        <f t="shared" si="404"/>
        <v>0</v>
      </c>
      <c r="IK442">
        <v>0</v>
      </c>
    </row>
    <row r="443" spans="1:245" x14ac:dyDescent="0.2">
      <c r="A443">
        <v>18</v>
      </c>
      <c r="B443">
        <v>1</v>
      </c>
      <c r="C443">
        <v>701</v>
      </c>
      <c r="E443" t="s">
        <v>545</v>
      </c>
      <c r="F443" t="s">
        <v>330</v>
      </c>
      <c r="G443" t="s">
        <v>331</v>
      </c>
      <c r="H443" t="s">
        <v>293</v>
      </c>
      <c r="I443">
        <f>I442*J443</f>
        <v>0.8</v>
      </c>
      <c r="J443">
        <v>10</v>
      </c>
      <c r="O443">
        <f t="shared" si="365"/>
        <v>611.77</v>
      </c>
      <c r="P443">
        <f t="shared" si="366"/>
        <v>611.77</v>
      </c>
      <c r="Q443">
        <f t="shared" si="367"/>
        <v>0</v>
      </c>
      <c r="R443">
        <f t="shared" si="368"/>
        <v>0</v>
      </c>
      <c r="S443">
        <f t="shared" si="369"/>
        <v>0</v>
      </c>
      <c r="T443">
        <f t="shared" si="370"/>
        <v>0</v>
      </c>
      <c r="U443">
        <f t="shared" si="371"/>
        <v>0</v>
      </c>
      <c r="V443">
        <f t="shared" si="372"/>
        <v>0</v>
      </c>
      <c r="W443">
        <f t="shared" si="373"/>
        <v>0.03</v>
      </c>
      <c r="X443">
        <f t="shared" si="374"/>
        <v>0</v>
      </c>
      <c r="Y443">
        <f t="shared" si="375"/>
        <v>0</v>
      </c>
      <c r="AA443">
        <v>68187018</v>
      </c>
      <c r="AB443">
        <f t="shared" si="376"/>
        <v>88.1</v>
      </c>
      <c r="AC443">
        <f t="shared" si="377"/>
        <v>88.1</v>
      </c>
      <c r="AD443">
        <f t="shared" si="378"/>
        <v>0</v>
      </c>
      <c r="AE443">
        <f t="shared" si="379"/>
        <v>0</v>
      </c>
      <c r="AF443">
        <f t="shared" si="380"/>
        <v>0</v>
      </c>
      <c r="AG443">
        <f t="shared" si="381"/>
        <v>0</v>
      </c>
      <c r="AH443">
        <f t="shared" si="382"/>
        <v>0</v>
      </c>
      <c r="AI443">
        <f t="shared" si="383"/>
        <v>0</v>
      </c>
      <c r="AJ443">
        <f t="shared" si="384"/>
        <v>0.04</v>
      </c>
      <c r="AK443">
        <v>88.1</v>
      </c>
      <c r="AL443">
        <v>88.1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0</v>
      </c>
      <c r="AS443">
        <v>0.04</v>
      </c>
      <c r="AT443">
        <v>0</v>
      </c>
      <c r="AU443">
        <v>0</v>
      </c>
      <c r="AV443">
        <v>1</v>
      </c>
      <c r="AW443">
        <v>1</v>
      </c>
      <c r="AZ443">
        <v>1</v>
      </c>
      <c r="BA443">
        <v>1</v>
      </c>
      <c r="BB443">
        <v>1</v>
      </c>
      <c r="BC443">
        <v>8.68</v>
      </c>
      <c r="BD443" t="s">
        <v>3</v>
      </c>
      <c r="BE443" t="s">
        <v>3</v>
      </c>
      <c r="BF443" t="s">
        <v>3</v>
      </c>
      <c r="BG443" t="s">
        <v>3</v>
      </c>
      <c r="BH443">
        <v>3</v>
      </c>
      <c r="BI443">
        <v>2</v>
      </c>
      <c r="BJ443" t="s">
        <v>332</v>
      </c>
      <c r="BM443">
        <v>500002</v>
      </c>
      <c r="BN443">
        <v>0</v>
      </c>
      <c r="BO443" t="s">
        <v>330</v>
      </c>
      <c r="BP443">
        <v>1</v>
      </c>
      <c r="BQ443">
        <v>12</v>
      </c>
      <c r="BR443">
        <v>0</v>
      </c>
      <c r="BS443">
        <v>1</v>
      </c>
      <c r="BT443">
        <v>1</v>
      </c>
      <c r="BU443">
        <v>1</v>
      </c>
      <c r="BV443">
        <v>1</v>
      </c>
      <c r="BW443">
        <v>1</v>
      </c>
      <c r="BX443">
        <v>1</v>
      </c>
      <c r="BY443" t="s">
        <v>3</v>
      </c>
      <c r="BZ443">
        <v>0</v>
      </c>
      <c r="CA443">
        <v>0</v>
      </c>
      <c r="CE443">
        <v>0</v>
      </c>
      <c r="CF443">
        <v>0</v>
      </c>
      <c r="CG443">
        <v>0</v>
      </c>
      <c r="CM443">
        <v>0</v>
      </c>
      <c r="CN443" t="s">
        <v>3</v>
      </c>
      <c r="CO443">
        <v>0</v>
      </c>
      <c r="CP443">
        <f t="shared" si="385"/>
        <v>611.77</v>
      </c>
      <c r="CQ443">
        <f t="shared" si="386"/>
        <v>764.70799999999997</v>
      </c>
      <c r="CR443">
        <f t="shared" si="387"/>
        <v>0</v>
      </c>
      <c r="CS443">
        <f t="shared" si="388"/>
        <v>0</v>
      </c>
      <c r="CT443">
        <f t="shared" si="389"/>
        <v>0</v>
      </c>
      <c r="CU443">
        <f t="shared" si="390"/>
        <v>0</v>
      </c>
      <c r="CV443">
        <f t="shared" si="391"/>
        <v>0</v>
      </c>
      <c r="CW443">
        <f t="shared" si="392"/>
        <v>0</v>
      </c>
      <c r="CX443">
        <f t="shared" si="393"/>
        <v>0.04</v>
      </c>
      <c r="CY443">
        <f t="shared" si="394"/>
        <v>0</v>
      </c>
      <c r="CZ443">
        <f t="shared" si="395"/>
        <v>0</v>
      </c>
      <c r="DC443" t="s">
        <v>3</v>
      </c>
      <c r="DD443" t="s">
        <v>3</v>
      </c>
      <c r="DE443" t="s">
        <v>3</v>
      </c>
      <c r="DF443" t="s">
        <v>3</v>
      </c>
      <c r="DG443" t="s">
        <v>3</v>
      </c>
      <c r="DH443" t="s">
        <v>3</v>
      </c>
      <c r="DI443" t="s">
        <v>3</v>
      </c>
      <c r="DJ443" t="s">
        <v>3</v>
      </c>
      <c r="DK443" t="s">
        <v>3</v>
      </c>
      <c r="DL443" t="s">
        <v>3</v>
      </c>
      <c r="DM443" t="s">
        <v>3</v>
      </c>
      <c r="DN443">
        <v>0</v>
      </c>
      <c r="DO443">
        <v>0</v>
      </c>
      <c r="DP443">
        <v>1</v>
      </c>
      <c r="DQ443">
        <v>1</v>
      </c>
      <c r="DU443">
        <v>1010</v>
      </c>
      <c r="DV443" t="s">
        <v>293</v>
      </c>
      <c r="DW443" t="s">
        <v>293</v>
      </c>
      <c r="DX443">
        <v>10</v>
      </c>
      <c r="EE443">
        <v>63940455</v>
      </c>
      <c r="EF443">
        <v>12</v>
      </c>
      <c r="EG443" t="s">
        <v>253</v>
      </c>
      <c r="EH443">
        <v>0</v>
      </c>
      <c r="EI443" t="s">
        <v>3</v>
      </c>
      <c r="EJ443">
        <v>2</v>
      </c>
      <c r="EK443">
        <v>500002</v>
      </c>
      <c r="EL443" t="s">
        <v>254</v>
      </c>
      <c r="EM443" t="s">
        <v>255</v>
      </c>
      <c r="EO443" t="s">
        <v>3</v>
      </c>
      <c r="EQ443">
        <v>0</v>
      </c>
      <c r="ER443">
        <v>88.1</v>
      </c>
      <c r="ES443">
        <v>88.1</v>
      </c>
      <c r="ET443">
        <v>0</v>
      </c>
      <c r="EU443">
        <v>0</v>
      </c>
      <c r="EV443">
        <v>0</v>
      </c>
      <c r="EW443">
        <v>0</v>
      </c>
      <c r="EX443">
        <v>0</v>
      </c>
      <c r="FQ443">
        <v>0</v>
      </c>
      <c r="FR443">
        <f t="shared" si="396"/>
        <v>0</v>
      </c>
      <c r="FS443">
        <v>0</v>
      </c>
      <c r="FX443">
        <v>0</v>
      </c>
      <c r="FY443">
        <v>0</v>
      </c>
      <c r="GA443" t="s">
        <v>3</v>
      </c>
      <c r="GD443">
        <v>1</v>
      </c>
      <c r="GF443">
        <v>1414105987</v>
      </c>
      <c r="GG443">
        <v>2</v>
      </c>
      <c r="GH443">
        <v>1</v>
      </c>
      <c r="GI443">
        <v>2</v>
      </c>
      <c r="GJ443">
        <v>0</v>
      </c>
      <c r="GK443">
        <v>0</v>
      </c>
      <c r="GL443">
        <f t="shared" si="397"/>
        <v>0</v>
      </c>
      <c r="GM443">
        <f t="shared" si="398"/>
        <v>611.77</v>
      </c>
      <c r="GN443">
        <f t="shared" si="399"/>
        <v>0</v>
      </c>
      <c r="GO443">
        <f t="shared" si="400"/>
        <v>611.77</v>
      </c>
      <c r="GP443">
        <f t="shared" si="401"/>
        <v>0</v>
      </c>
      <c r="GR443">
        <v>0</v>
      </c>
      <c r="GS443">
        <v>3</v>
      </c>
      <c r="GT443">
        <v>0</v>
      </c>
      <c r="GU443" t="s">
        <v>3</v>
      </c>
      <c r="GV443">
        <f t="shared" si="402"/>
        <v>0</v>
      </c>
      <c r="GW443">
        <v>1</v>
      </c>
      <c r="GX443">
        <f t="shared" si="403"/>
        <v>0</v>
      </c>
      <c r="HA443">
        <v>0</v>
      </c>
      <c r="HB443">
        <v>0</v>
      </c>
      <c r="HC443">
        <f t="shared" si="404"/>
        <v>0</v>
      </c>
      <c r="IK443">
        <v>0</v>
      </c>
    </row>
    <row r="444" spans="1:245" x14ac:dyDescent="0.2">
      <c r="A444">
        <v>17</v>
      </c>
      <c r="B444">
        <v>1</v>
      </c>
      <c r="C444">
        <f>ROW(SmtRes!A715)</f>
        <v>715</v>
      </c>
      <c r="D444">
        <f>ROW(EtalonRes!A697)</f>
        <v>697</v>
      </c>
      <c r="E444" t="s">
        <v>546</v>
      </c>
      <c r="F444" t="s">
        <v>334</v>
      </c>
      <c r="G444" t="s">
        <v>335</v>
      </c>
      <c r="H444" t="s">
        <v>235</v>
      </c>
      <c r="I444">
        <f>ROUND((103)/100,9)</f>
        <v>1.03</v>
      </c>
      <c r="J444">
        <v>0</v>
      </c>
      <c r="O444">
        <f t="shared" si="365"/>
        <v>73084.05</v>
      </c>
      <c r="P444">
        <f t="shared" si="366"/>
        <v>9068.08</v>
      </c>
      <c r="Q444">
        <f t="shared" si="367"/>
        <v>1968.14</v>
      </c>
      <c r="R444">
        <f t="shared" si="368"/>
        <v>391.51</v>
      </c>
      <c r="S444">
        <f t="shared" si="369"/>
        <v>62047.83</v>
      </c>
      <c r="T444">
        <f t="shared" si="370"/>
        <v>0</v>
      </c>
      <c r="U444">
        <f t="shared" si="371"/>
        <v>220.00800000000001</v>
      </c>
      <c r="V444">
        <f t="shared" si="372"/>
        <v>1.0197000000000001</v>
      </c>
      <c r="W444">
        <f t="shared" si="373"/>
        <v>0</v>
      </c>
      <c r="X444">
        <f t="shared" si="374"/>
        <v>59317.37</v>
      </c>
      <c r="Y444">
        <f t="shared" si="375"/>
        <v>40585.57</v>
      </c>
      <c r="AA444">
        <v>68187018</v>
      </c>
      <c r="AB444">
        <f t="shared" si="376"/>
        <v>3375.05</v>
      </c>
      <c r="AC444">
        <f t="shared" si="377"/>
        <v>1027.3</v>
      </c>
      <c r="AD444">
        <f t="shared" si="378"/>
        <v>228.84</v>
      </c>
      <c r="AE444">
        <f t="shared" si="379"/>
        <v>13.37</v>
      </c>
      <c r="AF444">
        <f t="shared" si="380"/>
        <v>2118.91</v>
      </c>
      <c r="AG444">
        <f t="shared" si="381"/>
        <v>0</v>
      </c>
      <c r="AH444">
        <f t="shared" si="382"/>
        <v>213.6</v>
      </c>
      <c r="AI444">
        <f t="shared" si="383"/>
        <v>0.99</v>
      </c>
      <c r="AJ444">
        <f t="shared" si="384"/>
        <v>0</v>
      </c>
      <c r="AK444">
        <v>3375.05</v>
      </c>
      <c r="AL444">
        <v>1027.3</v>
      </c>
      <c r="AM444">
        <v>228.84</v>
      </c>
      <c r="AN444">
        <v>13.37</v>
      </c>
      <c r="AO444">
        <v>2118.91</v>
      </c>
      <c r="AP444">
        <v>0</v>
      </c>
      <c r="AQ444">
        <v>213.6</v>
      </c>
      <c r="AR444">
        <v>0.99</v>
      </c>
      <c r="AS444">
        <v>0</v>
      </c>
      <c r="AT444">
        <v>95</v>
      </c>
      <c r="AU444">
        <v>65</v>
      </c>
      <c r="AV444">
        <v>1</v>
      </c>
      <c r="AW444">
        <v>1</v>
      </c>
      <c r="AZ444">
        <v>1</v>
      </c>
      <c r="BA444">
        <v>28.43</v>
      </c>
      <c r="BB444">
        <v>8.35</v>
      </c>
      <c r="BC444">
        <v>8.57</v>
      </c>
      <c r="BD444" t="s">
        <v>3</v>
      </c>
      <c r="BE444" t="s">
        <v>3</v>
      </c>
      <c r="BF444" t="s">
        <v>3</v>
      </c>
      <c r="BG444" t="s">
        <v>3</v>
      </c>
      <c r="BH444">
        <v>0</v>
      </c>
      <c r="BI444">
        <v>2</v>
      </c>
      <c r="BJ444" t="s">
        <v>336</v>
      </c>
      <c r="BM444">
        <v>108001</v>
      </c>
      <c r="BN444">
        <v>0</v>
      </c>
      <c r="BO444" t="s">
        <v>334</v>
      </c>
      <c r="BP444">
        <v>1</v>
      </c>
      <c r="BQ444">
        <v>3</v>
      </c>
      <c r="BR444">
        <v>0</v>
      </c>
      <c r="BS444">
        <v>28.43</v>
      </c>
      <c r="BT444">
        <v>1</v>
      </c>
      <c r="BU444">
        <v>1</v>
      </c>
      <c r="BV444">
        <v>1</v>
      </c>
      <c r="BW444">
        <v>1</v>
      </c>
      <c r="BX444">
        <v>1</v>
      </c>
      <c r="BY444" t="s">
        <v>3</v>
      </c>
      <c r="BZ444">
        <v>95</v>
      </c>
      <c r="CA444">
        <v>65</v>
      </c>
      <c r="CE444">
        <v>0</v>
      </c>
      <c r="CF444">
        <v>0</v>
      </c>
      <c r="CG444">
        <v>0</v>
      </c>
      <c r="CM444">
        <v>0</v>
      </c>
      <c r="CN444" t="s">
        <v>3</v>
      </c>
      <c r="CO444">
        <v>0</v>
      </c>
      <c r="CP444">
        <f t="shared" si="385"/>
        <v>73084.05</v>
      </c>
      <c r="CQ444">
        <f t="shared" si="386"/>
        <v>8803.9609999999993</v>
      </c>
      <c r="CR444">
        <f t="shared" si="387"/>
        <v>1910.8139999999999</v>
      </c>
      <c r="CS444">
        <f t="shared" si="388"/>
        <v>380.10909999999996</v>
      </c>
      <c r="CT444">
        <f t="shared" si="389"/>
        <v>60240.611299999997</v>
      </c>
      <c r="CU444">
        <f t="shared" si="390"/>
        <v>0</v>
      </c>
      <c r="CV444">
        <f t="shared" si="391"/>
        <v>213.6</v>
      </c>
      <c r="CW444">
        <f t="shared" si="392"/>
        <v>0.99</v>
      </c>
      <c r="CX444">
        <f t="shared" si="393"/>
        <v>0</v>
      </c>
      <c r="CY444">
        <f t="shared" si="394"/>
        <v>59317.373000000007</v>
      </c>
      <c r="CZ444">
        <f t="shared" si="395"/>
        <v>40585.571000000004</v>
      </c>
      <c r="DC444" t="s">
        <v>3</v>
      </c>
      <c r="DD444" t="s">
        <v>3</v>
      </c>
      <c r="DE444" t="s">
        <v>3</v>
      </c>
      <c r="DF444" t="s">
        <v>3</v>
      </c>
      <c r="DG444" t="s">
        <v>3</v>
      </c>
      <c r="DH444" t="s">
        <v>3</v>
      </c>
      <c r="DI444" t="s">
        <v>3</v>
      </c>
      <c r="DJ444" t="s">
        <v>3</v>
      </c>
      <c r="DK444" t="s">
        <v>3</v>
      </c>
      <c r="DL444" t="s">
        <v>3</v>
      </c>
      <c r="DM444" t="s">
        <v>3</v>
      </c>
      <c r="DN444">
        <v>0</v>
      </c>
      <c r="DO444">
        <v>0</v>
      </c>
      <c r="DP444">
        <v>1</v>
      </c>
      <c r="DQ444">
        <v>1</v>
      </c>
      <c r="DU444">
        <v>1010</v>
      </c>
      <c r="DV444" t="s">
        <v>235</v>
      </c>
      <c r="DW444" t="s">
        <v>235</v>
      </c>
      <c r="DX444">
        <v>100</v>
      </c>
      <c r="EE444">
        <v>63940399</v>
      </c>
      <c r="EF444">
        <v>3</v>
      </c>
      <c r="EG444" t="s">
        <v>261</v>
      </c>
      <c r="EH444">
        <v>0</v>
      </c>
      <c r="EI444" t="s">
        <v>3</v>
      </c>
      <c r="EJ444">
        <v>2</v>
      </c>
      <c r="EK444">
        <v>108001</v>
      </c>
      <c r="EL444" t="s">
        <v>262</v>
      </c>
      <c r="EM444" t="s">
        <v>263</v>
      </c>
      <c r="EO444" t="s">
        <v>3</v>
      </c>
      <c r="EQ444">
        <v>0</v>
      </c>
      <c r="ER444">
        <v>3375.05</v>
      </c>
      <c r="ES444">
        <v>1027.3</v>
      </c>
      <c r="ET444">
        <v>228.84</v>
      </c>
      <c r="EU444">
        <v>13.37</v>
      </c>
      <c r="EV444">
        <v>2118.91</v>
      </c>
      <c r="EW444">
        <v>213.6</v>
      </c>
      <c r="EX444">
        <v>0.99</v>
      </c>
      <c r="EY444">
        <v>0</v>
      </c>
      <c r="FQ444">
        <v>0</v>
      </c>
      <c r="FR444">
        <f t="shared" si="396"/>
        <v>0</v>
      </c>
      <c r="FS444">
        <v>0</v>
      </c>
      <c r="FX444">
        <v>95</v>
      </c>
      <c r="FY444">
        <v>65</v>
      </c>
      <c r="GA444" t="s">
        <v>3</v>
      </c>
      <c r="GD444">
        <v>1</v>
      </c>
      <c r="GF444">
        <v>-802920691</v>
      </c>
      <c r="GG444">
        <v>2</v>
      </c>
      <c r="GH444">
        <v>1</v>
      </c>
      <c r="GI444">
        <v>2</v>
      </c>
      <c r="GJ444">
        <v>0</v>
      </c>
      <c r="GK444">
        <v>0</v>
      </c>
      <c r="GL444">
        <f t="shared" si="397"/>
        <v>0</v>
      </c>
      <c r="GM444">
        <f t="shared" si="398"/>
        <v>172986.99</v>
      </c>
      <c r="GN444">
        <f t="shared" si="399"/>
        <v>0</v>
      </c>
      <c r="GO444">
        <f t="shared" si="400"/>
        <v>172986.99</v>
      </c>
      <c r="GP444">
        <f t="shared" si="401"/>
        <v>0</v>
      </c>
      <c r="GR444">
        <v>0</v>
      </c>
      <c r="GS444">
        <v>3</v>
      </c>
      <c r="GT444">
        <v>0</v>
      </c>
      <c r="GU444" t="s">
        <v>3</v>
      </c>
      <c r="GV444">
        <f t="shared" si="402"/>
        <v>0</v>
      </c>
      <c r="GW444">
        <v>1</v>
      </c>
      <c r="GX444">
        <f t="shared" si="403"/>
        <v>0</v>
      </c>
      <c r="HA444">
        <v>0</v>
      </c>
      <c r="HB444">
        <v>0</v>
      </c>
      <c r="HC444">
        <f t="shared" si="404"/>
        <v>0</v>
      </c>
      <c r="IK444">
        <v>0</v>
      </c>
    </row>
    <row r="445" spans="1:245" x14ac:dyDescent="0.2">
      <c r="A445">
        <v>18</v>
      </c>
      <c r="B445">
        <v>1</v>
      </c>
      <c r="C445">
        <v>714</v>
      </c>
      <c r="E445" t="s">
        <v>547</v>
      </c>
      <c r="F445" t="s">
        <v>338</v>
      </c>
      <c r="G445" t="s">
        <v>339</v>
      </c>
      <c r="H445" t="s">
        <v>72</v>
      </c>
      <c r="I445">
        <f>I444*J445</f>
        <v>103</v>
      </c>
      <c r="J445">
        <v>100</v>
      </c>
      <c r="O445">
        <f t="shared" si="365"/>
        <v>590773.56000000006</v>
      </c>
      <c r="P445">
        <f t="shared" si="366"/>
        <v>590773.56000000006</v>
      </c>
      <c r="Q445">
        <f t="shared" si="367"/>
        <v>0</v>
      </c>
      <c r="R445">
        <f t="shared" si="368"/>
        <v>0</v>
      </c>
      <c r="S445">
        <f t="shared" si="369"/>
        <v>0</v>
      </c>
      <c r="T445">
        <f t="shared" si="370"/>
        <v>0</v>
      </c>
      <c r="U445">
        <f t="shared" si="371"/>
        <v>0</v>
      </c>
      <c r="V445">
        <f t="shared" si="372"/>
        <v>0</v>
      </c>
      <c r="W445">
        <f t="shared" si="373"/>
        <v>53.56</v>
      </c>
      <c r="X445">
        <f t="shared" si="374"/>
        <v>0</v>
      </c>
      <c r="Y445">
        <f t="shared" si="375"/>
        <v>0</v>
      </c>
      <c r="AA445">
        <v>68187018</v>
      </c>
      <c r="AB445">
        <f t="shared" si="376"/>
        <v>962.36</v>
      </c>
      <c r="AC445">
        <f t="shared" si="377"/>
        <v>962.36</v>
      </c>
      <c r="AD445">
        <f t="shared" si="378"/>
        <v>0</v>
      </c>
      <c r="AE445">
        <f t="shared" si="379"/>
        <v>0</v>
      </c>
      <c r="AF445">
        <f t="shared" si="380"/>
        <v>0</v>
      </c>
      <c r="AG445">
        <f t="shared" si="381"/>
        <v>0</v>
      </c>
      <c r="AH445">
        <f t="shared" si="382"/>
        <v>0</v>
      </c>
      <c r="AI445">
        <f t="shared" si="383"/>
        <v>0</v>
      </c>
      <c r="AJ445">
        <f t="shared" si="384"/>
        <v>0.52</v>
      </c>
      <c r="AK445">
        <v>962.36</v>
      </c>
      <c r="AL445">
        <v>962.36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0</v>
      </c>
      <c r="AS445">
        <v>0.52</v>
      </c>
      <c r="AT445">
        <v>0</v>
      </c>
      <c r="AU445">
        <v>0</v>
      </c>
      <c r="AV445">
        <v>1</v>
      </c>
      <c r="AW445">
        <v>1</v>
      </c>
      <c r="AZ445">
        <v>1</v>
      </c>
      <c r="BA445">
        <v>1</v>
      </c>
      <c r="BB445">
        <v>1</v>
      </c>
      <c r="BC445">
        <v>5.96</v>
      </c>
      <c r="BD445" t="s">
        <v>3</v>
      </c>
      <c r="BE445" t="s">
        <v>3</v>
      </c>
      <c r="BF445" t="s">
        <v>3</v>
      </c>
      <c r="BG445" t="s">
        <v>3</v>
      </c>
      <c r="BH445">
        <v>3</v>
      </c>
      <c r="BI445">
        <v>2</v>
      </c>
      <c r="BJ445" t="s">
        <v>340</v>
      </c>
      <c r="BM445">
        <v>500002</v>
      </c>
      <c r="BN445">
        <v>0</v>
      </c>
      <c r="BO445" t="s">
        <v>338</v>
      </c>
      <c r="BP445">
        <v>1</v>
      </c>
      <c r="BQ445">
        <v>12</v>
      </c>
      <c r="BR445">
        <v>0</v>
      </c>
      <c r="BS445">
        <v>1</v>
      </c>
      <c r="BT445">
        <v>1</v>
      </c>
      <c r="BU445">
        <v>1</v>
      </c>
      <c r="BV445">
        <v>1</v>
      </c>
      <c r="BW445">
        <v>1</v>
      </c>
      <c r="BX445">
        <v>1</v>
      </c>
      <c r="BY445" t="s">
        <v>3</v>
      </c>
      <c r="BZ445">
        <v>0</v>
      </c>
      <c r="CA445">
        <v>0</v>
      </c>
      <c r="CE445">
        <v>0</v>
      </c>
      <c r="CF445">
        <v>0</v>
      </c>
      <c r="CG445">
        <v>0</v>
      </c>
      <c r="CM445">
        <v>0</v>
      </c>
      <c r="CN445" t="s">
        <v>3</v>
      </c>
      <c r="CO445">
        <v>0</v>
      </c>
      <c r="CP445">
        <f t="shared" si="385"/>
        <v>590773.56000000006</v>
      </c>
      <c r="CQ445">
        <f t="shared" si="386"/>
        <v>5735.6656000000003</v>
      </c>
      <c r="CR445">
        <f t="shared" si="387"/>
        <v>0</v>
      </c>
      <c r="CS445">
        <f t="shared" si="388"/>
        <v>0</v>
      </c>
      <c r="CT445">
        <f t="shared" si="389"/>
        <v>0</v>
      </c>
      <c r="CU445">
        <f t="shared" si="390"/>
        <v>0</v>
      </c>
      <c r="CV445">
        <f t="shared" si="391"/>
        <v>0</v>
      </c>
      <c r="CW445">
        <f t="shared" si="392"/>
        <v>0</v>
      </c>
      <c r="CX445">
        <f t="shared" si="393"/>
        <v>0.52</v>
      </c>
      <c r="CY445">
        <f t="shared" si="394"/>
        <v>0</v>
      </c>
      <c r="CZ445">
        <f t="shared" si="395"/>
        <v>0</v>
      </c>
      <c r="DC445" t="s">
        <v>3</v>
      </c>
      <c r="DD445" t="s">
        <v>3</v>
      </c>
      <c r="DE445" t="s">
        <v>3</v>
      </c>
      <c r="DF445" t="s">
        <v>3</v>
      </c>
      <c r="DG445" t="s">
        <v>3</v>
      </c>
      <c r="DH445" t="s">
        <v>3</v>
      </c>
      <c r="DI445" t="s">
        <v>3</v>
      </c>
      <c r="DJ445" t="s">
        <v>3</v>
      </c>
      <c r="DK445" t="s">
        <v>3</v>
      </c>
      <c r="DL445" t="s">
        <v>3</v>
      </c>
      <c r="DM445" t="s">
        <v>3</v>
      </c>
      <c r="DN445">
        <v>0</v>
      </c>
      <c r="DO445">
        <v>0</v>
      </c>
      <c r="DP445">
        <v>1</v>
      </c>
      <c r="DQ445">
        <v>1</v>
      </c>
      <c r="DU445">
        <v>1010</v>
      </c>
      <c r="DV445" t="s">
        <v>72</v>
      </c>
      <c r="DW445" t="s">
        <v>72</v>
      </c>
      <c r="DX445">
        <v>1</v>
      </c>
      <c r="EE445">
        <v>63940455</v>
      </c>
      <c r="EF445">
        <v>12</v>
      </c>
      <c r="EG445" t="s">
        <v>253</v>
      </c>
      <c r="EH445">
        <v>0</v>
      </c>
      <c r="EI445" t="s">
        <v>3</v>
      </c>
      <c r="EJ445">
        <v>2</v>
      </c>
      <c r="EK445">
        <v>500002</v>
      </c>
      <c r="EL445" t="s">
        <v>254</v>
      </c>
      <c r="EM445" t="s">
        <v>255</v>
      </c>
      <c r="EO445" t="s">
        <v>3</v>
      </c>
      <c r="EQ445">
        <v>0</v>
      </c>
      <c r="ER445">
        <v>962.36</v>
      </c>
      <c r="ES445">
        <v>962.36</v>
      </c>
      <c r="ET445">
        <v>0</v>
      </c>
      <c r="EU445">
        <v>0</v>
      </c>
      <c r="EV445">
        <v>0</v>
      </c>
      <c r="EW445">
        <v>0</v>
      </c>
      <c r="EX445">
        <v>0</v>
      </c>
      <c r="FQ445">
        <v>0</v>
      </c>
      <c r="FR445">
        <f t="shared" si="396"/>
        <v>0</v>
      </c>
      <c r="FS445">
        <v>0</v>
      </c>
      <c r="FX445">
        <v>0</v>
      </c>
      <c r="FY445">
        <v>0</v>
      </c>
      <c r="GA445" t="s">
        <v>3</v>
      </c>
      <c r="GD445">
        <v>1</v>
      </c>
      <c r="GF445">
        <v>1091340643</v>
      </c>
      <c r="GG445">
        <v>2</v>
      </c>
      <c r="GH445">
        <v>1</v>
      </c>
      <c r="GI445">
        <v>2</v>
      </c>
      <c r="GJ445">
        <v>0</v>
      </c>
      <c r="GK445">
        <v>0</v>
      </c>
      <c r="GL445">
        <f t="shared" si="397"/>
        <v>0</v>
      </c>
      <c r="GM445">
        <f t="shared" si="398"/>
        <v>590773.56000000006</v>
      </c>
      <c r="GN445">
        <f t="shared" si="399"/>
        <v>0</v>
      </c>
      <c r="GO445">
        <f t="shared" si="400"/>
        <v>590773.56000000006</v>
      </c>
      <c r="GP445">
        <f t="shared" si="401"/>
        <v>0</v>
      </c>
      <c r="GR445">
        <v>0</v>
      </c>
      <c r="GS445">
        <v>3</v>
      </c>
      <c r="GT445">
        <v>0</v>
      </c>
      <c r="GU445" t="s">
        <v>3</v>
      </c>
      <c r="GV445">
        <f t="shared" si="402"/>
        <v>0</v>
      </c>
      <c r="GW445">
        <v>1</v>
      </c>
      <c r="GX445">
        <f t="shared" si="403"/>
        <v>0</v>
      </c>
      <c r="HA445">
        <v>0</v>
      </c>
      <c r="HB445">
        <v>0</v>
      </c>
      <c r="HC445">
        <f t="shared" si="404"/>
        <v>0</v>
      </c>
      <c r="IK445">
        <v>0</v>
      </c>
    </row>
    <row r="446" spans="1:245" x14ac:dyDescent="0.2">
      <c r="A446">
        <v>17</v>
      </c>
      <c r="B446">
        <v>1</v>
      </c>
      <c r="C446">
        <f>ROW(SmtRes!A728)</f>
        <v>728</v>
      </c>
      <c r="D446">
        <f>ROW(EtalonRes!A710)</f>
        <v>710</v>
      </c>
      <c r="E446" t="s">
        <v>548</v>
      </c>
      <c r="F446" t="s">
        <v>342</v>
      </c>
      <c r="G446" t="s">
        <v>343</v>
      </c>
      <c r="H446" t="s">
        <v>344</v>
      </c>
      <c r="I446">
        <f>ROUND((615)/100,9)</f>
        <v>6.15</v>
      </c>
      <c r="J446">
        <v>0</v>
      </c>
      <c r="O446">
        <f t="shared" si="365"/>
        <v>34644.36</v>
      </c>
      <c r="P446">
        <f t="shared" si="366"/>
        <v>5390.09</v>
      </c>
      <c r="Q446">
        <f t="shared" si="367"/>
        <v>114.69</v>
      </c>
      <c r="R446">
        <f t="shared" si="368"/>
        <v>24.48</v>
      </c>
      <c r="S446">
        <f t="shared" si="369"/>
        <v>29139.58</v>
      </c>
      <c r="T446">
        <f t="shared" si="370"/>
        <v>0</v>
      </c>
      <c r="U446">
        <f t="shared" si="371"/>
        <v>103.32000000000001</v>
      </c>
      <c r="V446">
        <f t="shared" si="372"/>
        <v>6.1500000000000006E-2</v>
      </c>
      <c r="W446">
        <f t="shared" si="373"/>
        <v>0</v>
      </c>
      <c r="X446">
        <f t="shared" si="374"/>
        <v>27705.86</v>
      </c>
      <c r="Y446">
        <f t="shared" si="375"/>
        <v>18956.64</v>
      </c>
      <c r="AA446">
        <v>68187018</v>
      </c>
      <c r="AB446">
        <f t="shared" si="376"/>
        <v>274.73</v>
      </c>
      <c r="AC446">
        <f t="shared" si="377"/>
        <v>105.85</v>
      </c>
      <c r="AD446">
        <f t="shared" si="378"/>
        <v>2.2200000000000002</v>
      </c>
      <c r="AE446">
        <f t="shared" si="379"/>
        <v>0.14000000000000001</v>
      </c>
      <c r="AF446">
        <f t="shared" si="380"/>
        <v>166.66</v>
      </c>
      <c r="AG446">
        <f t="shared" si="381"/>
        <v>0</v>
      </c>
      <c r="AH446">
        <f t="shared" si="382"/>
        <v>16.8</v>
      </c>
      <c r="AI446">
        <f t="shared" si="383"/>
        <v>0.01</v>
      </c>
      <c r="AJ446">
        <f t="shared" si="384"/>
        <v>0</v>
      </c>
      <c r="AK446">
        <v>274.73</v>
      </c>
      <c r="AL446">
        <v>105.85</v>
      </c>
      <c r="AM446">
        <v>2.2200000000000002</v>
      </c>
      <c r="AN446">
        <v>0.14000000000000001</v>
      </c>
      <c r="AO446">
        <v>166.66</v>
      </c>
      <c r="AP446">
        <v>0</v>
      </c>
      <c r="AQ446">
        <v>16.8</v>
      </c>
      <c r="AR446">
        <v>0.01</v>
      </c>
      <c r="AS446">
        <v>0</v>
      </c>
      <c r="AT446">
        <v>95</v>
      </c>
      <c r="AU446">
        <v>65</v>
      </c>
      <c r="AV446">
        <v>1</v>
      </c>
      <c r="AW446">
        <v>1</v>
      </c>
      <c r="AZ446">
        <v>1</v>
      </c>
      <c r="BA446">
        <v>28.43</v>
      </c>
      <c r="BB446">
        <v>8.4</v>
      </c>
      <c r="BC446">
        <v>8.2799999999999994</v>
      </c>
      <c r="BD446" t="s">
        <v>3</v>
      </c>
      <c r="BE446" t="s">
        <v>3</v>
      </c>
      <c r="BF446" t="s">
        <v>3</v>
      </c>
      <c r="BG446" t="s">
        <v>3</v>
      </c>
      <c r="BH446">
        <v>0</v>
      </c>
      <c r="BI446">
        <v>2</v>
      </c>
      <c r="BJ446" t="s">
        <v>345</v>
      </c>
      <c r="BM446">
        <v>108001</v>
      </c>
      <c r="BN446">
        <v>0</v>
      </c>
      <c r="BO446" t="s">
        <v>342</v>
      </c>
      <c r="BP446">
        <v>1</v>
      </c>
      <c r="BQ446">
        <v>3</v>
      </c>
      <c r="BR446">
        <v>0</v>
      </c>
      <c r="BS446">
        <v>28.43</v>
      </c>
      <c r="BT446">
        <v>1</v>
      </c>
      <c r="BU446">
        <v>1</v>
      </c>
      <c r="BV446">
        <v>1</v>
      </c>
      <c r="BW446">
        <v>1</v>
      </c>
      <c r="BX446">
        <v>1</v>
      </c>
      <c r="BY446" t="s">
        <v>3</v>
      </c>
      <c r="BZ446">
        <v>95</v>
      </c>
      <c r="CA446">
        <v>65</v>
      </c>
      <c r="CE446">
        <v>0</v>
      </c>
      <c r="CF446">
        <v>0</v>
      </c>
      <c r="CG446">
        <v>0</v>
      </c>
      <c r="CM446">
        <v>0</v>
      </c>
      <c r="CN446" t="s">
        <v>3</v>
      </c>
      <c r="CO446">
        <v>0</v>
      </c>
      <c r="CP446">
        <f t="shared" si="385"/>
        <v>34644.36</v>
      </c>
      <c r="CQ446">
        <f t="shared" si="386"/>
        <v>876.43799999999987</v>
      </c>
      <c r="CR446">
        <f t="shared" si="387"/>
        <v>18.648000000000003</v>
      </c>
      <c r="CS446">
        <f t="shared" si="388"/>
        <v>3.9802000000000004</v>
      </c>
      <c r="CT446">
        <f t="shared" si="389"/>
        <v>4738.1437999999998</v>
      </c>
      <c r="CU446">
        <f t="shared" si="390"/>
        <v>0</v>
      </c>
      <c r="CV446">
        <f t="shared" si="391"/>
        <v>16.8</v>
      </c>
      <c r="CW446">
        <f t="shared" si="392"/>
        <v>0.01</v>
      </c>
      <c r="CX446">
        <f t="shared" si="393"/>
        <v>0</v>
      </c>
      <c r="CY446">
        <f t="shared" si="394"/>
        <v>27705.857000000004</v>
      </c>
      <c r="CZ446">
        <f t="shared" si="395"/>
        <v>18956.639000000003</v>
      </c>
      <c r="DC446" t="s">
        <v>3</v>
      </c>
      <c r="DD446" t="s">
        <v>3</v>
      </c>
      <c r="DE446" t="s">
        <v>3</v>
      </c>
      <c r="DF446" t="s">
        <v>3</v>
      </c>
      <c r="DG446" t="s">
        <v>3</v>
      </c>
      <c r="DH446" t="s">
        <v>3</v>
      </c>
      <c r="DI446" t="s">
        <v>3</v>
      </c>
      <c r="DJ446" t="s">
        <v>3</v>
      </c>
      <c r="DK446" t="s">
        <v>3</v>
      </c>
      <c r="DL446" t="s">
        <v>3</v>
      </c>
      <c r="DM446" t="s">
        <v>3</v>
      </c>
      <c r="DN446">
        <v>0</v>
      </c>
      <c r="DO446">
        <v>0</v>
      </c>
      <c r="DP446">
        <v>1</v>
      </c>
      <c r="DQ446">
        <v>1</v>
      </c>
      <c r="DU446">
        <v>1013</v>
      </c>
      <c r="DV446" t="s">
        <v>344</v>
      </c>
      <c r="DW446" t="s">
        <v>344</v>
      </c>
      <c r="DX446">
        <v>1</v>
      </c>
      <c r="EE446">
        <v>63940399</v>
      </c>
      <c r="EF446">
        <v>3</v>
      </c>
      <c r="EG446" t="s">
        <v>261</v>
      </c>
      <c r="EH446">
        <v>0</v>
      </c>
      <c r="EI446" t="s">
        <v>3</v>
      </c>
      <c r="EJ446">
        <v>2</v>
      </c>
      <c r="EK446">
        <v>108001</v>
      </c>
      <c r="EL446" t="s">
        <v>262</v>
      </c>
      <c r="EM446" t="s">
        <v>263</v>
      </c>
      <c r="EO446" t="s">
        <v>3</v>
      </c>
      <c r="EQ446">
        <v>0</v>
      </c>
      <c r="ER446">
        <v>274.73</v>
      </c>
      <c r="ES446">
        <v>105.85</v>
      </c>
      <c r="ET446">
        <v>2.2200000000000002</v>
      </c>
      <c r="EU446">
        <v>0.14000000000000001</v>
      </c>
      <c r="EV446">
        <v>166.66</v>
      </c>
      <c r="EW446">
        <v>16.8</v>
      </c>
      <c r="EX446">
        <v>0.01</v>
      </c>
      <c r="EY446">
        <v>0</v>
      </c>
      <c r="FQ446">
        <v>0</v>
      </c>
      <c r="FR446">
        <f t="shared" si="396"/>
        <v>0</v>
      </c>
      <c r="FS446">
        <v>0</v>
      </c>
      <c r="FX446">
        <v>95</v>
      </c>
      <c r="FY446">
        <v>65</v>
      </c>
      <c r="GA446" t="s">
        <v>3</v>
      </c>
      <c r="GD446">
        <v>1</v>
      </c>
      <c r="GF446">
        <v>2103574952</v>
      </c>
      <c r="GG446">
        <v>2</v>
      </c>
      <c r="GH446">
        <v>1</v>
      </c>
      <c r="GI446">
        <v>2</v>
      </c>
      <c r="GJ446">
        <v>0</v>
      </c>
      <c r="GK446">
        <v>0</v>
      </c>
      <c r="GL446">
        <f t="shared" si="397"/>
        <v>0</v>
      </c>
      <c r="GM446">
        <f t="shared" si="398"/>
        <v>81306.86</v>
      </c>
      <c r="GN446">
        <f t="shared" si="399"/>
        <v>0</v>
      </c>
      <c r="GO446">
        <f t="shared" si="400"/>
        <v>81306.86</v>
      </c>
      <c r="GP446">
        <f t="shared" si="401"/>
        <v>0</v>
      </c>
      <c r="GR446">
        <v>0</v>
      </c>
      <c r="GS446">
        <v>3</v>
      </c>
      <c r="GT446">
        <v>0</v>
      </c>
      <c r="GU446" t="s">
        <v>3</v>
      </c>
      <c r="GV446">
        <f t="shared" si="402"/>
        <v>0</v>
      </c>
      <c r="GW446">
        <v>1</v>
      </c>
      <c r="GX446">
        <f t="shared" si="403"/>
        <v>0</v>
      </c>
      <c r="HA446">
        <v>0</v>
      </c>
      <c r="HB446">
        <v>0</v>
      </c>
      <c r="HC446">
        <f t="shared" si="404"/>
        <v>0</v>
      </c>
      <c r="IK446">
        <v>0</v>
      </c>
    </row>
    <row r="448" spans="1:245" x14ac:dyDescent="0.2">
      <c r="A448" s="2">
        <v>51</v>
      </c>
      <c r="B448" s="2">
        <f>B421</f>
        <v>1</v>
      </c>
      <c r="C448" s="2">
        <f>A421</f>
        <v>5</v>
      </c>
      <c r="D448" s="2">
        <f>ROW(A421)</f>
        <v>421</v>
      </c>
      <c r="E448" s="2"/>
      <c r="F448" s="2" t="str">
        <f>IF(F421&lt;&gt;"",F421,"")</f>
        <v>Новый подраздел</v>
      </c>
      <c r="G448" s="2" t="str">
        <f>IF(G421&lt;&gt;"",G421,"")</f>
        <v>Электромонтажные работы</v>
      </c>
      <c r="H448" s="2">
        <v>0</v>
      </c>
      <c r="I448" s="2"/>
      <c r="J448" s="2"/>
      <c r="K448" s="2"/>
      <c r="L448" s="2"/>
      <c r="M448" s="2"/>
      <c r="N448" s="2"/>
      <c r="O448" s="2">
        <f t="shared" ref="O448:T448" si="405">ROUND(AB448,2)</f>
        <v>769227.47</v>
      </c>
      <c r="P448" s="2">
        <f t="shared" si="405"/>
        <v>636747.06999999995</v>
      </c>
      <c r="Q448" s="2">
        <f t="shared" si="405"/>
        <v>4365.62</v>
      </c>
      <c r="R448" s="2">
        <f t="shared" si="405"/>
        <v>529.33000000000004</v>
      </c>
      <c r="S448" s="2">
        <f t="shared" si="405"/>
        <v>128114.78</v>
      </c>
      <c r="T448" s="2">
        <f t="shared" si="405"/>
        <v>0</v>
      </c>
      <c r="U448" s="2">
        <f>AH448</f>
        <v>464.54860000000002</v>
      </c>
      <c r="V448" s="2">
        <f>AI448</f>
        <v>1.3743000000000001</v>
      </c>
      <c r="W448" s="2">
        <f>ROUND(AJ448,2)</f>
        <v>56.08</v>
      </c>
      <c r="X448" s="2">
        <f>ROUND(AK448,2)</f>
        <v>120199.09</v>
      </c>
      <c r="Y448" s="2">
        <f>ROUND(AL448,2)</f>
        <v>81842.66</v>
      </c>
      <c r="Z448" s="2"/>
      <c r="AA448" s="2"/>
      <c r="AB448" s="2">
        <f>ROUND(SUMIF(AA425:AA446,"=68187018",O425:O446),2)</f>
        <v>769227.47</v>
      </c>
      <c r="AC448" s="2">
        <f>ROUND(SUMIF(AA425:AA446,"=68187018",P425:P446),2)</f>
        <v>636747.06999999995</v>
      </c>
      <c r="AD448" s="2">
        <f>ROUND(SUMIF(AA425:AA446,"=68187018",Q425:Q446),2)</f>
        <v>4365.62</v>
      </c>
      <c r="AE448" s="2">
        <f>ROUND(SUMIF(AA425:AA446,"=68187018",R425:R446),2)</f>
        <v>529.33000000000004</v>
      </c>
      <c r="AF448" s="2">
        <f>ROUND(SUMIF(AA425:AA446,"=68187018",S425:S446),2)</f>
        <v>128114.78</v>
      </c>
      <c r="AG448" s="2">
        <f>ROUND(SUMIF(AA425:AA446,"=68187018",T425:T446),2)</f>
        <v>0</v>
      </c>
      <c r="AH448" s="2">
        <f>SUMIF(AA425:AA446,"=68187018",U425:U446)</f>
        <v>464.54860000000002</v>
      </c>
      <c r="AI448" s="2">
        <f>SUMIF(AA425:AA446,"=68187018",V425:V446)</f>
        <v>1.3743000000000001</v>
      </c>
      <c r="AJ448" s="2">
        <f>ROUND(SUMIF(AA425:AA446,"=68187018",W425:W446),2)</f>
        <v>56.08</v>
      </c>
      <c r="AK448" s="2">
        <f>ROUND(SUMIF(AA425:AA446,"=68187018",X425:X446),2)</f>
        <v>120199.09</v>
      </c>
      <c r="AL448" s="2">
        <f>ROUND(SUMIF(AA425:AA446,"=68187018",Y425:Y446),2)</f>
        <v>81842.66</v>
      </c>
      <c r="AM448" s="2"/>
      <c r="AN448" s="2"/>
      <c r="AO448" s="2">
        <f t="shared" ref="AO448:BC448" si="406">ROUND(BX448,2)</f>
        <v>0</v>
      </c>
      <c r="AP448" s="2">
        <f t="shared" si="406"/>
        <v>0</v>
      </c>
      <c r="AQ448" s="2">
        <f t="shared" si="406"/>
        <v>0</v>
      </c>
      <c r="AR448" s="2">
        <f t="shared" si="406"/>
        <v>971269.22</v>
      </c>
      <c r="AS448" s="2">
        <f t="shared" si="406"/>
        <v>29904.23</v>
      </c>
      <c r="AT448" s="2">
        <f t="shared" si="406"/>
        <v>941364.99</v>
      </c>
      <c r="AU448" s="2">
        <f t="shared" si="406"/>
        <v>0</v>
      </c>
      <c r="AV448" s="2">
        <f t="shared" si="406"/>
        <v>636747.06999999995</v>
      </c>
      <c r="AW448" s="2">
        <f t="shared" si="406"/>
        <v>636747.06999999995</v>
      </c>
      <c r="AX448" s="2">
        <f t="shared" si="406"/>
        <v>0</v>
      </c>
      <c r="AY448" s="2">
        <f t="shared" si="406"/>
        <v>636747.06999999995</v>
      </c>
      <c r="AZ448" s="2">
        <f t="shared" si="406"/>
        <v>0</v>
      </c>
      <c r="BA448" s="2">
        <f t="shared" si="406"/>
        <v>0</v>
      </c>
      <c r="BB448" s="2">
        <f t="shared" si="406"/>
        <v>0</v>
      </c>
      <c r="BC448" s="2">
        <f t="shared" si="406"/>
        <v>0</v>
      </c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>
        <f>ROUND(SUMIF(AA425:AA446,"=68187018",FQ425:FQ446),2)</f>
        <v>0</v>
      </c>
      <c r="BY448" s="2">
        <f>ROUND(SUMIF(AA425:AA446,"=68187018",FR425:FR446),2)</f>
        <v>0</v>
      </c>
      <c r="BZ448" s="2">
        <f>ROUND(SUMIF(AA425:AA446,"=68187018",GL425:GL446),2)</f>
        <v>0</v>
      </c>
      <c r="CA448" s="2">
        <f>ROUND(SUMIF(AA425:AA446,"=68187018",GM425:GM446),2)</f>
        <v>971269.22</v>
      </c>
      <c r="CB448" s="2">
        <f>ROUND(SUMIF(AA425:AA446,"=68187018",GN425:GN446),2)</f>
        <v>29904.23</v>
      </c>
      <c r="CC448" s="2">
        <f>ROUND(SUMIF(AA425:AA446,"=68187018",GO425:GO446),2)</f>
        <v>941364.99</v>
      </c>
      <c r="CD448" s="2">
        <f>ROUND(SUMIF(AA425:AA446,"=68187018",GP425:GP446),2)</f>
        <v>0</v>
      </c>
      <c r="CE448" s="2">
        <f>AC448-BX448</f>
        <v>636747.06999999995</v>
      </c>
      <c r="CF448" s="2">
        <f>AC448-BY448</f>
        <v>636747.06999999995</v>
      </c>
      <c r="CG448" s="2">
        <f>BX448-BZ448</f>
        <v>0</v>
      </c>
      <c r="CH448" s="2">
        <f>AC448-BX448-BY448+BZ448</f>
        <v>636747.06999999995</v>
      </c>
      <c r="CI448" s="2">
        <f>BY448-BZ448</f>
        <v>0</v>
      </c>
      <c r="CJ448" s="2">
        <f>ROUND(SUMIF(AA425:AA446,"=68187018",GX425:GX446),2)</f>
        <v>0</v>
      </c>
      <c r="CK448" s="2">
        <f>ROUND(SUMIF(AA425:AA446,"=68187018",GY425:GY446),2)</f>
        <v>0</v>
      </c>
      <c r="CL448" s="2">
        <f>ROUND(SUMIF(AA425:AA446,"=68187018",GZ425:GZ446),2)</f>
        <v>0</v>
      </c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>
        <v>0</v>
      </c>
    </row>
    <row r="450" spans="1:23" x14ac:dyDescent="0.2">
      <c r="A450" s="4">
        <v>50</v>
      </c>
      <c r="B450" s="4">
        <v>0</v>
      </c>
      <c r="C450" s="4">
        <v>0</v>
      </c>
      <c r="D450" s="4">
        <v>1</v>
      </c>
      <c r="E450" s="4">
        <v>201</v>
      </c>
      <c r="F450" s="4">
        <f>ROUND(Source!O448,O450)</f>
        <v>769227.47</v>
      </c>
      <c r="G450" s="4" t="s">
        <v>148</v>
      </c>
      <c r="H450" s="4" t="s">
        <v>149</v>
      </c>
      <c r="I450" s="4"/>
      <c r="J450" s="4"/>
      <c r="K450" s="4">
        <v>201</v>
      </c>
      <c r="L450" s="4">
        <v>1</v>
      </c>
      <c r="M450" s="4">
        <v>3</v>
      </c>
      <c r="N450" s="4" t="s">
        <v>3</v>
      </c>
      <c r="O450" s="4">
        <v>2</v>
      </c>
      <c r="P450" s="4"/>
      <c r="Q450" s="4"/>
      <c r="R450" s="4"/>
      <c r="S450" s="4"/>
      <c r="T450" s="4"/>
      <c r="U450" s="4"/>
      <c r="V450" s="4"/>
      <c r="W450" s="4"/>
    </row>
    <row r="451" spans="1:23" x14ac:dyDescent="0.2">
      <c r="A451" s="4">
        <v>50</v>
      </c>
      <c r="B451" s="4">
        <v>0</v>
      </c>
      <c r="C451" s="4">
        <v>0</v>
      </c>
      <c r="D451" s="4">
        <v>1</v>
      </c>
      <c r="E451" s="4">
        <v>202</v>
      </c>
      <c r="F451" s="4">
        <f>ROUND(Source!P448,O451)</f>
        <v>636747.06999999995</v>
      </c>
      <c r="G451" s="4" t="s">
        <v>150</v>
      </c>
      <c r="H451" s="4" t="s">
        <v>151</v>
      </c>
      <c r="I451" s="4"/>
      <c r="J451" s="4"/>
      <c r="K451" s="4">
        <v>202</v>
      </c>
      <c r="L451" s="4">
        <v>2</v>
      </c>
      <c r="M451" s="4">
        <v>3</v>
      </c>
      <c r="N451" s="4" t="s">
        <v>3</v>
      </c>
      <c r="O451" s="4">
        <v>2</v>
      </c>
      <c r="P451" s="4"/>
      <c r="Q451" s="4"/>
      <c r="R451" s="4"/>
      <c r="S451" s="4"/>
      <c r="T451" s="4"/>
      <c r="U451" s="4"/>
      <c r="V451" s="4"/>
      <c r="W451" s="4"/>
    </row>
    <row r="452" spans="1:23" x14ac:dyDescent="0.2">
      <c r="A452" s="4">
        <v>50</v>
      </c>
      <c r="B452" s="4">
        <v>0</v>
      </c>
      <c r="C452" s="4">
        <v>0</v>
      </c>
      <c r="D452" s="4">
        <v>1</v>
      </c>
      <c r="E452" s="4">
        <v>222</v>
      </c>
      <c r="F452" s="4">
        <f>ROUND(Source!AO448,O452)</f>
        <v>0</v>
      </c>
      <c r="G452" s="4" t="s">
        <v>152</v>
      </c>
      <c r="H452" s="4" t="s">
        <v>153</v>
      </c>
      <c r="I452" s="4"/>
      <c r="J452" s="4"/>
      <c r="K452" s="4">
        <v>222</v>
      </c>
      <c r="L452" s="4">
        <v>3</v>
      </c>
      <c r="M452" s="4">
        <v>3</v>
      </c>
      <c r="N452" s="4" t="s">
        <v>3</v>
      </c>
      <c r="O452" s="4">
        <v>2</v>
      </c>
      <c r="P452" s="4"/>
      <c r="Q452" s="4"/>
      <c r="R452" s="4"/>
      <c r="S452" s="4"/>
      <c r="T452" s="4"/>
      <c r="U452" s="4"/>
      <c r="V452" s="4"/>
      <c r="W452" s="4"/>
    </row>
    <row r="453" spans="1:23" x14ac:dyDescent="0.2">
      <c r="A453" s="4">
        <v>50</v>
      </c>
      <c r="B453" s="4">
        <v>0</v>
      </c>
      <c r="C453" s="4">
        <v>0</v>
      </c>
      <c r="D453" s="4">
        <v>1</v>
      </c>
      <c r="E453" s="4">
        <v>225</v>
      </c>
      <c r="F453" s="4">
        <f>ROUND(Source!AV448,O453)</f>
        <v>636747.06999999995</v>
      </c>
      <c r="G453" s="4" t="s">
        <v>154</v>
      </c>
      <c r="H453" s="4" t="s">
        <v>155</v>
      </c>
      <c r="I453" s="4"/>
      <c r="J453" s="4"/>
      <c r="K453" s="4">
        <v>225</v>
      </c>
      <c r="L453" s="4">
        <v>4</v>
      </c>
      <c r="M453" s="4">
        <v>3</v>
      </c>
      <c r="N453" s="4" t="s">
        <v>3</v>
      </c>
      <c r="O453" s="4">
        <v>2</v>
      </c>
      <c r="P453" s="4"/>
      <c r="Q453" s="4"/>
      <c r="R453" s="4"/>
      <c r="S453" s="4"/>
      <c r="T453" s="4"/>
      <c r="U453" s="4"/>
      <c r="V453" s="4"/>
      <c r="W453" s="4"/>
    </row>
    <row r="454" spans="1:23" x14ac:dyDescent="0.2">
      <c r="A454" s="4">
        <v>50</v>
      </c>
      <c r="B454" s="4">
        <v>0</v>
      </c>
      <c r="C454" s="4">
        <v>0</v>
      </c>
      <c r="D454" s="4">
        <v>1</v>
      </c>
      <c r="E454" s="4">
        <v>226</v>
      </c>
      <c r="F454" s="4">
        <f>ROUND(Source!AW448,O454)</f>
        <v>636747.06999999995</v>
      </c>
      <c r="G454" s="4" t="s">
        <v>156</v>
      </c>
      <c r="H454" s="4" t="s">
        <v>157</v>
      </c>
      <c r="I454" s="4"/>
      <c r="J454" s="4"/>
      <c r="K454" s="4">
        <v>226</v>
      </c>
      <c r="L454" s="4">
        <v>5</v>
      </c>
      <c r="M454" s="4">
        <v>3</v>
      </c>
      <c r="N454" s="4" t="s">
        <v>3</v>
      </c>
      <c r="O454" s="4">
        <v>2</v>
      </c>
      <c r="P454" s="4"/>
      <c r="Q454" s="4"/>
      <c r="R454" s="4"/>
      <c r="S454" s="4"/>
      <c r="T454" s="4"/>
      <c r="U454" s="4"/>
      <c r="V454" s="4"/>
      <c r="W454" s="4"/>
    </row>
    <row r="455" spans="1:23" x14ac:dyDescent="0.2">
      <c r="A455" s="4">
        <v>50</v>
      </c>
      <c r="B455" s="4">
        <v>0</v>
      </c>
      <c r="C455" s="4">
        <v>0</v>
      </c>
      <c r="D455" s="4">
        <v>1</v>
      </c>
      <c r="E455" s="4">
        <v>227</v>
      </c>
      <c r="F455" s="4">
        <f>ROUND(Source!AX448,O455)</f>
        <v>0</v>
      </c>
      <c r="G455" s="4" t="s">
        <v>158</v>
      </c>
      <c r="H455" s="4" t="s">
        <v>159</v>
      </c>
      <c r="I455" s="4"/>
      <c r="J455" s="4"/>
      <c r="K455" s="4">
        <v>227</v>
      </c>
      <c r="L455" s="4">
        <v>6</v>
      </c>
      <c r="M455" s="4">
        <v>3</v>
      </c>
      <c r="N455" s="4" t="s">
        <v>3</v>
      </c>
      <c r="O455" s="4">
        <v>2</v>
      </c>
      <c r="P455" s="4"/>
      <c r="Q455" s="4"/>
      <c r="R455" s="4"/>
      <c r="S455" s="4"/>
      <c r="T455" s="4"/>
      <c r="U455" s="4"/>
      <c r="V455" s="4"/>
      <c r="W455" s="4"/>
    </row>
    <row r="456" spans="1:23" x14ac:dyDescent="0.2">
      <c r="A456" s="4">
        <v>50</v>
      </c>
      <c r="B456" s="4">
        <v>0</v>
      </c>
      <c r="C456" s="4">
        <v>0</v>
      </c>
      <c r="D456" s="4">
        <v>1</v>
      </c>
      <c r="E456" s="4">
        <v>228</v>
      </c>
      <c r="F456" s="4">
        <f>ROUND(Source!AY448,O456)</f>
        <v>636747.06999999995</v>
      </c>
      <c r="G456" s="4" t="s">
        <v>160</v>
      </c>
      <c r="H456" s="4" t="s">
        <v>161</v>
      </c>
      <c r="I456" s="4"/>
      <c r="J456" s="4"/>
      <c r="K456" s="4">
        <v>228</v>
      </c>
      <c r="L456" s="4">
        <v>7</v>
      </c>
      <c r="M456" s="4">
        <v>3</v>
      </c>
      <c r="N456" s="4" t="s">
        <v>3</v>
      </c>
      <c r="O456" s="4">
        <v>2</v>
      </c>
      <c r="P456" s="4"/>
      <c r="Q456" s="4"/>
      <c r="R456" s="4"/>
      <c r="S456" s="4"/>
      <c r="T456" s="4"/>
      <c r="U456" s="4"/>
      <c r="V456" s="4"/>
      <c r="W456" s="4"/>
    </row>
    <row r="457" spans="1:23" x14ac:dyDescent="0.2">
      <c r="A457" s="4">
        <v>50</v>
      </c>
      <c r="B457" s="4">
        <v>0</v>
      </c>
      <c r="C457" s="4">
        <v>0</v>
      </c>
      <c r="D457" s="4">
        <v>1</v>
      </c>
      <c r="E457" s="4">
        <v>216</v>
      </c>
      <c r="F457" s="4">
        <f>ROUND(Source!AP448,O457)</f>
        <v>0</v>
      </c>
      <c r="G457" s="4" t="s">
        <v>162</v>
      </c>
      <c r="H457" s="4" t="s">
        <v>163</v>
      </c>
      <c r="I457" s="4"/>
      <c r="J457" s="4"/>
      <c r="K457" s="4">
        <v>216</v>
      </c>
      <c r="L457" s="4">
        <v>8</v>
      </c>
      <c r="M457" s="4">
        <v>3</v>
      </c>
      <c r="N457" s="4" t="s">
        <v>3</v>
      </c>
      <c r="O457" s="4">
        <v>2</v>
      </c>
      <c r="P457" s="4"/>
      <c r="Q457" s="4"/>
      <c r="R457" s="4"/>
      <c r="S457" s="4"/>
      <c r="T457" s="4"/>
      <c r="U457" s="4"/>
      <c r="V457" s="4"/>
      <c r="W457" s="4"/>
    </row>
    <row r="458" spans="1:23" x14ac:dyDescent="0.2">
      <c r="A458" s="4">
        <v>50</v>
      </c>
      <c r="B458" s="4">
        <v>0</v>
      </c>
      <c r="C458" s="4">
        <v>0</v>
      </c>
      <c r="D458" s="4">
        <v>1</v>
      </c>
      <c r="E458" s="4">
        <v>223</v>
      </c>
      <c r="F458" s="4">
        <f>ROUND(Source!AQ448,O458)</f>
        <v>0</v>
      </c>
      <c r="G458" s="4" t="s">
        <v>164</v>
      </c>
      <c r="H458" s="4" t="s">
        <v>165</v>
      </c>
      <c r="I458" s="4"/>
      <c r="J458" s="4"/>
      <c r="K458" s="4">
        <v>223</v>
      </c>
      <c r="L458" s="4">
        <v>9</v>
      </c>
      <c r="M458" s="4">
        <v>3</v>
      </c>
      <c r="N458" s="4" t="s">
        <v>3</v>
      </c>
      <c r="O458" s="4">
        <v>2</v>
      </c>
      <c r="P458" s="4"/>
      <c r="Q458" s="4"/>
      <c r="R458" s="4"/>
      <c r="S458" s="4"/>
      <c r="T458" s="4"/>
      <c r="U458" s="4"/>
      <c r="V458" s="4"/>
      <c r="W458" s="4"/>
    </row>
    <row r="459" spans="1:23" x14ac:dyDescent="0.2">
      <c r="A459" s="4">
        <v>50</v>
      </c>
      <c r="B459" s="4">
        <v>0</v>
      </c>
      <c r="C459" s="4">
        <v>0</v>
      </c>
      <c r="D459" s="4">
        <v>1</v>
      </c>
      <c r="E459" s="4">
        <v>229</v>
      </c>
      <c r="F459" s="4">
        <f>ROUND(Source!AZ448,O459)</f>
        <v>0</v>
      </c>
      <c r="G459" s="4" t="s">
        <v>166</v>
      </c>
      <c r="H459" s="4" t="s">
        <v>167</v>
      </c>
      <c r="I459" s="4"/>
      <c r="J459" s="4"/>
      <c r="K459" s="4">
        <v>229</v>
      </c>
      <c r="L459" s="4">
        <v>10</v>
      </c>
      <c r="M459" s="4">
        <v>3</v>
      </c>
      <c r="N459" s="4" t="s">
        <v>3</v>
      </c>
      <c r="O459" s="4">
        <v>2</v>
      </c>
      <c r="P459" s="4"/>
      <c r="Q459" s="4"/>
      <c r="R459" s="4"/>
      <c r="S459" s="4"/>
      <c r="T459" s="4"/>
      <c r="U459" s="4"/>
      <c r="V459" s="4"/>
      <c r="W459" s="4"/>
    </row>
    <row r="460" spans="1:23" x14ac:dyDescent="0.2">
      <c r="A460" s="4">
        <v>50</v>
      </c>
      <c r="B460" s="4">
        <v>0</v>
      </c>
      <c r="C460" s="4">
        <v>0</v>
      </c>
      <c r="D460" s="4">
        <v>1</v>
      </c>
      <c r="E460" s="4">
        <v>203</v>
      </c>
      <c r="F460" s="4">
        <f>ROUND(Source!Q448,O460)</f>
        <v>4365.62</v>
      </c>
      <c r="G460" s="4" t="s">
        <v>168</v>
      </c>
      <c r="H460" s="4" t="s">
        <v>169</v>
      </c>
      <c r="I460" s="4"/>
      <c r="J460" s="4"/>
      <c r="K460" s="4">
        <v>203</v>
      </c>
      <c r="L460" s="4">
        <v>11</v>
      </c>
      <c r="M460" s="4">
        <v>3</v>
      </c>
      <c r="N460" s="4" t="s">
        <v>3</v>
      </c>
      <c r="O460" s="4">
        <v>2</v>
      </c>
      <c r="P460" s="4"/>
      <c r="Q460" s="4"/>
      <c r="R460" s="4"/>
      <c r="S460" s="4"/>
      <c r="T460" s="4"/>
      <c r="U460" s="4"/>
      <c r="V460" s="4"/>
      <c r="W460" s="4"/>
    </row>
    <row r="461" spans="1:23" x14ac:dyDescent="0.2">
      <c r="A461" s="4">
        <v>50</v>
      </c>
      <c r="B461" s="4">
        <v>0</v>
      </c>
      <c r="C461" s="4">
        <v>0</v>
      </c>
      <c r="D461" s="4">
        <v>1</v>
      </c>
      <c r="E461" s="4">
        <v>231</v>
      </c>
      <c r="F461" s="4">
        <f>ROUND(Source!BB448,O461)</f>
        <v>0</v>
      </c>
      <c r="G461" s="4" t="s">
        <v>170</v>
      </c>
      <c r="H461" s="4" t="s">
        <v>171</v>
      </c>
      <c r="I461" s="4"/>
      <c r="J461" s="4"/>
      <c r="K461" s="4">
        <v>231</v>
      </c>
      <c r="L461" s="4">
        <v>12</v>
      </c>
      <c r="M461" s="4">
        <v>3</v>
      </c>
      <c r="N461" s="4" t="s">
        <v>3</v>
      </c>
      <c r="O461" s="4">
        <v>2</v>
      </c>
      <c r="P461" s="4"/>
      <c r="Q461" s="4"/>
      <c r="R461" s="4"/>
      <c r="S461" s="4"/>
      <c r="T461" s="4"/>
      <c r="U461" s="4"/>
      <c r="V461" s="4"/>
      <c r="W461" s="4"/>
    </row>
    <row r="462" spans="1:23" x14ac:dyDescent="0.2">
      <c r="A462" s="4">
        <v>50</v>
      </c>
      <c r="B462" s="4">
        <v>0</v>
      </c>
      <c r="C462" s="4">
        <v>0</v>
      </c>
      <c r="D462" s="4">
        <v>1</v>
      </c>
      <c r="E462" s="4">
        <v>204</v>
      </c>
      <c r="F462" s="4">
        <f>ROUND(Source!R448,O462)</f>
        <v>529.33000000000004</v>
      </c>
      <c r="G462" s="4" t="s">
        <v>172</v>
      </c>
      <c r="H462" s="4" t="s">
        <v>173</v>
      </c>
      <c r="I462" s="4"/>
      <c r="J462" s="4"/>
      <c r="K462" s="4">
        <v>204</v>
      </c>
      <c r="L462" s="4">
        <v>13</v>
      </c>
      <c r="M462" s="4">
        <v>3</v>
      </c>
      <c r="N462" s="4" t="s">
        <v>3</v>
      </c>
      <c r="O462" s="4">
        <v>2</v>
      </c>
      <c r="P462" s="4"/>
      <c r="Q462" s="4"/>
      <c r="R462" s="4"/>
      <c r="S462" s="4"/>
      <c r="T462" s="4"/>
      <c r="U462" s="4"/>
      <c r="V462" s="4"/>
      <c r="W462" s="4"/>
    </row>
    <row r="463" spans="1:23" x14ac:dyDescent="0.2">
      <c r="A463" s="4">
        <v>50</v>
      </c>
      <c r="B463" s="4">
        <v>0</v>
      </c>
      <c r="C463" s="4">
        <v>0</v>
      </c>
      <c r="D463" s="4">
        <v>1</v>
      </c>
      <c r="E463" s="4">
        <v>205</v>
      </c>
      <c r="F463" s="4">
        <f>ROUND(Source!S448,O463)</f>
        <v>128114.78</v>
      </c>
      <c r="G463" s="4" t="s">
        <v>174</v>
      </c>
      <c r="H463" s="4" t="s">
        <v>175</v>
      </c>
      <c r="I463" s="4"/>
      <c r="J463" s="4"/>
      <c r="K463" s="4">
        <v>205</v>
      </c>
      <c r="L463" s="4">
        <v>14</v>
      </c>
      <c r="M463" s="4">
        <v>3</v>
      </c>
      <c r="N463" s="4" t="s">
        <v>3</v>
      </c>
      <c r="O463" s="4">
        <v>2</v>
      </c>
      <c r="P463" s="4"/>
      <c r="Q463" s="4"/>
      <c r="R463" s="4"/>
      <c r="S463" s="4"/>
      <c r="T463" s="4"/>
      <c r="U463" s="4"/>
      <c r="V463" s="4"/>
      <c r="W463" s="4"/>
    </row>
    <row r="464" spans="1:23" x14ac:dyDescent="0.2">
      <c r="A464" s="4">
        <v>50</v>
      </c>
      <c r="B464" s="4">
        <v>0</v>
      </c>
      <c r="C464" s="4">
        <v>0</v>
      </c>
      <c r="D464" s="4">
        <v>1</v>
      </c>
      <c r="E464" s="4">
        <v>232</v>
      </c>
      <c r="F464" s="4">
        <f>ROUND(Source!BC448,O464)</f>
        <v>0</v>
      </c>
      <c r="G464" s="4" t="s">
        <v>176</v>
      </c>
      <c r="H464" s="4" t="s">
        <v>177</v>
      </c>
      <c r="I464" s="4"/>
      <c r="J464" s="4"/>
      <c r="K464" s="4">
        <v>232</v>
      </c>
      <c r="L464" s="4">
        <v>15</v>
      </c>
      <c r="M464" s="4">
        <v>3</v>
      </c>
      <c r="N464" s="4" t="s">
        <v>3</v>
      </c>
      <c r="O464" s="4">
        <v>2</v>
      </c>
      <c r="P464" s="4"/>
      <c r="Q464" s="4"/>
      <c r="R464" s="4"/>
      <c r="S464" s="4"/>
      <c r="T464" s="4"/>
      <c r="U464" s="4"/>
      <c r="V464" s="4"/>
      <c r="W464" s="4"/>
    </row>
    <row r="465" spans="1:206" x14ac:dyDescent="0.2">
      <c r="A465" s="4">
        <v>50</v>
      </c>
      <c r="B465" s="4">
        <v>0</v>
      </c>
      <c r="C465" s="4">
        <v>0</v>
      </c>
      <c r="D465" s="4">
        <v>1</v>
      </c>
      <c r="E465" s="4">
        <v>214</v>
      </c>
      <c r="F465" s="4">
        <f>ROUND(Source!AS448,O465)</f>
        <v>29904.23</v>
      </c>
      <c r="G465" s="4" t="s">
        <v>178</v>
      </c>
      <c r="H465" s="4" t="s">
        <v>179</v>
      </c>
      <c r="I465" s="4"/>
      <c r="J465" s="4"/>
      <c r="K465" s="4">
        <v>214</v>
      </c>
      <c r="L465" s="4">
        <v>16</v>
      </c>
      <c r="M465" s="4">
        <v>3</v>
      </c>
      <c r="N465" s="4" t="s">
        <v>3</v>
      </c>
      <c r="O465" s="4">
        <v>2</v>
      </c>
      <c r="P465" s="4"/>
      <c r="Q465" s="4"/>
      <c r="R465" s="4"/>
      <c r="S465" s="4"/>
      <c r="T465" s="4"/>
      <c r="U465" s="4"/>
      <c r="V465" s="4"/>
      <c r="W465" s="4"/>
    </row>
    <row r="466" spans="1:206" x14ac:dyDescent="0.2">
      <c r="A466" s="4">
        <v>50</v>
      </c>
      <c r="B466" s="4">
        <v>0</v>
      </c>
      <c r="C466" s="4">
        <v>0</v>
      </c>
      <c r="D466" s="4">
        <v>1</v>
      </c>
      <c r="E466" s="4">
        <v>215</v>
      </c>
      <c r="F466" s="4">
        <f>ROUND(Source!AT448,O466)</f>
        <v>941364.99</v>
      </c>
      <c r="G466" s="4" t="s">
        <v>180</v>
      </c>
      <c r="H466" s="4" t="s">
        <v>181</v>
      </c>
      <c r="I466" s="4"/>
      <c r="J466" s="4"/>
      <c r="K466" s="4">
        <v>215</v>
      </c>
      <c r="L466" s="4">
        <v>17</v>
      </c>
      <c r="M466" s="4">
        <v>3</v>
      </c>
      <c r="N466" s="4" t="s">
        <v>3</v>
      </c>
      <c r="O466" s="4">
        <v>2</v>
      </c>
      <c r="P466" s="4"/>
      <c r="Q466" s="4"/>
      <c r="R466" s="4"/>
      <c r="S466" s="4"/>
      <c r="T466" s="4"/>
      <c r="U466" s="4"/>
      <c r="V466" s="4"/>
      <c r="W466" s="4"/>
    </row>
    <row r="467" spans="1:206" x14ac:dyDescent="0.2">
      <c r="A467" s="4">
        <v>50</v>
      </c>
      <c r="B467" s="4">
        <v>0</v>
      </c>
      <c r="C467" s="4">
        <v>0</v>
      </c>
      <c r="D467" s="4">
        <v>1</v>
      </c>
      <c r="E467" s="4">
        <v>217</v>
      </c>
      <c r="F467" s="4">
        <f>ROUND(Source!AU448,O467)</f>
        <v>0</v>
      </c>
      <c r="G467" s="4" t="s">
        <v>182</v>
      </c>
      <c r="H467" s="4" t="s">
        <v>183</v>
      </c>
      <c r="I467" s="4"/>
      <c r="J467" s="4"/>
      <c r="K467" s="4">
        <v>217</v>
      </c>
      <c r="L467" s="4">
        <v>18</v>
      </c>
      <c r="M467" s="4">
        <v>3</v>
      </c>
      <c r="N467" s="4" t="s">
        <v>3</v>
      </c>
      <c r="O467" s="4">
        <v>2</v>
      </c>
      <c r="P467" s="4"/>
      <c r="Q467" s="4"/>
      <c r="R467" s="4"/>
      <c r="S467" s="4"/>
      <c r="T467" s="4"/>
      <c r="U467" s="4"/>
      <c r="V467" s="4"/>
      <c r="W467" s="4"/>
    </row>
    <row r="468" spans="1:206" x14ac:dyDescent="0.2">
      <c r="A468" s="4">
        <v>50</v>
      </c>
      <c r="B468" s="4">
        <v>0</v>
      </c>
      <c r="C468" s="4">
        <v>0</v>
      </c>
      <c r="D468" s="4">
        <v>1</v>
      </c>
      <c r="E468" s="4">
        <v>230</v>
      </c>
      <c r="F468" s="4">
        <f>ROUND(Source!BA448,O468)</f>
        <v>0</v>
      </c>
      <c r="G468" s="4" t="s">
        <v>184</v>
      </c>
      <c r="H468" s="4" t="s">
        <v>185</v>
      </c>
      <c r="I468" s="4"/>
      <c r="J468" s="4"/>
      <c r="K468" s="4">
        <v>230</v>
      </c>
      <c r="L468" s="4">
        <v>19</v>
      </c>
      <c r="M468" s="4">
        <v>3</v>
      </c>
      <c r="N468" s="4" t="s">
        <v>3</v>
      </c>
      <c r="O468" s="4">
        <v>2</v>
      </c>
      <c r="P468" s="4"/>
      <c r="Q468" s="4"/>
      <c r="R468" s="4"/>
      <c r="S468" s="4"/>
      <c r="T468" s="4"/>
      <c r="U468" s="4"/>
      <c r="V468" s="4"/>
      <c r="W468" s="4"/>
    </row>
    <row r="469" spans="1:206" x14ac:dyDescent="0.2">
      <c r="A469" s="4">
        <v>50</v>
      </c>
      <c r="B469" s="4">
        <v>0</v>
      </c>
      <c r="C469" s="4">
        <v>0</v>
      </c>
      <c r="D469" s="4">
        <v>1</v>
      </c>
      <c r="E469" s="4">
        <v>206</v>
      </c>
      <c r="F469" s="4">
        <f>ROUND(Source!T448,O469)</f>
        <v>0</v>
      </c>
      <c r="G469" s="4" t="s">
        <v>186</v>
      </c>
      <c r="H469" s="4" t="s">
        <v>187</v>
      </c>
      <c r="I469" s="4"/>
      <c r="J469" s="4"/>
      <c r="K469" s="4">
        <v>206</v>
      </c>
      <c r="L469" s="4">
        <v>20</v>
      </c>
      <c r="M469" s="4">
        <v>3</v>
      </c>
      <c r="N469" s="4" t="s">
        <v>3</v>
      </c>
      <c r="O469" s="4">
        <v>2</v>
      </c>
      <c r="P469" s="4"/>
      <c r="Q469" s="4"/>
      <c r="R469" s="4"/>
      <c r="S469" s="4"/>
      <c r="T469" s="4"/>
      <c r="U469" s="4"/>
      <c r="V469" s="4"/>
      <c r="W469" s="4"/>
    </row>
    <row r="470" spans="1:206" x14ac:dyDescent="0.2">
      <c r="A470" s="4">
        <v>50</v>
      </c>
      <c r="B470" s="4">
        <v>0</v>
      </c>
      <c r="C470" s="4">
        <v>0</v>
      </c>
      <c r="D470" s="4">
        <v>1</v>
      </c>
      <c r="E470" s="4">
        <v>207</v>
      </c>
      <c r="F470" s="4">
        <f>Source!U448</f>
        <v>464.54860000000002</v>
      </c>
      <c r="G470" s="4" t="s">
        <v>188</v>
      </c>
      <c r="H470" s="4" t="s">
        <v>189</v>
      </c>
      <c r="I470" s="4"/>
      <c r="J470" s="4"/>
      <c r="K470" s="4">
        <v>207</v>
      </c>
      <c r="L470" s="4">
        <v>21</v>
      </c>
      <c r="M470" s="4">
        <v>3</v>
      </c>
      <c r="N470" s="4" t="s">
        <v>3</v>
      </c>
      <c r="O470" s="4">
        <v>-1</v>
      </c>
      <c r="P470" s="4"/>
      <c r="Q470" s="4"/>
      <c r="R470" s="4"/>
      <c r="S470" s="4"/>
      <c r="T470" s="4"/>
      <c r="U470" s="4"/>
      <c r="V470" s="4"/>
      <c r="W470" s="4"/>
    </row>
    <row r="471" spans="1:206" x14ac:dyDescent="0.2">
      <c r="A471" s="4">
        <v>50</v>
      </c>
      <c r="B471" s="4">
        <v>0</v>
      </c>
      <c r="C471" s="4">
        <v>0</v>
      </c>
      <c r="D471" s="4">
        <v>1</v>
      </c>
      <c r="E471" s="4">
        <v>208</v>
      </c>
      <c r="F471" s="4">
        <f>Source!V448</f>
        <v>1.3743000000000001</v>
      </c>
      <c r="G471" s="4" t="s">
        <v>190</v>
      </c>
      <c r="H471" s="4" t="s">
        <v>191</v>
      </c>
      <c r="I471" s="4"/>
      <c r="J471" s="4"/>
      <c r="K471" s="4">
        <v>208</v>
      </c>
      <c r="L471" s="4">
        <v>22</v>
      </c>
      <c r="M471" s="4">
        <v>3</v>
      </c>
      <c r="N471" s="4" t="s">
        <v>3</v>
      </c>
      <c r="O471" s="4">
        <v>-1</v>
      </c>
      <c r="P471" s="4"/>
      <c r="Q471" s="4"/>
      <c r="R471" s="4"/>
      <c r="S471" s="4"/>
      <c r="T471" s="4"/>
      <c r="U471" s="4"/>
      <c r="V471" s="4"/>
      <c r="W471" s="4"/>
    </row>
    <row r="472" spans="1:206" x14ac:dyDescent="0.2">
      <c r="A472" s="4">
        <v>50</v>
      </c>
      <c r="B472" s="4">
        <v>0</v>
      </c>
      <c r="C472" s="4">
        <v>0</v>
      </c>
      <c r="D472" s="4">
        <v>1</v>
      </c>
      <c r="E472" s="4">
        <v>209</v>
      </c>
      <c r="F472" s="4">
        <f>ROUND(Source!W448,O472)</f>
        <v>56.08</v>
      </c>
      <c r="G472" s="4" t="s">
        <v>192</v>
      </c>
      <c r="H472" s="4" t="s">
        <v>193</v>
      </c>
      <c r="I472" s="4"/>
      <c r="J472" s="4"/>
      <c r="K472" s="4">
        <v>209</v>
      </c>
      <c r="L472" s="4">
        <v>23</v>
      </c>
      <c r="M472" s="4">
        <v>3</v>
      </c>
      <c r="N472" s="4" t="s">
        <v>3</v>
      </c>
      <c r="O472" s="4">
        <v>2</v>
      </c>
      <c r="P472" s="4"/>
      <c r="Q472" s="4"/>
      <c r="R472" s="4"/>
      <c r="S472" s="4"/>
      <c r="T472" s="4"/>
      <c r="U472" s="4"/>
      <c r="V472" s="4"/>
      <c r="W472" s="4"/>
    </row>
    <row r="473" spans="1:206" x14ac:dyDescent="0.2">
      <c r="A473" s="4">
        <v>50</v>
      </c>
      <c r="B473" s="4">
        <v>0</v>
      </c>
      <c r="C473" s="4">
        <v>0</v>
      </c>
      <c r="D473" s="4">
        <v>1</v>
      </c>
      <c r="E473" s="4">
        <v>210</v>
      </c>
      <c r="F473" s="4">
        <f>ROUND(Source!X448,O473)</f>
        <v>120199.09</v>
      </c>
      <c r="G473" s="4" t="s">
        <v>194</v>
      </c>
      <c r="H473" s="4" t="s">
        <v>195</v>
      </c>
      <c r="I473" s="4"/>
      <c r="J473" s="4"/>
      <c r="K473" s="4">
        <v>210</v>
      </c>
      <c r="L473" s="4">
        <v>24</v>
      </c>
      <c r="M473" s="4">
        <v>3</v>
      </c>
      <c r="N473" s="4" t="s">
        <v>3</v>
      </c>
      <c r="O473" s="4">
        <v>2</v>
      </c>
      <c r="P473" s="4"/>
      <c r="Q473" s="4"/>
      <c r="R473" s="4"/>
      <c r="S473" s="4"/>
      <c r="T473" s="4"/>
      <c r="U473" s="4"/>
      <c r="V473" s="4"/>
      <c r="W473" s="4"/>
    </row>
    <row r="474" spans="1:206" x14ac:dyDescent="0.2">
      <c r="A474" s="4">
        <v>50</v>
      </c>
      <c r="B474" s="4">
        <v>0</v>
      </c>
      <c r="C474" s="4">
        <v>0</v>
      </c>
      <c r="D474" s="4">
        <v>1</v>
      </c>
      <c r="E474" s="4">
        <v>211</v>
      </c>
      <c r="F474" s="4">
        <f>ROUND(Source!Y448,O474)</f>
        <v>81842.66</v>
      </c>
      <c r="G474" s="4" t="s">
        <v>196</v>
      </c>
      <c r="H474" s="4" t="s">
        <v>197</v>
      </c>
      <c r="I474" s="4"/>
      <c r="J474" s="4"/>
      <c r="K474" s="4">
        <v>211</v>
      </c>
      <c r="L474" s="4">
        <v>25</v>
      </c>
      <c r="M474" s="4">
        <v>3</v>
      </c>
      <c r="N474" s="4" t="s">
        <v>3</v>
      </c>
      <c r="O474" s="4">
        <v>2</v>
      </c>
      <c r="P474" s="4"/>
      <c r="Q474" s="4"/>
      <c r="R474" s="4"/>
      <c r="S474" s="4"/>
      <c r="T474" s="4"/>
      <c r="U474" s="4"/>
      <c r="V474" s="4"/>
      <c r="W474" s="4"/>
    </row>
    <row r="475" spans="1:206" x14ac:dyDescent="0.2">
      <c r="A475" s="4">
        <v>50</v>
      </c>
      <c r="B475" s="4">
        <v>0</v>
      </c>
      <c r="C475" s="4">
        <v>0</v>
      </c>
      <c r="D475" s="4">
        <v>1</v>
      </c>
      <c r="E475" s="4">
        <v>224</v>
      </c>
      <c r="F475" s="4">
        <f>ROUND(Source!AR448,O475)</f>
        <v>971269.22</v>
      </c>
      <c r="G475" s="4" t="s">
        <v>198</v>
      </c>
      <c r="H475" s="4" t="s">
        <v>199</v>
      </c>
      <c r="I475" s="4"/>
      <c r="J475" s="4"/>
      <c r="K475" s="4">
        <v>224</v>
      </c>
      <c r="L475" s="4">
        <v>26</v>
      </c>
      <c r="M475" s="4">
        <v>3</v>
      </c>
      <c r="N475" s="4" t="s">
        <v>3</v>
      </c>
      <c r="O475" s="4">
        <v>2</v>
      </c>
      <c r="P475" s="4"/>
      <c r="Q475" s="4"/>
      <c r="R475" s="4"/>
      <c r="S475" s="4"/>
      <c r="T475" s="4"/>
      <c r="U475" s="4"/>
      <c r="V475" s="4"/>
      <c r="W475" s="4"/>
    </row>
    <row r="477" spans="1:206" x14ac:dyDescent="0.2">
      <c r="A477" s="1">
        <v>5</v>
      </c>
      <c r="B477" s="1">
        <v>1</v>
      </c>
      <c r="C477" s="1"/>
      <c r="D477" s="1">
        <f>ROW(A509)</f>
        <v>509</v>
      </c>
      <c r="E477" s="1"/>
      <c r="F477" s="1" t="s">
        <v>13</v>
      </c>
      <c r="G477" s="1" t="s">
        <v>355</v>
      </c>
      <c r="H477" s="1" t="s">
        <v>3</v>
      </c>
      <c r="I477" s="1">
        <v>0</v>
      </c>
      <c r="J477" s="1"/>
      <c r="K477" s="1">
        <v>0</v>
      </c>
      <c r="L477" s="1"/>
      <c r="M477" s="1"/>
      <c r="N477" s="1"/>
      <c r="O477" s="1"/>
      <c r="P477" s="1"/>
      <c r="Q477" s="1"/>
      <c r="R477" s="1"/>
      <c r="S477" s="1"/>
      <c r="T477" s="1"/>
      <c r="U477" s="1" t="s">
        <v>3</v>
      </c>
      <c r="V477" s="1">
        <v>0</v>
      </c>
      <c r="W477" s="1"/>
      <c r="X477" s="1"/>
      <c r="Y477" s="1"/>
      <c r="Z477" s="1"/>
      <c r="AA477" s="1"/>
      <c r="AB477" s="1" t="s">
        <v>3</v>
      </c>
      <c r="AC477" s="1" t="s">
        <v>3</v>
      </c>
      <c r="AD477" s="1" t="s">
        <v>3</v>
      </c>
      <c r="AE477" s="1" t="s">
        <v>3</v>
      </c>
      <c r="AF477" s="1" t="s">
        <v>3</v>
      </c>
      <c r="AG477" s="1" t="s">
        <v>3</v>
      </c>
      <c r="AH477" s="1"/>
      <c r="AI477" s="1"/>
      <c r="AJ477" s="1"/>
      <c r="AK477" s="1"/>
      <c r="AL477" s="1"/>
      <c r="AM477" s="1"/>
      <c r="AN477" s="1"/>
      <c r="AO477" s="1"/>
      <c r="AP477" s="1" t="s">
        <v>3</v>
      </c>
      <c r="AQ477" s="1" t="s">
        <v>3</v>
      </c>
      <c r="AR477" s="1" t="s">
        <v>3</v>
      </c>
      <c r="AS477" s="1"/>
      <c r="AT477" s="1"/>
      <c r="AU477" s="1"/>
      <c r="AV477" s="1"/>
      <c r="AW477" s="1"/>
      <c r="AX477" s="1"/>
      <c r="AY477" s="1"/>
      <c r="AZ477" s="1" t="s">
        <v>3</v>
      </c>
      <c r="BA477" s="1"/>
      <c r="BB477" s="1" t="s">
        <v>3</v>
      </c>
      <c r="BC477" s="1" t="s">
        <v>3</v>
      </c>
      <c r="BD477" s="1" t="s">
        <v>3</v>
      </c>
      <c r="BE477" s="1" t="s">
        <v>3</v>
      </c>
      <c r="BF477" s="1" t="s">
        <v>3</v>
      </c>
      <c r="BG477" s="1" t="s">
        <v>3</v>
      </c>
      <c r="BH477" s="1" t="s">
        <v>3</v>
      </c>
      <c r="BI477" s="1" t="s">
        <v>3</v>
      </c>
      <c r="BJ477" s="1" t="s">
        <v>3</v>
      </c>
      <c r="BK477" s="1" t="s">
        <v>3</v>
      </c>
      <c r="BL477" s="1" t="s">
        <v>3</v>
      </c>
      <c r="BM477" s="1" t="s">
        <v>3</v>
      </c>
      <c r="BN477" s="1" t="s">
        <v>3</v>
      </c>
      <c r="BO477" s="1" t="s">
        <v>3</v>
      </c>
      <c r="BP477" s="1" t="s">
        <v>3</v>
      </c>
      <c r="BQ477" s="1"/>
      <c r="BR477" s="1"/>
      <c r="BS477" s="1"/>
      <c r="BT477" s="1"/>
      <c r="BU477" s="1"/>
      <c r="BV477" s="1"/>
      <c r="BW477" s="1"/>
      <c r="BX477" s="1">
        <v>0</v>
      </c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>
        <v>0</v>
      </c>
    </row>
    <row r="479" spans="1:206" x14ac:dyDescent="0.2">
      <c r="A479" s="2">
        <v>52</v>
      </c>
      <c r="B479" s="2">
        <f t="shared" ref="B479:G479" si="407">B509</f>
        <v>1</v>
      </c>
      <c r="C479" s="2">
        <f t="shared" si="407"/>
        <v>5</v>
      </c>
      <c r="D479" s="2">
        <f t="shared" si="407"/>
        <v>477</v>
      </c>
      <c r="E479" s="2">
        <f t="shared" si="407"/>
        <v>0</v>
      </c>
      <c r="F479" s="2" t="str">
        <f t="shared" si="407"/>
        <v>Новый подраздел</v>
      </c>
      <c r="G479" s="2" t="str">
        <f t="shared" si="407"/>
        <v>Сантехнические работы</v>
      </c>
      <c r="H479" s="2"/>
      <c r="I479" s="2"/>
      <c r="J479" s="2"/>
      <c r="K479" s="2"/>
      <c r="L479" s="2"/>
      <c r="M479" s="2"/>
      <c r="N479" s="2"/>
      <c r="O479" s="2">
        <f t="shared" ref="O479:AT479" si="408">O509</f>
        <v>192323.55</v>
      </c>
      <c r="P479" s="2">
        <f t="shared" si="408"/>
        <v>142281.64000000001</v>
      </c>
      <c r="Q479" s="2">
        <f t="shared" si="408"/>
        <v>2387.31</v>
      </c>
      <c r="R479" s="2">
        <f t="shared" si="408"/>
        <v>294.2</v>
      </c>
      <c r="S479" s="2">
        <f t="shared" si="408"/>
        <v>47654.6</v>
      </c>
      <c r="T479" s="2">
        <f t="shared" si="408"/>
        <v>0</v>
      </c>
      <c r="U479" s="2">
        <f t="shared" si="408"/>
        <v>178.58412999999999</v>
      </c>
      <c r="V479" s="2">
        <f t="shared" si="408"/>
        <v>0.76500000000000001</v>
      </c>
      <c r="W479" s="2">
        <f t="shared" si="408"/>
        <v>51.48</v>
      </c>
      <c r="X479" s="2">
        <f t="shared" si="408"/>
        <v>53496.07</v>
      </c>
      <c r="Y479" s="2">
        <f t="shared" si="408"/>
        <v>31021.46</v>
      </c>
      <c r="Z479" s="2">
        <f t="shared" si="408"/>
        <v>0</v>
      </c>
      <c r="AA479" s="2">
        <f t="shared" si="408"/>
        <v>0</v>
      </c>
      <c r="AB479" s="2">
        <f t="shared" si="408"/>
        <v>192323.55</v>
      </c>
      <c r="AC479" s="2">
        <f t="shared" si="408"/>
        <v>142281.64000000001</v>
      </c>
      <c r="AD479" s="2">
        <f t="shared" si="408"/>
        <v>2387.31</v>
      </c>
      <c r="AE479" s="2">
        <f t="shared" si="408"/>
        <v>294.2</v>
      </c>
      <c r="AF479" s="2">
        <f t="shared" si="408"/>
        <v>47654.6</v>
      </c>
      <c r="AG479" s="2">
        <f t="shared" si="408"/>
        <v>0</v>
      </c>
      <c r="AH479" s="2">
        <f t="shared" si="408"/>
        <v>178.58412999999999</v>
      </c>
      <c r="AI479" s="2">
        <f t="shared" si="408"/>
        <v>0.76500000000000001</v>
      </c>
      <c r="AJ479" s="2">
        <f t="shared" si="408"/>
        <v>51.48</v>
      </c>
      <c r="AK479" s="2">
        <f t="shared" si="408"/>
        <v>53496.07</v>
      </c>
      <c r="AL479" s="2">
        <f t="shared" si="408"/>
        <v>31021.46</v>
      </c>
      <c r="AM479" s="2">
        <f t="shared" si="408"/>
        <v>0</v>
      </c>
      <c r="AN479" s="2">
        <f t="shared" si="408"/>
        <v>0</v>
      </c>
      <c r="AO479" s="2">
        <f t="shared" si="408"/>
        <v>0</v>
      </c>
      <c r="AP479" s="2">
        <f t="shared" si="408"/>
        <v>0</v>
      </c>
      <c r="AQ479" s="2">
        <f t="shared" si="408"/>
        <v>0</v>
      </c>
      <c r="AR479" s="2">
        <f t="shared" si="408"/>
        <v>276841.08</v>
      </c>
      <c r="AS479" s="2">
        <f t="shared" si="408"/>
        <v>189605.58</v>
      </c>
      <c r="AT479" s="2">
        <f t="shared" si="408"/>
        <v>0</v>
      </c>
      <c r="AU479" s="2">
        <f t="shared" ref="AU479:BZ479" si="409">AU509</f>
        <v>87235.5</v>
      </c>
      <c r="AV479" s="2">
        <f t="shared" si="409"/>
        <v>142281.64000000001</v>
      </c>
      <c r="AW479" s="2">
        <f t="shared" si="409"/>
        <v>142281.64000000001</v>
      </c>
      <c r="AX479" s="2">
        <f t="shared" si="409"/>
        <v>0</v>
      </c>
      <c r="AY479" s="2">
        <f t="shared" si="409"/>
        <v>142281.64000000001</v>
      </c>
      <c r="AZ479" s="2">
        <f t="shared" si="409"/>
        <v>0</v>
      </c>
      <c r="BA479" s="2">
        <f t="shared" si="409"/>
        <v>0</v>
      </c>
      <c r="BB479" s="2">
        <f t="shared" si="409"/>
        <v>0</v>
      </c>
      <c r="BC479" s="2">
        <f t="shared" si="409"/>
        <v>0</v>
      </c>
      <c r="BD479" s="2">
        <f t="shared" si="409"/>
        <v>0</v>
      </c>
      <c r="BE479" s="2">
        <f t="shared" si="409"/>
        <v>0</v>
      </c>
      <c r="BF479" s="2">
        <f t="shared" si="409"/>
        <v>0</v>
      </c>
      <c r="BG479" s="2">
        <f t="shared" si="409"/>
        <v>0</v>
      </c>
      <c r="BH479" s="2">
        <f t="shared" si="409"/>
        <v>0</v>
      </c>
      <c r="BI479" s="2">
        <f t="shared" si="409"/>
        <v>0</v>
      </c>
      <c r="BJ479" s="2">
        <f t="shared" si="409"/>
        <v>0</v>
      </c>
      <c r="BK479" s="2">
        <f t="shared" si="409"/>
        <v>0</v>
      </c>
      <c r="BL479" s="2">
        <f t="shared" si="409"/>
        <v>0</v>
      </c>
      <c r="BM479" s="2">
        <f t="shared" si="409"/>
        <v>0</v>
      </c>
      <c r="BN479" s="2">
        <f t="shared" si="409"/>
        <v>0</v>
      </c>
      <c r="BO479" s="2">
        <f t="shared" si="409"/>
        <v>0</v>
      </c>
      <c r="BP479" s="2">
        <f t="shared" si="409"/>
        <v>0</v>
      </c>
      <c r="BQ479" s="2">
        <f t="shared" si="409"/>
        <v>0</v>
      </c>
      <c r="BR479" s="2">
        <f t="shared" si="409"/>
        <v>0</v>
      </c>
      <c r="BS479" s="2">
        <f t="shared" si="409"/>
        <v>0</v>
      </c>
      <c r="BT479" s="2">
        <f t="shared" si="409"/>
        <v>0</v>
      </c>
      <c r="BU479" s="2">
        <f t="shared" si="409"/>
        <v>0</v>
      </c>
      <c r="BV479" s="2">
        <f t="shared" si="409"/>
        <v>0</v>
      </c>
      <c r="BW479" s="2">
        <f t="shared" si="409"/>
        <v>0</v>
      </c>
      <c r="BX479" s="2">
        <f t="shared" si="409"/>
        <v>0</v>
      </c>
      <c r="BY479" s="2">
        <f t="shared" si="409"/>
        <v>0</v>
      </c>
      <c r="BZ479" s="2">
        <f t="shared" si="409"/>
        <v>0</v>
      </c>
      <c r="CA479" s="2">
        <f t="shared" ref="CA479:DF479" si="410">CA509</f>
        <v>276841.08</v>
      </c>
      <c r="CB479" s="2">
        <f t="shared" si="410"/>
        <v>189605.58</v>
      </c>
      <c r="CC479" s="2">
        <f t="shared" si="410"/>
        <v>0</v>
      </c>
      <c r="CD479" s="2">
        <f t="shared" si="410"/>
        <v>87235.5</v>
      </c>
      <c r="CE479" s="2">
        <f t="shared" si="410"/>
        <v>142281.64000000001</v>
      </c>
      <c r="CF479" s="2">
        <f t="shared" si="410"/>
        <v>142281.64000000001</v>
      </c>
      <c r="CG479" s="2">
        <f t="shared" si="410"/>
        <v>0</v>
      </c>
      <c r="CH479" s="2">
        <f t="shared" si="410"/>
        <v>142281.64000000001</v>
      </c>
      <c r="CI479" s="2">
        <f t="shared" si="410"/>
        <v>0</v>
      </c>
      <c r="CJ479" s="2">
        <f t="shared" si="410"/>
        <v>0</v>
      </c>
      <c r="CK479" s="2">
        <f t="shared" si="410"/>
        <v>0</v>
      </c>
      <c r="CL479" s="2">
        <f t="shared" si="410"/>
        <v>0</v>
      </c>
      <c r="CM479" s="2">
        <f t="shared" si="410"/>
        <v>0</v>
      </c>
      <c r="CN479" s="2">
        <f t="shared" si="410"/>
        <v>0</v>
      </c>
      <c r="CO479" s="2">
        <f t="shared" si="410"/>
        <v>0</v>
      </c>
      <c r="CP479" s="2">
        <f t="shared" si="410"/>
        <v>0</v>
      </c>
      <c r="CQ479" s="2">
        <f t="shared" si="410"/>
        <v>0</v>
      </c>
      <c r="CR479" s="2">
        <f t="shared" si="410"/>
        <v>0</v>
      </c>
      <c r="CS479" s="2">
        <f t="shared" si="410"/>
        <v>0</v>
      </c>
      <c r="CT479" s="2">
        <f t="shared" si="410"/>
        <v>0</v>
      </c>
      <c r="CU479" s="2">
        <f t="shared" si="410"/>
        <v>0</v>
      </c>
      <c r="CV479" s="2">
        <f t="shared" si="410"/>
        <v>0</v>
      </c>
      <c r="CW479" s="2">
        <f t="shared" si="410"/>
        <v>0</v>
      </c>
      <c r="CX479" s="2">
        <f t="shared" si="410"/>
        <v>0</v>
      </c>
      <c r="CY479" s="2">
        <f t="shared" si="410"/>
        <v>0</v>
      </c>
      <c r="CZ479" s="2">
        <f t="shared" si="410"/>
        <v>0</v>
      </c>
      <c r="DA479" s="2">
        <f t="shared" si="410"/>
        <v>0</v>
      </c>
      <c r="DB479" s="2">
        <f t="shared" si="410"/>
        <v>0</v>
      </c>
      <c r="DC479" s="2">
        <f t="shared" si="410"/>
        <v>0</v>
      </c>
      <c r="DD479" s="2">
        <f t="shared" si="410"/>
        <v>0</v>
      </c>
      <c r="DE479" s="2">
        <f t="shared" si="410"/>
        <v>0</v>
      </c>
      <c r="DF479" s="2">
        <f t="shared" si="410"/>
        <v>0</v>
      </c>
      <c r="DG479" s="3">
        <f t="shared" ref="DG479:EL479" si="411">DG509</f>
        <v>0</v>
      </c>
      <c r="DH479" s="3">
        <f t="shared" si="411"/>
        <v>0</v>
      </c>
      <c r="DI479" s="3">
        <f t="shared" si="411"/>
        <v>0</v>
      </c>
      <c r="DJ479" s="3">
        <f t="shared" si="411"/>
        <v>0</v>
      </c>
      <c r="DK479" s="3">
        <f t="shared" si="411"/>
        <v>0</v>
      </c>
      <c r="DL479" s="3">
        <f t="shared" si="411"/>
        <v>0</v>
      </c>
      <c r="DM479" s="3">
        <f t="shared" si="411"/>
        <v>0</v>
      </c>
      <c r="DN479" s="3">
        <f t="shared" si="411"/>
        <v>0</v>
      </c>
      <c r="DO479" s="3">
        <f t="shared" si="411"/>
        <v>0</v>
      </c>
      <c r="DP479" s="3">
        <f t="shared" si="411"/>
        <v>0</v>
      </c>
      <c r="DQ479" s="3">
        <f t="shared" si="411"/>
        <v>0</v>
      </c>
      <c r="DR479" s="3">
        <f t="shared" si="411"/>
        <v>0</v>
      </c>
      <c r="DS479" s="3">
        <f t="shared" si="411"/>
        <v>0</v>
      </c>
      <c r="DT479" s="3">
        <f t="shared" si="411"/>
        <v>0</v>
      </c>
      <c r="DU479" s="3">
        <f t="shared" si="411"/>
        <v>0</v>
      </c>
      <c r="DV479" s="3">
        <f t="shared" si="411"/>
        <v>0</v>
      </c>
      <c r="DW479" s="3">
        <f t="shared" si="411"/>
        <v>0</v>
      </c>
      <c r="DX479" s="3">
        <f t="shared" si="411"/>
        <v>0</v>
      </c>
      <c r="DY479" s="3">
        <f t="shared" si="411"/>
        <v>0</v>
      </c>
      <c r="DZ479" s="3">
        <f t="shared" si="411"/>
        <v>0</v>
      </c>
      <c r="EA479" s="3">
        <f t="shared" si="411"/>
        <v>0</v>
      </c>
      <c r="EB479" s="3">
        <f t="shared" si="411"/>
        <v>0</v>
      </c>
      <c r="EC479" s="3">
        <f t="shared" si="411"/>
        <v>0</v>
      </c>
      <c r="ED479" s="3">
        <f t="shared" si="411"/>
        <v>0</v>
      </c>
      <c r="EE479" s="3">
        <f t="shared" si="411"/>
        <v>0</v>
      </c>
      <c r="EF479" s="3">
        <f t="shared" si="411"/>
        <v>0</v>
      </c>
      <c r="EG479" s="3">
        <f t="shared" si="411"/>
        <v>0</v>
      </c>
      <c r="EH479" s="3">
        <f t="shared" si="411"/>
        <v>0</v>
      </c>
      <c r="EI479" s="3">
        <f t="shared" si="411"/>
        <v>0</v>
      </c>
      <c r="EJ479" s="3">
        <f t="shared" si="411"/>
        <v>0</v>
      </c>
      <c r="EK479" s="3">
        <f t="shared" si="411"/>
        <v>0</v>
      </c>
      <c r="EL479" s="3">
        <f t="shared" si="411"/>
        <v>0</v>
      </c>
      <c r="EM479" s="3">
        <f t="shared" ref="EM479:FR479" si="412">EM509</f>
        <v>0</v>
      </c>
      <c r="EN479" s="3">
        <f t="shared" si="412"/>
        <v>0</v>
      </c>
      <c r="EO479" s="3">
        <f t="shared" si="412"/>
        <v>0</v>
      </c>
      <c r="EP479" s="3">
        <f t="shared" si="412"/>
        <v>0</v>
      </c>
      <c r="EQ479" s="3">
        <f t="shared" si="412"/>
        <v>0</v>
      </c>
      <c r="ER479" s="3">
        <f t="shared" si="412"/>
        <v>0</v>
      </c>
      <c r="ES479" s="3">
        <f t="shared" si="412"/>
        <v>0</v>
      </c>
      <c r="ET479" s="3">
        <f t="shared" si="412"/>
        <v>0</v>
      </c>
      <c r="EU479" s="3">
        <f t="shared" si="412"/>
        <v>0</v>
      </c>
      <c r="EV479" s="3">
        <f t="shared" si="412"/>
        <v>0</v>
      </c>
      <c r="EW479" s="3">
        <f t="shared" si="412"/>
        <v>0</v>
      </c>
      <c r="EX479" s="3">
        <f t="shared" si="412"/>
        <v>0</v>
      </c>
      <c r="EY479" s="3">
        <f t="shared" si="412"/>
        <v>0</v>
      </c>
      <c r="EZ479" s="3">
        <f t="shared" si="412"/>
        <v>0</v>
      </c>
      <c r="FA479" s="3">
        <f t="shared" si="412"/>
        <v>0</v>
      </c>
      <c r="FB479" s="3">
        <f t="shared" si="412"/>
        <v>0</v>
      </c>
      <c r="FC479" s="3">
        <f t="shared" si="412"/>
        <v>0</v>
      </c>
      <c r="FD479" s="3">
        <f t="shared" si="412"/>
        <v>0</v>
      </c>
      <c r="FE479" s="3">
        <f t="shared" si="412"/>
        <v>0</v>
      </c>
      <c r="FF479" s="3">
        <f t="shared" si="412"/>
        <v>0</v>
      </c>
      <c r="FG479" s="3">
        <f t="shared" si="412"/>
        <v>0</v>
      </c>
      <c r="FH479" s="3">
        <f t="shared" si="412"/>
        <v>0</v>
      </c>
      <c r="FI479" s="3">
        <f t="shared" si="412"/>
        <v>0</v>
      </c>
      <c r="FJ479" s="3">
        <f t="shared" si="412"/>
        <v>0</v>
      </c>
      <c r="FK479" s="3">
        <f t="shared" si="412"/>
        <v>0</v>
      </c>
      <c r="FL479" s="3">
        <f t="shared" si="412"/>
        <v>0</v>
      </c>
      <c r="FM479" s="3">
        <f t="shared" si="412"/>
        <v>0</v>
      </c>
      <c r="FN479" s="3">
        <f t="shared" si="412"/>
        <v>0</v>
      </c>
      <c r="FO479" s="3">
        <f t="shared" si="412"/>
        <v>0</v>
      </c>
      <c r="FP479" s="3">
        <f t="shared" si="412"/>
        <v>0</v>
      </c>
      <c r="FQ479" s="3">
        <f t="shared" si="412"/>
        <v>0</v>
      </c>
      <c r="FR479" s="3">
        <f t="shared" si="412"/>
        <v>0</v>
      </c>
      <c r="FS479" s="3">
        <f t="shared" ref="FS479:GX479" si="413">FS509</f>
        <v>0</v>
      </c>
      <c r="FT479" s="3">
        <f t="shared" si="413"/>
        <v>0</v>
      </c>
      <c r="FU479" s="3">
        <f t="shared" si="413"/>
        <v>0</v>
      </c>
      <c r="FV479" s="3">
        <f t="shared" si="413"/>
        <v>0</v>
      </c>
      <c r="FW479" s="3">
        <f t="shared" si="413"/>
        <v>0</v>
      </c>
      <c r="FX479" s="3">
        <f t="shared" si="413"/>
        <v>0</v>
      </c>
      <c r="FY479" s="3">
        <f t="shared" si="413"/>
        <v>0</v>
      </c>
      <c r="FZ479" s="3">
        <f t="shared" si="413"/>
        <v>0</v>
      </c>
      <c r="GA479" s="3">
        <f t="shared" si="413"/>
        <v>0</v>
      </c>
      <c r="GB479" s="3">
        <f t="shared" si="413"/>
        <v>0</v>
      </c>
      <c r="GC479" s="3">
        <f t="shared" si="413"/>
        <v>0</v>
      </c>
      <c r="GD479" s="3">
        <f t="shared" si="413"/>
        <v>0</v>
      </c>
      <c r="GE479" s="3">
        <f t="shared" si="413"/>
        <v>0</v>
      </c>
      <c r="GF479" s="3">
        <f t="shared" si="413"/>
        <v>0</v>
      </c>
      <c r="GG479" s="3">
        <f t="shared" si="413"/>
        <v>0</v>
      </c>
      <c r="GH479" s="3">
        <f t="shared" si="413"/>
        <v>0</v>
      </c>
      <c r="GI479" s="3">
        <f t="shared" si="413"/>
        <v>0</v>
      </c>
      <c r="GJ479" s="3">
        <f t="shared" si="413"/>
        <v>0</v>
      </c>
      <c r="GK479" s="3">
        <f t="shared" si="413"/>
        <v>0</v>
      </c>
      <c r="GL479" s="3">
        <f t="shared" si="413"/>
        <v>0</v>
      </c>
      <c r="GM479" s="3">
        <f t="shared" si="413"/>
        <v>0</v>
      </c>
      <c r="GN479" s="3">
        <f t="shared" si="413"/>
        <v>0</v>
      </c>
      <c r="GO479" s="3">
        <f t="shared" si="413"/>
        <v>0</v>
      </c>
      <c r="GP479" s="3">
        <f t="shared" si="413"/>
        <v>0</v>
      </c>
      <c r="GQ479" s="3">
        <f t="shared" si="413"/>
        <v>0</v>
      </c>
      <c r="GR479" s="3">
        <f t="shared" si="413"/>
        <v>0</v>
      </c>
      <c r="GS479" s="3">
        <f t="shared" si="413"/>
        <v>0</v>
      </c>
      <c r="GT479" s="3">
        <f t="shared" si="413"/>
        <v>0</v>
      </c>
      <c r="GU479" s="3">
        <f t="shared" si="413"/>
        <v>0</v>
      </c>
      <c r="GV479" s="3">
        <f t="shared" si="413"/>
        <v>0</v>
      </c>
      <c r="GW479" s="3">
        <f t="shared" si="413"/>
        <v>0</v>
      </c>
      <c r="GX479" s="3">
        <f t="shared" si="413"/>
        <v>0</v>
      </c>
    </row>
    <row r="481" spans="1:245" x14ac:dyDescent="0.2">
      <c r="A481">
        <v>17</v>
      </c>
      <c r="B481">
        <v>1</v>
      </c>
      <c r="C481">
        <f>ROW(SmtRes!A731)</f>
        <v>731</v>
      </c>
      <c r="D481">
        <f>ROW(EtalonRes!A713)</f>
        <v>713</v>
      </c>
      <c r="E481" t="s">
        <v>549</v>
      </c>
      <c r="F481" t="s">
        <v>243</v>
      </c>
      <c r="G481" t="s">
        <v>357</v>
      </c>
      <c r="H481" t="s">
        <v>245</v>
      </c>
      <c r="I481">
        <f>ROUND((1)/100,9)</f>
        <v>0.01</v>
      </c>
      <c r="J481">
        <v>0</v>
      </c>
      <c r="O481">
        <f t="shared" ref="O481:O507" si="414">ROUND(CP481,2)</f>
        <v>190.25</v>
      </c>
      <c r="P481">
        <f t="shared" ref="P481:P507" si="415">ROUND(CQ481*I481,2)</f>
        <v>0</v>
      </c>
      <c r="Q481">
        <f t="shared" ref="Q481:Q507" si="416">ROUND(CR481*I481,2)</f>
        <v>16.13</v>
      </c>
      <c r="R481">
        <f t="shared" ref="R481:R507" si="417">ROUND(CS481*I481,2)</f>
        <v>0</v>
      </c>
      <c r="S481">
        <f t="shared" ref="S481:S507" si="418">ROUND(CT481*I481,2)</f>
        <v>174.12</v>
      </c>
      <c r="T481">
        <f t="shared" ref="T481:T507" si="419">ROUND(CU481*I481,2)</f>
        <v>0</v>
      </c>
      <c r="U481">
        <f t="shared" ref="U481:U507" si="420">CV481*I481</f>
        <v>0.71799999999999997</v>
      </c>
      <c r="V481">
        <f t="shared" ref="V481:V507" si="421">CW481*I481</f>
        <v>0</v>
      </c>
      <c r="W481">
        <f t="shared" ref="W481:W507" si="422">ROUND(CX481*I481,2)</f>
        <v>0</v>
      </c>
      <c r="X481">
        <f t="shared" ref="X481:X507" si="423">ROUND(CY481,2)</f>
        <v>135.81</v>
      </c>
      <c r="Y481">
        <f t="shared" ref="Y481:Y507" si="424">ROUND(CZ481,2)</f>
        <v>87.06</v>
      </c>
      <c r="AA481">
        <v>68187018</v>
      </c>
      <c r="AB481">
        <f t="shared" ref="AB481:AB507" si="425">ROUND((AC481+AD481+AF481),6)</f>
        <v>820.1</v>
      </c>
      <c r="AC481">
        <f t="shared" ref="AC481:AC507" si="426">ROUND((ES481),6)</f>
        <v>0</v>
      </c>
      <c r="AD481">
        <f>ROUND((((ET481)-(EU481))+AE481),6)</f>
        <v>207.65</v>
      </c>
      <c r="AE481">
        <f>ROUND((EU481),6)</f>
        <v>0</v>
      </c>
      <c r="AF481">
        <f>ROUND((EV481),6)</f>
        <v>612.45000000000005</v>
      </c>
      <c r="AG481">
        <f t="shared" ref="AG481:AG507" si="427">ROUND((AP481),6)</f>
        <v>0</v>
      </c>
      <c r="AH481">
        <f>(EW481)</f>
        <v>71.8</v>
      </c>
      <c r="AI481">
        <f>(EX481)</f>
        <v>0</v>
      </c>
      <c r="AJ481">
        <f t="shared" ref="AJ481:AJ507" si="428">(AS481)</f>
        <v>0</v>
      </c>
      <c r="AK481">
        <v>820.1</v>
      </c>
      <c r="AL481">
        <v>0</v>
      </c>
      <c r="AM481">
        <v>207.65</v>
      </c>
      <c r="AN481">
        <v>0</v>
      </c>
      <c r="AO481">
        <v>612.45000000000005</v>
      </c>
      <c r="AP481">
        <v>0</v>
      </c>
      <c r="AQ481">
        <v>71.8</v>
      </c>
      <c r="AR481">
        <v>0</v>
      </c>
      <c r="AS481">
        <v>0</v>
      </c>
      <c r="AT481">
        <v>78</v>
      </c>
      <c r="AU481">
        <v>50</v>
      </c>
      <c r="AV481">
        <v>1</v>
      </c>
      <c r="AW481">
        <v>1</v>
      </c>
      <c r="AZ481">
        <v>1</v>
      </c>
      <c r="BA481">
        <v>28.43</v>
      </c>
      <c r="BB481">
        <v>7.77</v>
      </c>
      <c r="BC481">
        <v>1</v>
      </c>
      <c r="BD481" t="s">
        <v>3</v>
      </c>
      <c r="BE481" t="s">
        <v>3</v>
      </c>
      <c r="BF481" t="s">
        <v>3</v>
      </c>
      <c r="BG481" t="s">
        <v>3</v>
      </c>
      <c r="BH481">
        <v>0</v>
      </c>
      <c r="BI481">
        <v>1</v>
      </c>
      <c r="BJ481" t="s">
        <v>246</v>
      </c>
      <c r="BM481">
        <v>69001</v>
      </c>
      <c r="BN481">
        <v>0</v>
      </c>
      <c r="BO481" t="s">
        <v>243</v>
      </c>
      <c r="BP481">
        <v>1</v>
      </c>
      <c r="BQ481">
        <v>6</v>
      </c>
      <c r="BR481">
        <v>0</v>
      </c>
      <c r="BS481">
        <v>28.43</v>
      </c>
      <c r="BT481">
        <v>1</v>
      </c>
      <c r="BU481">
        <v>1</v>
      </c>
      <c r="BV481">
        <v>1</v>
      </c>
      <c r="BW481">
        <v>1</v>
      </c>
      <c r="BX481">
        <v>1</v>
      </c>
      <c r="BY481" t="s">
        <v>3</v>
      </c>
      <c r="BZ481">
        <v>78</v>
      </c>
      <c r="CA481">
        <v>50</v>
      </c>
      <c r="CE481">
        <v>0</v>
      </c>
      <c r="CF481">
        <v>0</v>
      </c>
      <c r="CG481">
        <v>0</v>
      </c>
      <c r="CM481">
        <v>0</v>
      </c>
      <c r="CN481" t="s">
        <v>3</v>
      </c>
      <c r="CO481">
        <v>0</v>
      </c>
      <c r="CP481">
        <f t="shared" ref="CP481:CP507" si="429">(P481+Q481+S481)</f>
        <v>190.25</v>
      </c>
      <c r="CQ481">
        <f t="shared" ref="CQ481:CQ507" si="430">AC481*BC481</f>
        <v>0</v>
      </c>
      <c r="CR481">
        <f t="shared" ref="CR481:CR507" si="431">AD481*BB481</f>
        <v>1613.4404999999999</v>
      </c>
      <c r="CS481">
        <f t="shared" ref="CS481:CS507" si="432">AE481*BS481</f>
        <v>0</v>
      </c>
      <c r="CT481">
        <f t="shared" ref="CT481:CT507" si="433">AF481*BA481</f>
        <v>17411.9535</v>
      </c>
      <c r="CU481">
        <f t="shared" ref="CU481:CU507" si="434">AG481</f>
        <v>0</v>
      </c>
      <c r="CV481">
        <f t="shared" ref="CV481:CV507" si="435">AH481</f>
        <v>71.8</v>
      </c>
      <c r="CW481">
        <f t="shared" ref="CW481:CW507" si="436">AI481</f>
        <v>0</v>
      </c>
      <c r="CX481">
        <f t="shared" ref="CX481:CX507" si="437">AJ481</f>
        <v>0</v>
      </c>
      <c r="CY481">
        <f t="shared" ref="CY481:CY507" si="438">(((S481+R481)*AT481)/100)</f>
        <v>135.81360000000001</v>
      </c>
      <c r="CZ481">
        <f t="shared" ref="CZ481:CZ507" si="439">(((S481+R481)*AU481)/100)</f>
        <v>87.06</v>
      </c>
      <c r="DC481" t="s">
        <v>3</v>
      </c>
      <c r="DD481" t="s">
        <v>3</v>
      </c>
      <c r="DE481" t="s">
        <v>3</v>
      </c>
      <c r="DF481" t="s">
        <v>3</v>
      </c>
      <c r="DG481" t="s">
        <v>3</v>
      </c>
      <c r="DH481" t="s">
        <v>3</v>
      </c>
      <c r="DI481" t="s">
        <v>3</v>
      </c>
      <c r="DJ481" t="s">
        <v>3</v>
      </c>
      <c r="DK481" t="s">
        <v>3</v>
      </c>
      <c r="DL481" t="s">
        <v>3</v>
      </c>
      <c r="DM481" t="s">
        <v>3</v>
      </c>
      <c r="DN481">
        <v>0</v>
      </c>
      <c r="DO481">
        <v>0</v>
      </c>
      <c r="DP481">
        <v>1</v>
      </c>
      <c r="DQ481">
        <v>1</v>
      </c>
      <c r="DU481">
        <v>1013</v>
      </c>
      <c r="DV481" t="s">
        <v>245</v>
      </c>
      <c r="DW481" t="s">
        <v>245</v>
      </c>
      <c r="DX481">
        <v>1</v>
      </c>
      <c r="EE481">
        <v>63940385</v>
      </c>
      <c r="EF481">
        <v>6</v>
      </c>
      <c r="EG481" t="s">
        <v>127</v>
      </c>
      <c r="EH481">
        <v>0</v>
      </c>
      <c r="EI481" t="s">
        <v>3</v>
      </c>
      <c r="EJ481">
        <v>1</v>
      </c>
      <c r="EK481">
        <v>69001</v>
      </c>
      <c r="EL481" t="s">
        <v>247</v>
      </c>
      <c r="EM481" t="s">
        <v>248</v>
      </c>
      <c r="EO481" t="s">
        <v>3</v>
      </c>
      <c r="EQ481">
        <v>0</v>
      </c>
      <c r="ER481">
        <v>820.1</v>
      </c>
      <c r="ES481">
        <v>0</v>
      </c>
      <c r="ET481">
        <v>207.65</v>
      </c>
      <c r="EU481">
        <v>0</v>
      </c>
      <c r="EV481">
        <v>612.45000000000005</v>
      </c>
      <c r="EW481">
        <v>71.8</v>
      </c>
      <c r="EX481">
        <v>0</v>
      </c>
      <c r="EY481">
        <v>0</v>
      </c>
      <c r="FQ481">
        <v>0</v>
      </c>
      <c r="FR481">
        <f t="shared" ref="FR481:FR507" si="440">ROUND(IF(AND(BH481=3,BI481=3),P481,0),2)</f>
        <v>0</v>
      </c>
      <c r="FS481">
        <v>0</v>
      </c>
      <c r="FX481">
        <v>78</v>
      </c>
      <c r="FY481">
        <v>50</v>
      </c>
      <c r="GA481" t="s">
        <v>3</v>
      </c>
      <c r="GD481">
        <v>1</v>
      </c>
      <c r="GF481">
        <v>935262346</v>
      </c>
      <c r="GG481">
        <v>2</v>
      </c>
      <c r="GH481">
        <v>1</v>
      </c>
      <c r="GI481">
        <v>2</v>
      </c>
      <c r="GJ481">
        <v>0</v>
      </c>
      <c r="GK481">
        <v>0</v>
      </c>
      <c r="GL481">
        <f t="shared" ref="GL481:GL507" si="441">ROUND(IF(AND(BH481=3,BI481=3,FS481&lt;&gt;0),P481,0),2)</f>
        <v>0</v>
      </c>
      <c r="GM481">
        <f t="shared" ref="GM481:GM507" si="442">ROUND(O481+X481+Y481,2)+GX481</f>
        <v>413.12</v>
      </c>
      <c r="GN481">
        <f t="shared" ref="GN481:GN507" si="443">IF(OR(BI481=0,BI481=1),ROUND(O481+X481+Y481,2),0)</f>
        <v>413.12</v>
      </c>
      <c r="GO481">
        <f t="shared" ref="GO481:GO507" si="444">IF(BI481=2,ROUND(O481+X481+Y481,2),0)</f>
        <v>0</v>
      </c>
      <c r="GP481">
        <f t="shared" ref="GP481:GP507" si="445">IF(BI481=4,ROUND(O481+X481+Y481,2)+GX481,0)</f>
        <v>0</v>
      </c>
      <c r="GR481">
        <v>0</v>
      </c>
      <c r="GS481">
        <v>3</v>
      </c>
      <c r="GT481">
        <v>0</v>
      </c>
      <c r="GU481" t="s">
        <v>3</v>
      </c>
      <c r="GV481">
        <f t="shared" ref="GV481:GV507" si="446">ROUND((GT481),6)</f>
        <v>0</v>
      </c>
      <c r="GW481">
        <v>1</v>
      </c>
      <c r="GX481">
        <f t="shared" ref="GX481:GX507" si="447">ROUND(HC481*I481,2)</f>
        <v>0</v>
      </c>
      <c r="HA481">
        <v>0</v>
      </c>
      <c r="HB481">
        <v>0</v>
      </c>
      <c r="HC481">
        <f t="shared" ref="HC481:HC507" si="448">GV481*GW481</f>
        <v>0</v>
      </c>
      <c r="IK481">
        <v>0</v>
      </c>
    </row>
    <row r="482" spans="1:245" x14ac:dyDescent="0.2">
      <c r="A482">
        <v>18</v>
      </c>
      <c r="B482">
        <v>1</v>
      </c>
      <c r="C482">
        <v>731</v>
      </c>
      <c r="E482" t="s">
        <v>550</v>
      </c>
      <c r="F482" t="s">
        <v>250</v>
      </c>
      <c r="G482" t="s">
        <v>251</v>
      </c>
      <c r="H482" t="s">
        <v>133</v>
      </c>
      <c r="I482">
        <f>I481*J482</f>
        <v>4.0000000000000001E-3</v>
      </c>
      <c r="J482">
        <v>0.4</v>
      </c>
      <c r="O482">
        <f t="shared" si="414"/>
        <v>0</v>
      </c>
      <c r="P482">
        <f t="shared" si="415"/>
        <v>0</v>
      </c>
      <c r="Q482">
        <f t="shared" si="416"/>
        <v>0</v>
      </c>
      <c r="R482">
        <f t="shared" si="417"/>
        <v>0</v>
      </c>
      <c r="S482">
        <f t="shared" si="418"/>
        <v>0</v>
      </c>
      <c r="T482">
        <f t="shared" si="419"/>
        <v>0</v>
      </c>
      <c r="U482">
        <f t="shared" si="420"/>
        <v>0</v>
      </c>
      <c r="V482">
        <f t="shared" si="421"/>
        <v>0</v>
      </c>
      <c r="W482">
        <f t="shared" si="422"/>
        <v>0</v>
      </c>
      <c r="X482">
        <f t="shared" si="423"/>
        <v>0</v>
      </c>
      <c r="Y482">
        <f t="shared" si="424"/>
        <v>0</v>
      </c>
      <c r="AA482">
        <v>68187018</v>
      </c>
      <c r="AB482">
        <f t="shared" si="425"/>
        <v>0</v>
      </c>
      <c r="AC482">
        <f t="shared" si="426"/>
        <v>0</v>
      </c>
      <c r="AD482">
        <f>ROUND((((ET482)-(EU482))+AE482),6)</f>
        <v>0</v>
      </c>
      <c r="AE482">
        <f>ROUND((EU482),6)</f>
        <v>0</v>
      </c>
      <c r="AF482">
        <f>ROUND((EV482),6)</f>
        <v>0</v>
      </c>
      <c r="AG482">
        <f t="shared" si="427"/>
        <v>0</v>
      </c>
      <c r="AH482">
        <f>(EW482)</f>
        <v>0</v>
      </c>
      <c r="AI482">
        <f>(EX482)</f>
        <v>0</v>
      </c>
      <c r="AJ482">
        <f t="shared" si="428"/>
        <v>0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  <c r="AS482">
        <v>0</v>
      </c>
      <c r="AT482">
        <v>0</v>
      </c>
      <c r="AU482">
        <v>0</v>
      </c>
      <c r="AV482">
        <v>1</v>
      </c>
      <c r="AW482">
        <v>1</v>
      </c>
      <c r="AZ482">
        <v>1</v>
      </c>
      <c r="BA482">
        <v>1</v>
      </c>
      <c r="BB482">
        <v>1</v>
      </c>
      <c r="BC482">
        <v>1</v>
      </c>
      <c r="BD482" t="s">
        <v>3</v>
      </c>
      <c r="BE482" t="s">
        <v>3</v>
      </c>
      <c r="BF482" t="s">
        <v>3</v>
      </c>
      <c r="BG482" t="s">
        <v>3</v>
      </c>
      <c r="BH482">
        <v>3</v>
      </c>
      <c r="BI482">
        <v>2</v>
      </c>
      <c r="BJ482" t="s">
        <v>252</v>
      </c>
      <c r="BM482">
        <v>500002</v>
      </c>
      <c r="BN482">
        <v>0</v>
      </c>
      <c r="BO482" t="s">
        <v>3</v>
      </c>
      <c r="BP482">
        <v>0</v>
      </c>
      <c r="BQ482">
        <v>12</v>
      </c>
      <c r="BR482">
        <v>0</v>
      </c>
      <c r="BS482">
        <v>1</v>
      </c>
      <c r="BT482">
        <v>1</v>
      </c>
      <c r="BU482">
        <v>1</v>
      </c>
      <c r="BV482">
        <v>1</v>
      </c>
      <c r="BW482">
        <v>1</v>
      </c>
      <c r="BX482">
        <v>1</v>
      </c>
      <c r="BY482" t="s">
        <v>3</v>
      </c>
      <c r="BZ482">
        <v>0</v>
      </c>
      <c r="CA482">
        <v>0</v>
      </c>
      <c r="CE482">
        <v>0</v>
      </c>
      <c r="CF482">
        <v>0</v>
      </c>
      <c r="CG482">
        <v>0</v>
      </c>
      <c r="CM482">
        <v>0</v>
      </c>
      <c r="CN482" t="s">
        <v>3</v>
      </c>
      <c r="CO482">
        <v>0</v>
      </c>
      <c r="CP482">
        <f t="shared" si="429"/>
        <v>0</v>
      </c>
      <c r="CQ482">
        <f t="shared" si="430"/>
        <v>0</v>
      </c>
      <c r="CR482">
        <f t="shared" si="431"/>
        <v>0</v>
      </c>
      <c r="CS482">
        <f t="shared" si="432"/>
        <v>0</v>
      </c>
      <c r="CT482">
        <f t="shared" si="433"/>
        <v>0</v>
      </c>
      <c r="CU482">
        <f t="shared" si="434"/>
        <v>0</v>
      </c>
      <c r="CV482">
        <f t="shared" si="435"/>
        <v>0</v>
      </c>
      <c r="CW482">
        <f t="shared" si="436"/>
        <v>0</v>
      </c>
      <c r="CX482">
        <f t="shared" si="437"/>
        <v>0</v>
      </c>
      <c r="CY482">
        <f t="shared" si="438"/>
        <v>0</v>
      </c>
      <c r="CZ482">
        <f t="shared" si="439"/>
        <v>0</v>
      </c>
      <c r="DC482" t="s">
        <v>3</v>
      </c>
      <c r="DD482" t="s">
        <v>3</v>
      </c>
      <c r="DE482" t="s">
        <v>3</v>
      </c>
      <c r="DF482" t="s">
        <v>3</v>
      </c>
      <c r="DG482" t="s">
        <v>3</v>
      </c>
      <c r="DH482" t="s">
        <v>3</v>
      </c>
      <c r="DI482" t="s">
        <v>3</v>
      </c>
      <c r="DJ482" t="s">
        <v>3</v>
      </c>
      <c r="DK482" t="s">
        <v>3</v>
      </c>
      <c r="DL482" t="s">
        <v>3</v>
      </c>
      <c r="DM482" t="s">
        <v>3</v>
      </c>
      <c r="DN482">
        <v>0</v>
      </c>
      <c r="DO482">
        <v>0</v>
      </c>
      <c r="DP482">
        <v>1</v>
      </c>
      <c r="DQ482">
        <v>1</v>
      </c>
      <c r="DU482">
        <v>1009</v>
      </c>
      <c r="DV482" t="s">
        <v>133</v>
      </c>
      <c r="DW482" t="s">
        <v>133</v>
      </c>
      <c r="DX482">
        <v>1000</v>
      </c>
      <c r="EE482">
        <v>63940455</v>
      </c>
      <c r="EF482">
        <v>12</v>
      </c>
      <c r="EG482" t="s">
        <v>253</v>
      </c>
      <c r="EH482">
        <v>0</v>
      </c>
      <c r="EI482" t="s">
        <v>3</v>
      </c>
      <c r="EJ482">
        <v>2</v>
      </c>
      <c r="EK482">
        <v>500002</v>
      </c>
      <c r="EL482" t="s">
        <v>254</v>
      </c>
      <c r="EM482" t="s">
        <v>255</v>
      </c>
      <c r="EO482" t="s">
        <v>3</v>
      </c>
      <c r="EQ482">
        <v>0</v>
      </c>
      <c r="ER482">
        <v>0</v>
      </c>
      <c r="ES482">
        <v>0</v>
      </c>
      <c r="ET482">
        <v>0</v>
      </c>
      <c r="EU482">
        <v>0</v>
      </c>
      <c r="EV482">
        <v>0</v>
      </c>
      <c r="EW482">
        <v>0</v>
      </c>
      <c r="EX482">
        <v>0</v>
      </c>
      <c r="FQ482">
        <v>0</v>
      </c>
      <c r="FR482">
        <f t="shared" si="440"/>
        <v>0</v>
      </c>
      <c r="FS482">
        <v>0</v>
      </c>
      <c r="FX482">
        <v>0</v>
      </c>
      <c r="FY482">
        <v>0</v>
      </c>
      <c r="GA482" t="s">
        <v>3</v>
      </c>
      <c r="GD482">
        <v>1</v>
      </c>
      <c r="GF482">
        <v>1876412176</v>
      </c>
      <c r="GG482">
        <v>2</v>
      </c>
      <c r="GH482">
        <v>1</v>
      </c>
      <c r="GI482">
        <v>-2</v>
      </c>
      <c r="GJ482">
        <v>0</v>
      </c>
      <c r="GK482">
        <v>0</v>
      </c>
      <c r="GL482">
        <f t="shared" si="441"/>
        <v>0</v>
      </c>
      <c r="GM482">
        <f t="shared" si="442"/>
        <v>0</v>
      </c>
      <c r="GN482">
        <f t="shared" si="443"/>
        <v>0</v>
      </c>
      <c r="GO482">
        <f t="shared" si="444"/>
        <v>0</v>
      </c>
      <c r="GP482">
        <f t="shared" si="445"/>
        <v>0</v>
      </c>
      <c r="GR482">
        <v>0</v>
      </c>
      <c r="GS482">
        <v>3</v>
      </c>
      <c r="GT482">
        <v>0</v>
      </c>
      <c r="GU482" t="s">
        <v>3</v>
      </c>
      <c r="GV482">
        <f t="shared" si="446"/>
        <v>0</v>
      </c>
      <c r="GW482">
        <v>1</v>
      </c>
      <c r="GX482">
        <f t="shared" si="447"/>
        <v>0</v>
      </c>
      <c r="HA482">
        <v>0</v>
      </c>
      <c r="HB482">
        <v>0</v>
      </c>
      <c r="HC482">
        <f t="shared" si="448"/>
        <v>0</v>
      </c>
      <c r="IK482">
        <v>0</v>
      </c>
    </row>
    <row r="483" spans="1:245" x14ac:dyDescent="0.2">
      <c r="A483">
        <v>17</v>
      </c>
      <c r="B483">
        <v>1</v>
      </c>
      <c r="C483">
        <f>ROW(SmtRes!A747)</f>
        <v>747</v>
      </c>
      <c r="D483">
        <f>ROW(EtalonRes!A730)</f>
        <v>730</v>
      </c>
      <c r="E483" t="s">
        <v>551</v>
      </c>
      <c r="F483" t="s">
        <v>360</v>
      </c>
      <c r="G483" t="s">
        <v>361</v>
      </c>
      <c r="H483" t="s">
        <v>362</v>
      </c>
      <c r="I483">
        <f>ROUND((68)/100,9)</f>
        <v>0.68</v>
      </c>
      <c r="J483">
        <v>0</v>
      </c>
      <c r="O483">
        <f t="shared" si="414"/>
        <v>19911.5</v>
      </c>
      <c r="P483">
        <f t="shared" si="415"/>
        <v>11539.59</v>
      </c>
      <c r="Q483">
        <f t="shared" si="416"/>
        <v>443.66</v>
      </c>
      <c r="R483">
        <f t="shared" si="417"/>
        <v>49.06</v>
      </c>
      <c r="S483">
        <f t="shared" si="418"/>
        <v>7928.25</v>
      </c>
      <c r="T483">
        <f t="shared" si="419"/>
        <v>0</v>
      </c>
      <c r="U483">
        <f t="shared" si="420"/>
        <v>28.98874</v>
      </c>
      <c r="V483">
        <f t="shared" si="421"/>
        <v>0.1275</v>
      </c>
      <c r="W483">
        <f t="shared" si="422"/>
        <v>0</v>
      </c>
      <c r="X483">
        <f t="shared" si="423"/>
        <v>9173.91</v>
      </c>
      <c r="Y483">
        <f t="shared" si="424"/>
        <v>5663.89</v>
      </c>
      <c r="AA483">
        <v>68187018</v>
      </c>
      <c r="AB483">
        <f t="shared" si="425"/>
        <v>3335.4639999999999</v>
      </c>
      <c r="AC483">
        <f t="shared" si="426"/>
        <v>2856.9</v>
      </c>
      <c r="AD483">
        <f>ROUND(((((ET483*1.25))-((EU483*1.25)))+AE483),6)</f>
        <v>68.462500000000006</v>
      </c>
      <c r="AE483">
        <f>ROUND(((EU483*1.25)),6)</f>
        <v>2.5375000000000001</v>
      </c>
      <c r="AF483">
        <f>ROUND(((EV483*1.15)),6)</f>
        <v>410.10149999999999</v>
      </c>
      <c r="AG483">
        <f t="shared" si="427"/>
        <v>0</v>
      </c>
      <c r="AH483">
        <f>((EW483*1.15))</f>
        <v>42.630499999999998</v>
      </c>
      <c r="AI483">
        <f>((EX483*1.25))</f>
        <v>0.1875</v>
      </c>
      <c r="AJ483">
        <f t="shared" si="428"/>
        <v>0</v>
      </c>
      <c r="AK483">
        <v>3268.28</v>
      </c>
      <c r="AL483">
        <v>2856.9</v>
      </c>
      <c r="AM483">
        <v>54.77</v>
      </c>
      <c r="AN483">
        <v>2.0299999999999998</v>
      </c>
      <c r="AO483">
        <v>356.61</v>
      </c>
      <c r="AP483">
        <v>0</v>
      </c>
      <c r="AQ483">
        <v>37.07</v>
      </c>
      <c r="AR483">
        <v>0.15</v>
      </c>
      <c r="AS483">
        <v>0</v>
      </c>
      <c r="AT483">
        <v>115</v>
      </c>
      <c r="AU483">
        <v>71</v>
      </c>
      <c r="AV483">
        <v>1</v>
      </c>
      <c r="AW483">
        <v>1</v>
      </c>
      <c r="AZ483">
        <v>1</v>
      </c>
      <c r="BA483">
        <v>28.43</v>
      </c>
      <c r="BB483">
        <v>9.5299999999999994</v>
      </c>
      <c r="BC483">
        <v>5.94</v>
      </c>
      <c r="BD483" t="s">
        <v>3</v>
      </c>
      <c r="BE483" t="s">
        <v>3</v>
      </c>
      <c r="BF483" t="s">
        <v>3</v>
      </c>
      <c r="BG483" t="s">
        <v>3</v>
      </c>
      <c r="BH483">
        <v>0</v>
      </c>
      <c r="BI483">
        <v>1</v>
      </c>
      <c r="BJ483" t="s">
        <v>363</v>
      </c>
      <c r="BM483">
        <v>16001</v>
      </c>
      <c r="BN483">
        <v>0</v>
      </c>
      <c r="BO483" t="s">
        <v>360</v>
      </c>
      <c r="BP483">
        <v>1</v>
      </c>
      <c r="BQ483">
        <v>2</v>
      </c>
      <c r="BR483">
        <v>0</v>
      </c>
      <c r="BS483">
        <v>28.43</v>
      </c>
      <c r="BT483">
        <v>1</v>
      </c>
      <c r="BU483">
        <v>1</v>
      </c>
      <c r="BV483">
        <v>1</v>
      </c>
      <c r="BW483">
        <v>1</v>
      </c>
      <c r="BX483">
        <v>1</v>
      </c>
      <c r="BY483" t="s">
        <v>3</v>
      </c>
      <c r="BZ483">
        <v>128</v>
      </c>
      <c r="CA483">
        <v>83</v>
      </c>
      <c r="CE483">
        <v>0</v>
      </c>
      <c r="CF483">
        <v>0</v>
      </c>
      <c r="CG483">
        <v>0</v>
      </c>
      <c r="CM483">
        <v>0</v>
      </c>
      <c r="CN483" t="s">
        <v>1223</v>
      </c>
      <c r="CO483">
        <v>0</v>
      </c>
      <c r="CP483">
        <f t="shared" si="429"/>
        <v>19911.5</v>
      </c>
      <c r="CQ483">
        <f t="shared" si="430"/>
        <v>16969.986000000001</v>
      </c>
      <c r="CR483">
        <f t="shared" si="431"/>
        <v>652.44762500000002</v>
      </c>
      <c r="CS483">
        <f t="shared" si="432"/>
        <v>72.141125000000002</v>
      </c>
      <c r="CT483">
        <f t="shared" si="433"/>
        <v>11659.185645</v>
      </c>
      <c r="CU483">
        <f t="shared" si="434"/>
        <v>0</v>
      </c>
      <c r="CV483">
        <f t="shared" si="435"/>
        <v>42.630499999999998</v>
      </c>
      <c r="CW483">
        <f t="shared" si="436"/>
        <v>0.1875</v>
      </c>
      <c r="CX483">
        <f t="shared" si="437"/>
        <v>0</v>
      </c>
      <c r="CY483">
        <f t="shared" si="438"/>
        <v>9173.906500000001</v>
      </c>
      <c r="CZ483">
        <f t="shared" si="439"/>
        <v>5663.8901000000005</v>
      </c>
      <c r="DC483" t="s">
        <v>3</v>
      </c>
      <c r="DD483" t="s">
        <v>3</v>
      </c>
      <c r="DE483" t="s">
        <v>20</v>
      </c>
      <c r="DF483" t="s">
        <v>20</v>
      </c>
      <c r="DG483" t="s">
        <v>21</v>
      </c>
      <c r="DH483" t="s">
        <v>3</v>
      </c>
      <c r="DI483" t="s">
        <v>21</v>
      </c>
      <c r="DJ483" t="s">
        <v>20</v>
      </c>
      <c r="DK483" t="s">
        <v>3</v>
      </c>
      <c r="DL483" t="s">
        <v>3</v>
      </c>
      <c r="DM483" t="s">
        <v>3</v>
      </c>
      <c r="DN483">
        <v>0</v>
      </c>
      <c r="DO483">
        <v>0</v>
      </c>
      <c r="DP483">
        <v>1</v>
      </c>
      <c r="DQ483">
        <v>1</v>
      </c>
      <c r="DU483">
        <v>1013</v>
      </c>
      <c r="DV483" t="s">
        <v>362</v>
      </c>
      <c r="DW483" t="s">
        <v>362</v>
      </c>
      <c r="DX483">
        <v>1</v>
      </c>
      <c r="EE483">
        <v>63940302</v>
      </c>
      <c r="EF483">
        <v>2</v>
      </c>
      <c r="EG483" t="s">
        <v>22</v>
      </c>
      <c r="EH483">
        <v>0</v>
      </c>
      <c r="EI483" t="s">
        <v>3</v>
      </c>
      <c r="EJ483">
        <v>1</v>
      </c>
      <c r="EK483">
        <v>16001</v>
      </c>
      <c r="EL483" t="s">
        <v>364</v>
      </c>
      <c r="EM483" t="s">
        <v>365</v>
      </c>
      <c r="EO483" t="s">
        <v>25</v>
      </c>
      <c r="EQ483">
        <v>0</v>
      </c>
      <c r="ER483">
        <v>3268.28</v>
      </c>
      <c r="ES483">
        <v>2856.9</v>
      </c>
      <c r="ET483">
        <v>54.77</v>
      </c>
      <c r="EU483">
        <v>2.0299999999999998</v>
      </c>
      <c r="EV483">
        <v>356.61</v>
      </c>
      <c r="EW483">
        <v>37.07</v>
      </c>
      <c r="EX483">
        <v>0.15</v>
      </c>
      <c r="EY483">
        <v>0</v>
      </c>
      <c r="FQ483">
        <v>0</v>
      </c>
      <c r="FR483">
        <f t="shared" si="440"/>
        <v>0</v>
      </c>
      <c r="FS483">
        <v>0</v>
      </c>
      <c r="FT483" t="s">
        <v>26</v>
      </c>
      <c r="FU483" t="s">
        <v>27</v>
      </c>
      <c r="FX483">
        <v>115.2</v>
      </c>
      <c r="FY483">
        <v>70.55</v>
      </c>
      <c r="GA483" t="s">
        <v>3</v>
      </c>
      <c r="GD483">
        <v>1</v>
      </c>
      <c r="GF483">
        <v>1198560008</v>
      </c>
      <c r="GG483">
        <v>2</v>
      </c>
      <c r="GH483">
        <v>1</v>
      </c>
      <c r="GI483">
        <v>2</v>
      </c>
      <c r="GJ483">
        <v>0</v>
      </c>
      <c r="GK483">
        <v>0</v>
      </c>
      <c r="GL483">
        <f t="shared" si="441"/>
        <v>0</v>
      </c>
      <c r="GM483">
        <f t="shared" si="442"/>
        <v>34749.300000000003</v>
      </c>
      <c r="GN483">
        <f t="shared" si="443"/>
        <v>34749.300000000003</v>
      </c>
      <c r="GO483">
        <f t="shared" si="444"/>
        <v>0</v>
      </c>
      <c r="GP483">
        <f t="shared" si="445"/>
        <v>0</v>
      </c>
      <c r="GR483">
        <v>0</v>
      </c>
      <c r="GS483">
        <v>3</v>
      </c>
      <c r="GT483">
        <v>0</v>
      </c>
      <c r="GU483" t="s">
        <v>3</v>
      </c>
      <c r="GV483">
        <f t="shared" si="446"/>
        <v>0</v>
      </c>
      <c r="GW483">
        <v>1</v>
      </c>
      <c r="GX483">
        <f t="shared" si="447"/>
        <v>0</v>
      </c>
      <c r="HA483">
        <v>0</v>
      </c>
      <c r="HB483">
        <v>0</v>
      </c>
      <c r="HC483">
        <f t="shared" si="448"/>
        <v>0</v>
      </c>
      <c r="IK483">
        <v>0</v>
      </c>
    </row>
    <row r="484" spans="1:245" x14ac:dyDescent="0.2">
      <c r="A484">
        <v>18</v>
      </c>
      <c r="B484">
        <v>1</v>
      </c>
      <c r="C484">
        <v>744</v>
      </c>
      <c r="E484" t="s">
        <v>552</v>
      </c>
      <c r="F484" t="s">
        <v>367</v>
      </c>
      <c r="G484" t="s">
        <v>368</v>
      </c>
      <c r="H484" t="s">
        <v>72</v>
      </c>
      <c r="I484">
        <f>I483*J484</f>
        <v>6</v>
      </c>
      <c r="J484">
        <v>8.8235294117647047</v>
      </c>
      <c r="O484">
        <f t="shared" si="414"/>
        <v>1369.44</v>
      </c>
      <c r="P484">
        <f t="shared" si="415"/>
        <v>1369.44</v>
      </c>
      <c r="Q484">
        <f t="shared" si="416"/>
        <v>0</v>
      </c>
      <c r="R484">
        <f t="shared" si="417"/>
        <v>0</v>
      </c>
      <c r="S484">
        <f t="shared" si="418"/>
        <v>0</v>
      </c>
      <c r="T484">
        <f t="shared" si="419"/>
        <v>0</v>
      </c>
      <c r="U484">
        <f t="shared" si="420"/>
        <v>0</v>
      </c>
      <c r="V484">
        <f t="shared" si="421"/>
        <v>0</v>
      </c>
      <c r="W484">
        <f t="shared" si="422"/>
        <v>0.06</v>
      </c>
      <c r="X484">
        <f t="shared" si="423"/>
        <v>0</v>
      </c>
      <c r="Y484">
        <f t="shared" si="424"/>
        <v>0</v>
      </c>
      <c r="AA484">
        <v>68187018</v>
      </c>
      <c r="AB484">
        <f t="shared" si="425"/>
        <v>28.53</v>
      </c>
      <c r="AC484">
        <f t="shared" si="426"/>
        <v>28.53</v>
      </c>
      <c r="AD484">
        <f>ROUND((((ET484)-(EU484))+AE484),6)</f>
        <v>0</v>
      </c>
      <c r="AE484">
        <f>ROUND((EU484),6)</f>
        <v>0</v>
      </c>
      <c r="AF484">
        <f>ROUND((EV484),6)</f>
        <v>0</v>
      </c>
      <c r="AG484">
        <f t="shared" si="427"/>
        <v>0</v>
      </c>
      <c r="AH484">
        <f>(EW484)</f>
        <v>0</v>
      </c>
      <c r="AI484">
        <f>(EX484)</f>
        <v>0</v>
      </c>
      <c r="AJ484">
        <f t="shared" si="428"/>
        <v>0.01</v>
      </c>
      <c r="AK484">
        <v>28.53</v>
      </c>
      <c r="AL484">
        <v>28.53</v>
      </c>
      <c r="AM484">
        <v>0</v>
      </c>
      <c r="AN484">
        <v>0</v>
      </c>
      <c r="AO484">
        <v>0</v>
      </c>
      <c r="AP484">
        <v>0</v>
      </c>
      <c r="AQ484">
        <v>0</v>
      </c>
      <c r="AR484">
        <v>0</v>
      </c>
      <c r="AS484">
        <v>0.01</v>
      </c>
      <c r="AT484">
        <v>0</v>
      </c>
      <c r="AU484">
        <v>0</v>
      </c>
      <c r="AV484">
        <v>1</v>
      </c>
      <c r="AW484">
        <v>1</v>
      </c>
      <c r="AZ484">
        <v>1</v>
      </c>
      <c r="BA484">
        <v>1</v>
      </c>
      <c r="BB484">
        <v>1</v>
      </c>
      <c r="BC484">
        <v>8</v>
      </c>
      <c r="BD484" t="s">
        <v>3</v>
      </c>
      <c r="BE484" t="s">
        <v>3</v>
      </c>
      <c r="BF484" t="s">
        <v>3</v>
      </c>
      <c r="BG484" t="s">
        <v>3</v>
      </c>
      <c r="BH484">
        <v>3</v>
      </c>
      <c r="BI484">
        <v>1</v>
      </c>
      <c r="BJ484" t="s">
        <v>369</v>
      </c>
      <c r="BM484">
        <v>500001</v>
      </c>
      <c r="BN484">
        <v>0</v>
      </c>
      <c r="BO484" t="s">
        <v>367</v>
      </c>
      <c r="BP484">
        <v>1</v>
      </c>
      <c r="BQ484">
        <v>8</v>
      </c>
      <c r="BR484">
        <v>0</v>
      </c>
      <c r="BS484">
        <v>1</v>
      </c>
      <c r="BT484">
        <v>1</v>
      </c>
      <c r="BU484">
        <v>1</v>
      </c>
      <c r="BV484">
        <v>1</v>
      </c>
      <c r="BW484">
        <v>1</v>
      </c>
      <c r="BX484">
        <v>1</v>
      </c>
      <c r="BY484" t="s">
        <v>3</v>
      </c>
      <c r="BZ484">
        <v>0</v>
      </c>
      <c r="CA484">
        <v>0</v>
      </c>
      <c r="CE484">
        <v>0</v>
      </c>
      <c r="CF484">
        <v>0</v>
      </c>
      <c r="CG484">
        <v>0</v>
      </c>
      <c r="CM484">
        <v>0</v>
      </c>
      <c r="CN484" t="s">
        <v>3</v>
      </c>
      <c r="CO484">
        <v>0</v>
      </c>
      <c r="CP484">
        <f t="shared" si="429"/>
        <v>1369.44</v>
      </c>
      <c r="CQ484">
        <f t="shared" si="430"/>
        <v>228.24</v>
      </c>
      <c r="CR484">
        <f t="shared" si="431"/>
        <v>0</v>
      </c>
      <c r="CS484">
        <f t="shared" si="432"/>
        <v>0</v>
      </c>
      <c r="CT484">
        <f t="shared" si="433"/>
        <v>0</v>
      </c>
      <c r="CU484">
        <f t="shared" si="434"/>
        <v>0</v>
      </c>
      <c r="CV484">
        <f t="shared" si="435"/>
        <v>0</v>
      </c>
      <c r="CW484">
        <f t="shared" si="436"/>
        <v>0</v>
      </c>
      <c r="CX484">
        <f t="shared" si="437"/>
        <v>0.01</v>
      </c>
      <c r="CY484">
        <f t="shared" si="438"/>
        <v>0</v>
      </c>
      <c r="CZ484">
        <f t="shared" si="439"/>
        <v>0</v>
      </c>
      <c r="DC484" t="s">
        <v>3</v>
      </c>
      <c r="DD484" t="s">
        <v>3</v>
      </c>
      <c r="DE484" t="s">
        <v>3</v>
      </c>
      <c r="DF484" t="s">
        <v>3</v>
      </c>
      <c r="DG484" t="s">
        <v>3</v>
      </c>
      <c r="DH484" t="s">
        <v>3</v>
      </c>
      <c r="DI484" t="s">
        <v>3</v>
      </c>
      <c r="DJ484" t="s">
        <v>3</v>
      </c>
      <c r="DK484" t="s">
        <v>3</v>
      </c>
      <c r="DL484" t="s">
        <v>3</v>
      </c>
      <c r="DM484" t="s">
        <v>3</v>
      </c>
      <c r="DN484">
        <v>0</v>
      </c>
      <c r="DO484">
        <v>0</v>
      </c>
      <c r="DP484">
        <v>1</v>
      </c>
      <c r="DQ484">
        <v>1</v>
      </c>
      <c r="DU484">
        <v>1010</v>
      </c>
      <c r="DV484" t="s">
        <v>72</v>
      </c>
      <c r="DW484" t="s">
        <v>72</v>
      </c>
      <c r="DX484">
        <v>1</v>
      </c>
      <c r="EE484">
        <v>63940454</v>
      </c>
      <c r="EF484">
        <v>8</v>
      </c>
      <c r="EG484" t="s">
        <v>33</v>
      </c>
      <c r="EH484">
        <v>0</v>
      </c>
      <c r="EI484" t="s">
        <v>3</v>
      </c>
      <c r="EJ484">
        <v>1</v>
      </c>
      <c r="EK484">
        <v>500001</v>
      </c>
      <c r="EL484" t="s">
        <v>34</v>
      </c>
      <c r="EM484" t="s">
        <v>35</v>
      </c>
      <c r="EO484" t="s">
        <v>3</v>
      </c>
      <c r="EQ484">
        <v>0</v>
      </c>
      <c r="ER484">
        <v>28.53</v>
      </c>
      <c r="ES484">
        <v>28.53</v>
      </c>
      <c r="ET484">
        <v>0</v>
      </c>
      <c r="EU484">
        <v>0</v>
      </c>
      <c r="EV484">
        <v>0</v>
      </c>
      <c r="EW484">
        <v>0</v>
      </c>
      <c r="EX484">
        <v>0</v>
      </c>
      <c r="FQ484">
        <v>0</v>
      </c>
      <c r="FR484">
        <f t="shared" si="440"/>
        <v>0</v>
      </c>
      <c r="FS484">
        <v>0</v>
      </c>
      <c r="FX484">
        <v>0</v>
      </c>
      <c r="FY484">
        <v>0</v>
      </c>
      <c r="GA484" t="s">
        <v>3</v>
      </c>
      <c r="GD484">
        <v>1</v>
      </c>
      <c r="GF484">
        <v>-639359295</v>
      </c>
      <c r="GG484">
        <v>2</v>
      </c>
      <c r="GH484">
        <v>1</v>
      </c>
      <c r="GI484">
        <v>2</v>
      </c>
      <c r="GJ484">
        <v>0</v>
      </c>
      <c r="GK484">
        <v>0</v>
      </c>
      <c r="GL484">
        <f t="shared" si="441"/>
        <v>0</v>
      </c>
      <c r="GM484">
        <f t="shared" si="442"/>
        <v>1369.44</v>
      </c>
      <c r="GN484">
        <f t="shared" si="443"/>
        <v>1369.44</v>
      </c>
      <c r="GO484">
        <f t="shared" si="444"/>
        <v>0</v>
      </c>
      <c r="GP484">
        <f t="shared" si="445"/>
        <v>0</v>
      </c>
      <c r="GR484">
        <v>0</v>
      </c>
      <c r="GS484">
        <v>3</v>
      </c>
      <c r="GT484">
        <v>0</v>
      </c>
      <c r="GU484" t="s">
        <v>3</v>
      </c>
      <c r="GV484">
        <f t="shared" si="446"/>
        <v>0</v>
      </c>
      <c r="GW484">
        <v>1</v>
      </c>
      <c r="GX484">
        <f t="shared" si="447"/>
        <v>0</v>
      </c>
      <c r="HA484">
        <v>0</v>
      </c>
      <c r="HB484">
        <v>0</v>
      </c>
      <c r="HC484">
        <f t="shared" si="448"/>
        <v>0</v>
      </c>
      <c r="IK484">
        <v>0</v>
      </c>
    </row>
    <row r="485" spans="1:245" x14ac:dyDescent="0.2">
      <c r="A485">
        <v>17</v>
      </c>
      <c r="B485">
        <v>1</v>
      </c>
      <c r="C485">
        <f>ROW(SmtRes!A756)</f>
        <v>756</v>
      </c>
      <c r="D485">
        <f>ROW(EtalonRes!A741)</f>
        <v>741</v>
      </c>
      <c r="E485" t="s">
        <v>553</v>
      </c>
      <c r="F485" t="s">
        <v>371</v>
      </c>
      <c r="G485" t="s">
        <v>372</v>
      </c>
      <c r="H485" t="s">
        <v>362</v>
      </c>
      <c r="I485">
        <f>ROUND((12)/100,9)</f>
        <v>0.12</v>
      </c>
      <c r="J485">
        <v>0</v>
      </c>
      <c r="O485">
        <f t="shared" si="414"/>
        <v>5846.76</v>
      </c>
      <c r="P485">
        <f t="shared" si="415"/>
        <v>3440.08</v>
      </c>
      <c r="Q485">
        <f t="shared" si="416"/>
        <v>9.24</v>
      </c>
      <c r="R485">
        <f t="shared" si="417"/>
        <v>2.9</v>
      </c>
      <c r="S485">
        <f t="shared" si="418"/>
        <v>2397.44</v>
      </c>
      <c r="T485">
        <f t="shared" si="419"/>
        <v>0</v>
      </c>
      <c r="U485">
        <f t="shared" si="420"/>
        <v>8.5007999999999981</v>
      </c>
      <c r="V485">
        <f t="shared" si="421"/>
        <v>7.4999999999999997E-3</v>
      </c>
      <c r="W485">
        <f t="shared" si="422"/>
        <v>0</v>
      </c>
      <c r="X485">
        <f t="shared" si="423"/>
        <v>2760.39</v>
      </c>
      <c r="Y485">
        <f t="shared" si="424"/>
        <v>1704.24</v>
      </c>
      <c r="AA485">
        <v>68187018</v>
      </c>
      <c r="AB485">
        <f t="shared" si="425"/>
        <v>7877.7955000000002</v>
      </c>
      <c r="AC485">
        <f t="shared" si="426"/>
        <v>7166.84</v>
      </c>
      <c r="AD485">
        <f t="shared" ref="AD485:AD490" si="449">ROUND(((((ET485*1.25))-((EU485*1.25)))+AE485),6)</f>
        <v>8.2249999999999996</v>
      </c>
      <c r="AE485">
        <f t="shared" ref="AE485:AE490" si="450">ROUND(((EU485*1.25)),6)</f>
        <v>0.85</v>
      </c>
      <c r="AF485">
        <f t="shared" ref="AF485:AF490" si="451">ROUND(((EV485*1.15)),6)</f>
        <v>702.73050000000001</v>
      </c>
      <c r="AG485">
        <f t="shared" si="427"/>
        <v>0</v>
      </c>
      <c r="AH485">
        <f t="shared" ref="AH485:AH490" si="452">((EW485*1.15))</f>
        <v>70.839999999999989</v>
      </c>
      <c r="AI485">
        <f t="shared" ref="AI485:AI490" si="453">((EX485*1.25))</f>
        <v>6.25E-2</v>
      </c>
      <c r="AJ485">
        <f t="shared" si="428"/>
        <v>0</v>
      </c>
      <c r="AK485">
        <v>7784.49</v>
      </c>
      <c r="AL485">
        <v>7166.84</v>
      </c>
      <c r="AM485">
        <v>6.58</v>
      </c>
      <c r="AN485">
        <v>0.68</v>
      </c>
      <c r="AO485">
        <v>611.07000000000005</v>
      </c>
      <c r="AP485">
        <v>0</v>
      </c>
      <c r="AQ485">
        <v>61.6</v>
      </c>
      <c r="AR485">
        <v>0.05</v>
      </c>
      <c r="AS485">
        <v>0</v>
      </c>
      <c r="AT485">
        <v>115</v>
      </c>
      <c r="AU485">
        <v>71</v>
      </c>
      <c r="AV485">
        <v>1</v>
      </c>
      <c r="AW485">
        <v>1</v>
      </c>
      <c r="AZ485">
        <v>1</v>
      </c>
      <c r="BA485">
        <v>28.43</v>
      </c>
      <c r="BB485">
        <v>9.36</v>
      </c>
      <c r="BC485">
        <v>4</v>
      </c>
      <c r="BD485" t="s">
        <v>3</v>
      </c>
      <c r="BE485" t="s">
        <v>3</v>
      </c>
      <c r="BF485" t="s">
        <v>3</v>
      </c>
      <c r="BG485" t="s">
        <v>3</v>
      </c>
      <c r="BH485">
        <v>0</v>
      </c>
      <c r="BI485">
        <v>1</v>
      </c>
      <c r="BJ485" t="s">
        <v>373</v>
      </c>
      <c r="BM485">
        <v>16001</v>
      </c>
      <c r="BN485">
        <v>0</v>
      </c>
      <c r="BO485" t="s">
        <v>371</v>
      </c>
      <c r="BP485">
        <v>1</v>
      </c>
      <c r="BQ485">
        <v>2</v>
      </c>
      <c r="BR485">
        <v>0</v>
      </c>
      <c r="BS485">
        <v>28.43</v>
      </c>
      <c r="BT485">
        <v>1</v>
      </c>
      <c r="BU485">
        <v>1</v>
      </c>
      <c r="BV485">
        <v>1</v>
      </c>
      <c r="BW485">
        <v>1</v>
      </c>
      <c r="BX485">
        <v>1</v>
      </c>
      <c r="BY485" t="s">
        <v>3</v>
      </c>
      <c r="BZ485">
        <v>128</v>
      </c>
      <c r="CA485">
        <v>83</v>
      </c>
      <c r="CE485">
        <v>0</v>
      </c>
      <c r="CF485">
        <v>0</v>
      </c>
      <c r="CG485">
        <v>0</v>
      </c>
      <c r="CM485">
        <v>0</v>
      </c>
      <c r="CN485" t="s">
        <v>1223</v>
      </c>
      <c r="CO485">
        <v>0</v>
      </c>
      <c r="CP485">
        <f t="shared" si="429"/>
        <v>5846.76</v>
      </c>
      <c r="CQ485">
        <f t="shared" si="430"/>
        <v>28667.360000000001</v>
      </c>
      <c r="CR485">
        <f t="shared" si="431"/>
        <v>76.98599999999999</v>
      </c>
      <c r="CS485">
        <f t="shared" si="432"/>
        <v>24.165499999999998</v>
      </c>
      <c r="CT485">
        <f t="shared" si="433"/>
        <v>19978.628115</v>
      </c>
      <c r="CU485">
        <f t="shared" si="434"/>
        <v>0</v>
      </c>
      <c r="CV485">
        <f t="shared" si="435"/>
        <v>70.839999999999989</v>
      </c>
      <c r="CW485">
        <f t="shared" si="436"/>
        <v>6.25E-2</v>
      </c>
      <c r="CX485">
        <f t="shared" si="437"/>
        <v>0</v>
      </c>
      <c r="CY485">
        <f t="shared" si="438"/>
        <v>2760.3910000000005</v>
      </c>
      <c r="CZ485">
        <f t="shared" si="439"/>
        <v>1704.2414000000001</v>
      </c>
      <c r="DC485" t="s">
        <v>3</v>
      </c>
      <c r="DD485" t="s">
        <v>3</v>
      </c>
      <c r="DE485" t="s">
        <v>20</v>
      </c>
      <c r="DF485" t="s">
        <v>20</v>
      </c>
      <c r="DG485" t="s">
        <v>21</v>
      </c>
      <c r="DH485" t="s">
        <v>3</v>
      </c>
      <c r="DI485" t="s">
        <v>21</v>
      </c>
      <c r="DJ485" t="s">
        <v>20</v>
      </c>
      <c r="DK485" t="s">
        <v>3</v>
      </c>
      <c r="DL485" t="s">
        <v>3</v>
      </c>
      <c r="DM485" t="s">
        <v>3</v>
      </c>
      <c r="DN485">
        <v>0</v>
      </c>
      <c r="DO485">
        <v>0</v>
      </c>
      <c r="DP485">
        <v>1</v>
      </c>
      <c r="DQ485">
        <v>1</v>
      </c>
      <c r="DU485">
        <v>1013</v>
      </c>
      <c r="DV485" t="s">
        <v>362</v>
      </c>
      <c r="DW485" t="s">
        <v>362</v>
      </c>
      <c r="DX485">
        <v>1</v>
      </c>
      <c r="EE485">
        <v>63940302</v>
      </c>
      <c r="EF485">
        <v>2</v>
      </c>
      <c r="EG485" t="s">
        <v>22</v>
      </c>
      <c r="EH485">
        <v>0</v>
      </c>
      <c r="EI485" t="s">
        <v>3</v>
      </c>
      <c r="EJ485">
        <v>1</v>
      </c>
      <c r="EK485">
        <v>16001</v>
      </c>
      <c r="EL485" t="s">
        <v>364</v>
      </c>
      <c r="EM485" t="s">
        <v>365</v>
      </c>
      <c r="EO485" t="s">
        <v>25</v>
      </c>
      <c r="EQ485">
        <v>0</v>
      </c>
      <c r="ER485">
        <v>7784.49</v>
      </c>
      <c r="ES485">
        <v>7166.84</v>
      </c>
      <c r="ET485">
        <v>6.58</v>
      </c>
      <c r="EU485">
        <v>0.68</v>
      </c>
      <c r="EV485">
        <v>611.07000000000005</v>
      </c>
      <c r="EW485">
        <v>61.6</v>
      </c>
      <c r="EX485">
        <v>0.05</v>
      </c>
      <c r="EY485">
        <v>0</v>
      </c>
      <c r="FQ485">
        <v>0</v>
      </c>
      <c r="FR485">
        <f t="shared" si="440"/>
        <v>0</v>
      </c>
      <c r="FS485">
        <v>0</v>
      </c>
      <c r="FT485" t="s">
        <v>26</v>
      </c>
      <c r="FU485" t="s">
        <v>27</v>
      </c>
      <c r="FX485">
        <v>115.2</v>
      </c>
      <c r="FY485">
        <v>70.55</v>
      </c>
      <c r="GA485" t="s">
        <v>3</v>
      </c>
      <c r="GD485">
        <v>1</v>
      </c>
      <c r="GF485">
        <v>1644963953</v>
      </c>
      <c r="GG485">
        <v>2</v>
      </c>
      <c r="GH485">
        <v>1</v>
      </c>
      <c r="GI485">
        <v>2</v>
      </c>
      <c r="GJ485">
        <v>0</v>
      </c>
      <c r="GK485">
        <v>0</v>
      </c>
      <c r="GL485">
        <f t="shared" si="441"/>
        <v>0</v>
      </c>
      <c r="GM485">
        <f t="shared" si="442"/>
        <v>10311.39</v>
      </c>
      <c r="GN485">
        <f t="shared" si="443"/>
        <v>10311.39</v>
      </c>
      <c r="GO485">
        <f t="shared" si="444"/>
        <v>0</v>
      </c>
      <c r="GP485">
        <f t="shared" si="445"/>
        <v>0</v>
      </c>
      <c r="GR485">
        <v>0</v>
      </c>
      <c r="GS485">
        <v>3</v>
      </c>
      <c r="GT485">
        <v>0</v>
      </c>
      <c r="GU485" t="s">
        <v>3</v>
      </c>
      <c r="GV485">
        <f t="shared" si="446"/>
        <v>0</v>
      </c>
      <c r="GW485">
        <v>1</v>
      </c>
      <c r="GX485">
        <f t="shared" si="447"/>
        <v>0</v>
      </c>
      <c r="HA485">
        <v>0</v>
      </c>
      <c r="HB485">
        <v>0</v>
      </c>
      <c r="HC485">
        <f t="shared" si="448"/>
        <v>0</v>
      </c>
      <c r="IK485">
        <v>0</v>
      </c>
    </row>
    <row r="486" spans="1:245" x14ac:dyDescent="0.2">
      <c r="A486">
        <v>17</v>
      </c>
      <c r="B486">
        <v>1</v>
      </c>
      <c r="C486">
        <f>ROW(SmtRes!A765)</f>
        <v>765</v>
      </c>
      <c r="D486">
        <f>ROW(EtalonRes!A752)</f>
        <v>752</v>
      </c>
      <c r="E486" t="s">
        <v>554</v>
      </c>
      <c r="F486" t="s">
        <v>375</v>
      </c>
      <c r="G486" t="s">
        <v>376</v>
      </c>
      <c r="H486" t="s">
        <v>362</v>
      </c>
      <c r="I486">
        <f>ROUND((15)/100,9)</f>
        <v>0.15</v>
      </c>
      <c r="J486">
        <v>0</v>
      </c>
      <c r="O486">
        <f t="shared" si="414"/>
        <v>5478.51</v>
      </c>
      <c r="P486">
        <f t="shared" si="415"/>
        <v>2348.27</v>
      </c>
      <c r="Q486">
        <f t="shared" si="416"/>
        <v>5.01</v>
      </c>
      <c r="R486">
        <f t="shared" si="417"/>
        <v>1.44</v>
      </c>
      <c r="S486">
        <f t="shared" si="418"/>
        <v>3125.23</v>
      </c>
      <c r="T486">
        <f t="shared" si="419"/>
        <v>0</v>
      </c>
      <c r="U486">
        <f t="shared" si="420"/>
        <v>11.081399999999999</v>
      </c>
      <c r="V486">
        <f t="shared" si="421"/>
        <v>3.7499999999999999E-3</v>
      </c>
      <c r="W486">
        <f t="shared" si="422"/>
        <v>0</v>
      </c>
      <c r="X486">
        <f t="shared" si="423"/>
        <v>3595.67</v>
      </c>
      <c r="Y486">
        <f t="shared" si="424"/>
        <v>2219.94</v>
      </c>
      <c r="AA486">
        <v>68187018</v>
      </c>
      <c r="AB486">
        <f t="shared" si="425"/>
        <v>4719.9139999999998</v>
      </c>
      <c r="AC486">
        <f t="shared" si="426"/>
        <v>3983.49</v>
      </c>
      <c r="AD486">
        <f t="shared" si="449"/>
        <v>3.5750000000000002</v>
      </c>
      <c r="AE486">
        <f t="shared" si="450"/>
        <v>0.33750000000000002</v>
      </c>
      <c r="AF486">
        <f t="shared" si="451"/>
        <v>732.84900000000005</v>
      </c>
      <c r="AG486">
        <f t="shared" si="427"/>
        <v>0</v>
      </c>
      <c r="AH486">
        <f t="shared" si="452"/>
        <v>73.875999999999991</v>
      </c>
      <c r="AI486">
        <f t="shared" si="453"/>
        <v>2.5000000000000001E-2</v>
      </c>
      <c r="AJ486">
        <f t="shared" si="428"/>
        <v>0</v>
      </c>
      <c r="AK486">
        <v>4623.6099999999997</v>
      </c>
      <c r="AL486">
        <v>3983.49</v>
      </c>
      <c r="AM486">
        <v>2.86</v>
      </c>
      <c r="AN486">
        <v>0.27</v>
      </c>
      <c r="AO486">
        <v>637.26</v>
      </c>
      <c r="AP486">
        <v>0</v>
      </c>
      <c r="AQ486">
        <v>64.239999999999995</v>
      </c>
      <c r="AR486">
        <v>0.02</v>
      </c>
      <c r="AS486">
        <v>0</v>
      </c>
      <c r="AT486">
        <v>115</v>
      </c>
      <c r="AU486">
        <v>71</v>
      </c>
      <c r="AV486">
        <v>1</v>
      </c>
      <c r="AW486">
        <v>1</v>
      </c>
      <c r="AZ486">
        <v>1</v>
      </c>
      <c r="BA486">
        <v>28.43</v>
      </c>
      <c r="BB486">
        <v>9.34</v>
      </c>
      <c r="BC486">
        <v>3.93</v>
      </c>
      <c r="BD486" t="s">
        <v>3</v>
      </c>
      <c r="BE486" t="s">
        <v>3</v>
      </c>
      <c r="BF486" t="s">
        <v>3</v>
      </c>
      <c r="BG486" t="s">
        <v>3</v>
      </c>
      <c r="BH486">
        <v>0</v>
      </c>
      <c r="BI486">
        <v>1</v>
      </c>
      <c r="BJ486" t="s">
        <v>377</v>
      </c>
      <c r="BM486">
        <v>16001</v>
      </c>
      <c r="BN486">
        <v>0</v>
      </c>
      <c r="BO486" t="s">
        <v>375</v>
      </c>
      <c r="BP486">
        <v>1</v>
      </c>
      <c r="BQ486">
        <v>2</v>
      </c>
      <c r="BR486">
        <v>0</v>
      </c>
      <c r="BS486">
        <v>28.43</v>
      </c>
      <c r="BT486">
        <v>1</v>
      </c>
      <c r="BU486">
        <v>1</v>
      </c>
      <c r="BV486">
        <v>1</v>
      </c>
      <c r="BW486">
        <v>1</v>
      </c>
      <c r="BX486">
        <v>1</v>
      </c>
      <c r="BY486" t="s">
        <v>3</v>
      </c>
      <c r="BZ486">
        <v>128</v>
      </c>
      <c r="CA486">
        <v>83</v>
      </c>
      <c r="CE486">
        <v>0</v>
      </c>
      <c r="CF486">
        <v>0</v>
      </c>
      <c r="CG486">
        <v>0</v>
      </c>
      <c r="CM486">
        <v>0</v>
      </c>
      <c r="CN486" t="s">
        <v>1223</v>
      </c>
      <c r="CO486">
        <v>0</v>
      </c>
      <c r="CP486">
        <f t="shared" si="429"/>
        <v>5478.51</v>
      </c>
      <c r="CQ486">
        <f t="shared" si="430"/>
        <v>15655.1157</v>
      </c>
      <c r="CR486">
        <f t="shared" si="431"/>
        <v>33.390500000000003</v>
      </c>
      <c r="CS486">
        <f t="shared" si="432"/>
        <v>9.5951250000000012</v>
      </c>
      <c r="CT486">
        <f t="shared" si="433"/>
        <v>20834.897070000003</v>
      </c>
      <c r="CU486">
        <f t="shared" si="434"/>
        <v>0</v>
      </c>
      <c r="CV486">
        <f t="shared" si="435"/>
        <v>73.875999999999991</v>
      </c>
      <c r="CW486">
        <f t="shared" si="436"/>
        <v>2.5000000000000001E-2</v>
      </c>
      <c r="CX486">
        <f t="shared" si="437"/>
        <v>0</v>
      </c>
      <c r="CY486">
        <f t="shared" si="438"/>
        <v>3595.6704999999997</v>
      </c>
      <c r="CZ486">
        <f t="shared" si="439"/>
        <v>2219.9357</v>
      </c>
      <c r="DC486" t="s">
        <v>3</v>
      </c>
      <c r="DD486" t="s">
        <v>3</v>
      </c>
      <c r="DE486" t="s">
        <v>20</v>
      </c>
      <c r="DF486" t="s">
        <v>20</v>
      </c>
      <c r="DG486" t="s">
        <v>21</v>
      </c>
      <c r="DH486" t="s">
        <v>3</v>
      </c>
      <c r="DI486" t="s">
        <v>21</v>
      </c>
      <c r="DJ486" t="s">
        <v>20</v>
      </c>
      <c r="DK486" t="s">
        <v>3</v>
      </c>
      <c r="DL486" t="s">
        <v>3</v>
      </c>
      <c r="DM486" t="s">
        <v>3</v>
      </c>
      <c r="DN486">
        <v>0</v>
      </c>
      <c r="DO486">
        <v>0</v>
      </c>
      <c r="DP486">
        <v>1</v>
      </c>
      <c r="DQ486">
        <v>1</v>
      </c>
      <c r="DU486">
        <v>1013</v>
      </c>
      <c r="DV486" t="s">
        <v>362</v>
      </c>
      <c r="DW486" t="s">
        <v>362</v>
      </c>
      <c r="DX486">
        <v>1</v>
      </c>
      <c r="EE486">
        <v>63940302</v>
      </c>
      <c r="EF486">
        <v>2</v>
      </c>
      <c r="EG486" t="s">
        <v>22</v>
      </c>
      <c r="EH486">
        <v>0</v>
      </c>
      <c r="EI486" t="s">
        <v>3</v>
      </c>
      <c r="EJ486">
        <v>1</v>
      </c>
      <c r="EK486">
        <v>16001</v>
      </c>
      <c r="EL486" t="s">
        <v>364</v>
      </c>
      <c r="EM486" t="s">
        <v>365</v>
      </c>
      <c r="EO486" t="s">
        <v>25</v>
      </c>
      <c r="EQ486">
        <v>0</v>
      </c>
      <c r="ER486">
        <v>4623.6099999999997</v>
      </c>
      <c r="ES486">
        <v>3983.49</v>
      </c>
      <c r="ET486">
        <v>2.86</v>
      </c>
      <c r="EU486">
        <v>0.27</v>
      </c>
      <c r="EV486">
        <v>637.26</v>
      </c>
      <c r="EW486">
        <v>64.239999999999995</v>
      </c>
      <c r="EX486">
        <v>0.02</v>
      </c>
      <c r="EY486">
        <v>0</v>
      </c>
      <c r="FQ486">
        <v>0</v>
      </c>
      <c r="FR486">
        <f t="shared" si="440"/>
        <v>0</v>
      </c>
      <c r="FS486">
        <v>0</v>
      </c>
      <c r="FT486" t="s">
        <v>26</v>
      </c>
      <c r="FU486" t="s">
        <v>27</v>
      </c>
      <c r="FX486">
        <v>115.2</v>
      </c>
      <c r="FY486">
        <v>70.55</v>
      </c>
      <c r="GA486" t="s">
        <v>3</v>
      </c>
      <c r="GD486">
        <v>1</v>
      </c>
      <c r="GF486">
        <v>1609538754</v>
      </c>
      <c r="GG486">
        <v>2</v>
      </c>
      <c r="GH486">
        <v>1</v>
      </c>
      <c r="GI486">
        <v>2</v>
      </c>
      <c r="GJ486">
        <v>0</v>
      </c>
      <c r="GK486">
        <v>0</v>
      </c>
      <c r="GL486">
        <f t="shared" si="441"/>
        <v>0</v>
      </c>
      <c r="GM486">
        <f t="shared" si="442"/>
        <v>11294.12</v>
      </c>
      <c r="GN486">
        <f t="shared" si="443"/>
        <v>11294.12</v>
      </c>
      <c r="GO486">
        <f t="shared" si="444"/>
        <v>0</v>
      </c>
      <c r="GP486">
        <f t="shared" si="445"/>
        <v>0</v>
      </c>
      <c r="GR486">
        <v>0</v>
      </c>
      <c r="GS486">
        <v>3</v>
      </c>
      <c r="GT486">
        <v>0</v>
      </c>
      <c r="GU486" t="s">
        <v>3</v>
      </c>
      <c r="GV486">
        <f t="shared" si="446"/>
        <v>0</v>
      </c>
      <c r="GW486">
        <v>1</v>
      </c>
      <c r="GX486">
        <f t="shared" si="447"/>
        <v>0</v>
      </c>
      <c r="HA486">
        <v>0</v>
      </c>
      <c r="HB486">
        <v>0</v>
      </c>
      <c r="HC486">
        <f t="shared" si="448"/>
        <v>0</v>
      </c>
      <c r="IK486">
        <v>0</v>
      </c>
    </row>
    <row r="487" spans="1:245" x14ac:dyDescent="0.2">
      <c r="A487">
        <v>17</v>
      </c>
      <c r="B487">
        <v>1</v>
      </c>
      <c r="C487">
        <f>ROW(SmtRes!A771)</f>
        <v>771</v>
      </c>
      <c r="D487">
        <f>ROW(EtalonRes!A758)</f>
        <v>758</v>
      </c>
      <c r="E487" t="s">
        <v>555</v>
      </c>
      <c r="F487" t="s">
        <v>379</v>
      </c>
      <c r="G487" t="s">
        <v>380</v>
      </c>
      <c r="H487" t="s">
        <v>362</v>
      </c>
      <c r="I487">
        <f>ROUND((68)/100,9)</f>
        <v>0.68</v>
      </c>
      <c r="J487">
        <v>0</v>
      </c>
      <c r="O487">
        <f t="shared" si="414"/>
        <v>1510.05</v>
      </c>
      <c r="P487">
        <f t="shared" si="415"/>
        <v>16.73</v>
      </c>
      <c r="Q487">
        <f t="shared" si="416"/>
        <v>196.73</v>
      </c>
      <c r="R487">
        <f t="shared" si="417"/>
        <v>0</v>
      </c>
      <c r="S487">
        <f t="shared" si="418"/>
        <v>1296.5899999999999</v>
      </c>
      <c r="T487">
        <f t="shared" si="419"/>
        <v>0</v>
      </c>
      <c r="U487">
        <f t="shared" si="420"/>
        <v>3.9178199999999994</v>
      </c>
      <c r="V487">
        <f t="shared" si="421"/>
        <v>0</v>
      </c>
      <c r="W487">
        <f t="shared" si="422"/>
        <v>0</v>
      </c>
      <c r="X487">
        <f t="shared" si="423"/>
        <v>1491.08</v>
      </c>
      <c r="Y487">
        <f t="shared" si="424"/>
        <v>920.58</v>
      </c>
      <c r="AA487">
        <v>68187018</v>
      </c>
      <c r="AB487">
        <f t="shared" si="425"/>
        <v>126.9855</v>
      </c>
      <c r="AC487">
        <f t="shared" si="426"/>
        <v>4.28</v>
      </c>
      <c r="AD487">
        <f t="shared" si="449"/>
        <v>55.637500000000003</v>
      </c>
      <c r="AE487">
        <f t="shared" si="450"/>
        <v>0</v>
      </c>
      <c r="AF487">
        <f t="shared" si="451"/>
        <v>67.067999999999998</v>
      </c>
      <c r="AG487">
        <f t="shared" si="427"/>
        <v>0</v>
      </c>
      <c r="AH487">
        <f t="shared" si="452"/>
        <v>5.761499999999999</v>
      </c>
      <c r="AI487">
        <f t="shared" si="453"/>
        <v>0</v>
      </c>
      <c r="AJ487">
        <f t="shared" si="428"/>
        <v>0</v>
      </c>
      <c r="AK487">
        <v>107.11</v>
      </c>
      <c r="AL487">
        <v>4.28</v>
      </c>
      <c r="AM487">
        <v>44.51</v>
      </c>
      <c r="AN487">
        <v>0</v>
      </c>
      <c r="AO487">
        <v>58.32</v>
      </c>
      <c r="AP487">
        <v>0</v>
      </c>
      <c r="AQ487">
        <v>5.01</v>
      </c>
      <c r="AR487">
        <v>0</v>
      </c>
      <c r="AS487">
        <v>0</v>
      </c>
      <c r="AT487">
        <v>115</v>
      </c>
      <c r="AU487">
        <v>71</v>
      </c>
      <c r="AV487">
        <v>1</v>
      </c>
      <c r="AW487">
        <v>1</v>
      </c>
      <c r="AZ487">
        <v>1</v>
      </c>
      <c r="BA487">
        <v>28.43</v>
      </c>
      <c r="BB487">
        <v>5.2</v>
      </c>
      <c r="BC487">
        <v>5.75</v>
      </c>
      <c r="BD487" t="s">
        <v>3</v>
      </c>
      <c r="BE487" t="s">
        <v>3</v>
      </c>
      <c r="BF487" t="s">
        <v>3</v>
      </c>
      <c r="BG487" t="s">
        <v>3</v>
      </c>
      <c r="BH487">
        <v>0</v>
      </c>
      <c r="BI487">
        <v>1</v>
      </c>
      <c r="BJ487" t="s">
        <v>381</v>
      </c>
      <c r="BM487">
        <v>16001</v>
      </c>
      <c r="BN487">
        <v>0</v>
      </c>
      <c r="BO487" t="s">
        <v>379</v>
      </c>
      <c r="BP487">
        <v>1</v>
      </c>
      <c r="BQ487">
        <v>2</v>
      </c>
      <c r="BR487">
        <v>0</v>
      </c>
      <c r="BS487">
        <v>28.43</v>
      </c>
      <c r="BT487">
        <v>1</v>
      </c>
      <c r="BU487">
        <v>1</v>
      </c>
      <c r="BV487">
        <v>1</v>
      </c>
      <c r="BW487">
        <v>1</v>
      </c>
      <c r="BX487">
        <v>1</v>
      </c>
      <c r="BY487" t="s">
        <v>3</v>
      </c>
      <c r="BZ487">
        <v>128</v>
      </c>
      <c r="CA487">
        <v>83</v>
      </c>
      <c r="CE487">
        <v>0</v>
      </c>
      <c r="CF487">
        <v>0</v>
      </c>
      <c r="CG487">
        <v>0</v>
      </c>
      <c r="CM487">
        <v>0</v>
      </c>
      <c r="CN487" t="s">
        <v>1223</v>
      </c>
      <c r="CO487">
        <v>0</v>
      </c>
      <c r="CP487">
        <f t="shared" si="429"/>
        <v>1510.05</v>
      </c>
      <c r="CQ487">
        <f t="shared" si="430"/>
        <v>24.610000000000003</v>
      </c>
      <c r="CR487">
        <f t="shared" si="431"/>
        <v>289.315</v>
      </c>
      <c r="CS487">
        <f t="shared" si="432"/>
        <v>0</v>
      </c>
      <c r="CT487">
        <f t="shared" si="433"/>
        <v>1906.74324</v>
      </c>
      <c r="CU487">
        <f t="shared" si="434"/>
        <v>0</v>
      </c>
      <c r="CV487">
        <f t="shared" si="435"/>
        <v>5.761499999999999</v>
      </c>
      <c r="CW487">
        <f t="shared" si="436"/>
        <v>0</v>
      </c>
      <c r="CX487">
        <f t="shared" si="437"/>
        <v>0</v>
      </c>
      <c r="CY487">
        <f t="shared" si="438"/>
        <v>1491.0784999999998</v>
      </c>
      <c r="CZ487">
        <f t="shared" si="439"/>
        <v>920.57889999999998</v>
      </c>
      <c r="DC487" t="s">
        <v>3</v>
      </c>
      <c r="DD487" t="s">
        <v>3</v>
      </c>
      <c r="DE487" t="s">
        <v>20</v>
      </c>
      <c r="DF487" t="s">
        <v>20</v>
      </c>
      <c r="DG487" t="s">
        <v>21</v>
      </c>
      <c r="DH487" t="s">
        <v>3</v>
      </c>
      <c r="DI487" t="s">
        <v>21</v>
      </c>
      <c r="DJ487" t="s">
        <v>20</v>
      </c>
      <c r="DK487" t="s">
        <v>3</v>
      </c>
      <c r="DL487" t="s">
        <v>3</v>
      </c>
      <c r="DM487" t="s">
        <v>3</v>
      </c>
      <c r="DN487">
        <v>0</v>
      </c>
      <c r="DO487">
        <v>0</v>
      </c>
      <c r="DP487">
        <v>1</v>
      </c>
      <c r="DQ487">
        <v>1</v>
      </c>
      <c r="DU487">
        <v>1013</v>
      </c>
      <c r="DV487" t="s">
        <v>362</v>
      </c>
      <c r="DW487" t="s">
        <v>362</v>
      </c>
      <c r="DX487">
        <v>1</v>
      </c>
      <c r="EE487">
        <v>63940302</v>
      </c>
      <c r="EF487">
        <v>2</v>
      </c>
      <c r="EG487" t="s">
        <v>22</v>
      </c>
      <c r="EH487">
        <v>0</v>
      </c>
      <c r="EI487" t="s">
        <v>3</v>
      </c>
      <c r="EJ487">
        <v>1</v>
      </c>
      <c r="EK487">
        <v>16001</v>
      </c>
      <c r="EL487" t="s">
        <v>364</v>
      </c>
      <c r="EM487" t="s">
        <v>365</v>
      </c>
      <c r="EO487" t="s">
        <v>25</v>
      </c>
      <c r="EQ487">
        <v>0</v>
      </c>
      <c r="ER487">
        <v>107.11</v>
      </c>
      <c r="ES487">
        <v>4.28</v>
      </c>
      <c r="ET487">
        <v>44.51</v>
      </c>
      <c r="EU487">
        <v>0</v>
      </c>
      <c r="EV487">
        <v>58.32</v>
      </c>
      <c r="EW487">
        <v>5.01</v>
      </c>
      <c r="EX487">
        <v>0</v>
      </c>
      <c r="EY487">
        <v>0</v>
      </c>
      <c r="FQ487">
        <v>0</v>
      </c>
      <c r="FR487">
        <f t="shared" si="440"/>
        <v>0</v>
      </c>
      <c r="FS487">
        <v>0</v>
      </c>
      <c r="FT487" t="s">
        <v>26</v>
      </c>
      <c r="FU487" t="s">
        <v>27</v>
      </c>
      <c r="FX487">
        <v>115.2</v>
      </c>
      <c r="FY487">
        <v>70.55</v>
      </c>
      <c r="GA487" t="s">
        <v>3</v>
      </c>
      <c r="GD487">
        <v>1</v>
      </c>
      <c r="GF487">
        <v>635989612</v>
      </c>
      <c r="GG487">
        <v>2</v>
      </c>
      <c r="GH487">
        <v>1</v>
      </c>
      <c r="GI487">
        <v>2</v>
      </c>
      <c r="GJ487">
        <v>0</v>
      </c>
      <c r="GK487">
        <v>0</v>
      </c>
      <c r="GL487">
        <f t="shared" si="441"/>
        <v>0</v>
      </c>
      <c r="GM487">
        <f t="shared" si="442"/>
        <v>3921.71</v>
      </c>
      <c r="GN487">
        <f t="shared" si="443"/>
        <v>3921.71</v>
      </c>
      <c r="GO487">
        <f t="shared" si="444"/>
        <v>0</v>
      </c>
      <c r="GP487">
        <f t="shared" si="445"/>
        <v>0</v>
      </c>
      <c r="GR487">
        <v>0</v>
      </c>
      <c r="GS487">
        <v>3</v>
      </c>
      <c r="GT487">
        <v>0</v>
      </c>
      <c r="GU487" t="s">
        <v>3</v>
      </c>
      <c r="GV487">
        <f t="shared" si="446"/>
        <v>0</v>
      </c>
      <c r="GW487">
        <v>1</v>
      </c>
      <c r="GX487">
        <f t="shared" si="447"/>
        <v>0</v>
      </c>
      <c r="HA487">
        <v>0</v>
      </c>
      <c r="HB487">
        <v>0</v>
      </c>
      <c r="HC487">
        <f t="shared" si="448"/>
        <v>0</v>
      </c>
      <c r="IK487">
        <v>0</v>
      </c>
    </row>
    <row r="488" spans="1:245" x14ac:dyDescent="0.2">
      <c r="A488">
        <v>17</v>
      </c>
      <c r="B488">
        <v>1</v>
      </c>
      <c r="C488">
        <f>ROW(SmtRes!A785)</f>
        <v>785</v>
      </c>
      <c r="D488">
        <f>ROW(EtalonRes!A772)</f>
        <v>772</v>
      </c>
      <c r="E488" t="s">
        <v>556</v>
      </c>
      <c r="F488" t="s">
        <v>383</v>
      </c>
      <c r="G488" t="s">
        <v>384</v>
      </c>
      <c r="H488" t="s">
        <v>385</v>
      </c>
      <c r="I488">
        <f>ROUND(2,9)</f>
        <v>2</v>
      </c>
      <c r="J488">
        <v>0</v>
      </c>
      <c r="O488">
        <f t="shared" si="414"/>
        <v>7639.85</v>
      </c>
      <c r="P488">
        <f t="shared" si="415"/>
        <v>3460.66</v>
      </c>
      <c r="Q488">
        <f t="shared" si="416"/>
        <v>134.22999999999999</v>
      </c>
      <c r="R488">
        <f t="shared" si="417"/>
        <v>9.9499999999999993</v>
      </c>
      <c r="S488">
        <f t="shared" si="418"/>
        <v>4044.96</v>
      </c>
      <c r="T488">
        <f t="shared" si="419"/>
        <v>0</v>
      </c>
      <c r="U488">
        <f t="shared" si="420"/>
        <v>14.788999999999998</v>
      </c>
      <c r="V488">
        <f t="shared" si="421"/>
        <v>2.5000000000000001E-2</v>
      </c>
      <c r="W488">
        <f t="shared" si="422"/>
        <v>0</v>
      </c>
      <c r="X488">
        <f t="shared" si="423"/>
        <v>4663.1499999999996</v>
      </c>
      <c r="Y488">
        <f t="shared" si="424"/>
        <v>2878.99</v>
      </c>
      <c r="AA488">
        <v>68187018</v>
      </c>
      <c r="AB488">
        <f t="shared" si="425"/>
        <v>396.79899999999998</v>
      </c>
      <c r="AC488">
        <f t="shared" si="426"/>
        <v>316.91000000000003</v>
      </c>
      <c r="AD488">
        <f t="shared" si="449"/>
        <v>8.75</v>
      </c>
      <c r="AE488">
        <f t="shared" si="450"/>
        <v>0.17499999999999999</v>
      </c>
      <c r="AF488">
        <f t="shared" si="451"/>
        <v>71.138999999999996</v>
      </c>
      <c r="AG488">
        <f t="shared" si="427"/>
        <v>0</v>
      </c>
      <c r="AH488">
        <f t="shared" si="452"/>
        <v>7.394499999999999</v>
      </c>
      <c r="AI488">
        <f t="shared" si="453"/>
        <v>1.2500000000000001E-2</v>
      </c>
      <c r="AJ488">
        <f t="shared" si="428"/>
        <v>0</v>
      </c>
      <c r="AK488">
        <v>385.77</v>
      </c>
      <c r="AL488">
        <v>316.91000000000003</v>
      </c>
      <c r="AM488">
        <v>7</v>
      </c>
      <c r="AN488">
        <v>0.14000000000000001</v>
      </c>
      <c r="AO488">
        <v>61.86</v>
      </c>
      <c r="AP488">
        <v>0</v>
      </c>
      <c r="AQ488">
        <v>6.43</v>
      </c>
      <c r="AR488">
        <v>0.01</v>
      </c>
      <c r="AS488">
        <v>0</v>
      </c>
      <c r="AT488">
        <v>115</v>
      </c>
      <c r="AU488">
        <v>71</v>
      </c>
      <c r="AV488">
        <v>1</v>
      </c>
      <c r="AW488">
        <v>1</v>
      </c>
      <c r="AZ488">
        <v>1</v>
      </c>
      <c r="BA488">
        <v>28.43</v>
      </c>
      <c r="BB488">
        <v>7.67</v>
      </c>
      <c r="BC488">
        <v>5.46</v>
      </c>
      <c r="BD488" t="s">
        <v>3</v>
      </c>
      <c r="BE488" t="s">
        <v>3</v>
      </c>
      <c r="BF488" t="s">
        <v>3</v>
      </c>
      <c r="BG488" t="s">
        <v>3</v>
      </c>
      <c r="BH488">
        <v>0</v>
      </c>
      <c r="BI488">
        <v>1</v>
      </c>
      <c r="BJ488" t="s">
        <v>386</v>
      </c>
      <c r="BM488">
        <v>16001</v>
      </c>
      <c r="BN488">
        <v>0</v>
      </c>
      <c r="BO488" t="s">
        <v>383</v>
      </c>
      <c r="BP488">
        <v>1</v>
      </c>
      <c r="BQ488">
        <v>2</v>
      </c>
      <c r="BR488">
        <v>0</v>
      </c>
      <c r="BS488">
        <v>28.43</v>
      </c>
      <c r="BT488">
        <v>1</v>
      </c>
      <c r="BU488">
        <v>1</v>
      </c>
      <c r="BV488">
        <v>1</v>
      </c>
      <c r="BW488">
        <v>1</v>
      </c>
      <c r="BX488">
        <v>1</v>
      </c>
      <c r="BY488" t="s">
        <v>3</v>
      </c>
      <c r="BZ488">
        <v>128</v>
      </c>
      <c r="CA488">
        <v>83</v>
      </c>
      <c r="CE488">
        <v>0</v>
      </c>
      <c r="CF488">
        <v>0</v>
      </c>
      <c r="CG488">
        <v>0</v>
      </c>
      <c r="CM488">
        <v>0</v>
      </c>
      <c r="CN488" t="s">
        <v>1223</v>
      </c>
      <c r="CO488">
        <v>0</v>
      </c>
      <c r="CP488">
        <f t="shared" si="429"/>
        <v>7639.85</v>
      </c>
      <c r="CQ488">
        <f t="shared" si="430"/>
        <v>1730.3286000000001</v>
      </c>
      <c r="CR488">
        <f t="shared" si="431"/>
        <v>67.112499999999997</v>
      </c>
      <c r="CS488">
        <f t="shared" si="432"/>
        <v>4.97525</v>
      </c>
      <c r="CT488">
        <f t="shared" si="433"/>
        <v>2022.4817699999999</v>
      </c>
      <c r="CU488">
        <f t="shared" si="434"/>
        <v>0</v>
      </c>
      <c r="CV488">
        <f t="shared" si="435"/>
        <v>7.394499999999999</v>
      </c>
      <c r="CW488">
        <f t="shared" si="436"/>
        <v>1.2500000000000001E-2</v>
      </c>
      <c r="CX488">
        <f t="shared" si="437"/>
        <v>0</v>
      </c>
      <c r="CY488">
        <f t="shared" si="438"/>
        <v>4663.1464999999998</v>
      </c>
      <c r="CZ488">
        <f t="shared" si="439"/>
        <v>2878.9861000000001</v>
      </c>
      <c r="DC488" t="s">
        <v>3</v>
      </c>
      <c r="DD488" t="s">
        <v>3</v>
      </c>
      <c r="DE488" t="s">
        <v>20</v>
      </c>
      <c r="DF488" t="s">
        <v>20</v>
      </c>
      <c r="DG488" t="s">
        <v>21</v>
      </c>
      <c r="DH488" t="s">
        <v>3</v>
      </c>
      <c r="DI488" t="s">
        <v>21</v>
      </c>
      <c r="DJ488" t="s">
        <v>20</v>
      </c>
      <c r="DK488" t="s">
        <v>3</v>
      </c>
      <c r="DL488" t="s">
        <v>3</v>
      </c>
      <c r="DM488" t="s">
        <v>3</v>
      </c>
      <c r="DN488">
        <v>0</v>
      </c>
      <c r="DO488">
        <v>0</v>
      </c>
      <c r="DP488">
        <v>1</v>
      </c>
      <c r="DQ488">
        <v>1</v>
      </c>
      <c r="DU488">
        <v>1013</v>
      </c>
      <c r="DV488" t="s">
        <v>385</v>
      </c>
      <c r="DW488" t="s">
        <v>385</v>
      </c>
      <c r="DX488">
        <v>1</v>
      </c>
      <c r="EE488">
        <v>63940302</v>
      </c>
      <c r="EF488">
        <v>2</v>
      </c>
      <c r="EG488" t="s">
        <v>22</v>
      </c>
      <c r="EH488">
        <v>0</v>
      </c>
      <c r="EI488" t="s">
        <v>3</v>
      </c>
      <c r="EJ488">
        <v>1</v>
      </c>
      <c r="EK488">
        <v>16001</v>
      </c>
      <c r="EL488" t="s">
        <v>364</v>
      </c>
      <c r="EM488" t="s">
        <v>365</v>
      </c>
      <c r="EO488" t="s">
        <v>25</v>
      </c>
      <c r="EQ488">
        <v>0</v>
      </c>
      <c r="ER488">
        <v>385.77</v>
      </c>
      <c r="ES488">
        <v>316.91000000000003</v>
      </c>
      <c r="ET488">
        <v>7</v>
      </c>
      <c r="EU488">
        <v>0.14000000000000001</v>
      </c>
      <c r="EV488">
        <v>61.86</v>
      </c>
      <c r="EW488">
        <v>6.43</v>
      </c>
      <c r="EX488">
        <v>0.01</v>
      </c>
      <c r="EY488">
        <v>0</v>
      </c>
      <c r="FQ488">
        <v>0</v>
      </c>
      <c r="FR488">
        <f t="shared" si="440"/>
        <v>0</v>
      </c>
      <c r="FS488">
        <v>0</v>
      </c>
      <c r="FT488" t="s">
        <v>26</v>
      </c>
      <c r="FU488" t="s">
        <v>27</v>
      </c>
      <c r="FX488">
        <v>115.2</v>
      </c>
      <c r="FY488">
        <v>70.55</v>
      </c>
      <c r="GA488" t="s">
        <v>3</v>
      </c>
      <c r="GD488">
        <v>1</v>
      </c>
      <c r="GF488">
        <v>-950423565</v>
      </c>
      <c r="GG488">
        <v>2</v>
      </c>
      <c r="GH488">
        <v>1</v>
      </c>
      <c r="GI488">
        <v>2</v>
      </c>
      <c r="GJ488">
        <v>0</v>
      </c>
      <c r="GK488">
        <v>0</v>
      </c>
      <c r="GL488">
        <f t="shared" si="441"/>
        <v>0</v>
      </c>
      <c r="GM488">
        <f t="shared" si="442"/>
        <v>15181.99</v>
      </c>
      <c r="GN488">
        <f t="shared" si="443"/>
        <v>15181.99</v>
      </c>
      <c r="GO488">
        <f t="shared" si="444"/>
        <v>0</v>
      </c>
      <c r="GP488">
        <f t="shared" si="445"/>
        <v>0</v>
      </c>
      <c r="GR488">
        <v>0</v>
      </c>
      <c r="GS488">
        <v>3</v>
      </c>
      <c r="GT488">
        <v>0</v>
      </c>
      <c r="GU488" t="s">
        <v>3</v>
      </c>
      <c r="GV488">
        <f t="shared" si="446"/>
        <v>0</v>
      </c>
      <c r="GW488">
        <v>1</v>
      </c>
      <c r="GX488">
        <f t="shared" si="447"/>
        <v>0</v>
      </c>
      <c r="HA488">
        <v>0</v>
      </c>
      <c r="HB488">
        <v>0</v>
      </c>
      <c r="HC488">
        <f t="shared" si="448"/>
        <v>0</v>
      </c>
      <c r="IK488">
        <v>0</v>
      </c>
    </row>
    <row r="489" spans="1:245" x14ac:dyDescent="0.2">
      <c r="A489">
        <v>17</v>
      </c>
      <c r="B489">
        <v>1</v>
      </c>
      <c r="C489">
        <f>ROW(SmtRes!A792)</f>
        <v>792</v>
      </c>
      <c r="D489">
        <f>ROW(EtalonRes!A779)</f>
        <v>779</v>
      </c>
      <c r="E489" t="s">
        <v>557</v>
      </c>
      <c r="F489" t="s">
        <v>388</v>
      </c>
      <c r="G489" t="s">
        <v>389</v>
      </c>
      <c r="H489" t="s">
        <v>385</v>
      </c>
      <c r="I489">
        <f>ROUND(1,9)</f>
        <v>1</v>
      </c>
      <c r="J489">
        <v>0</v>
      </c>
      <c r="O489">
        <f t="shared" si="414"/>
        <v>3948.03</v>
      </c>
      <c r="P489">
        <f t="shared" si="415"/>
        <v>1444.11</v>
      </c>
      <c r="Q489">
        <f t="shared" si="416"/>
        <v>10.64</v>
      </c>
      <c r="R489">
        <f t="shared" si="417"/>
        <v>0</v>
      </c>
      <c r="S489">
        <f t="shared" si="418"/>
        <v>2493.2800000000002</v>
      </c>
      <c r="T489">
        <f t="shared" si="419"/>
        <v>0</v>
      </c>
      <c r="U489">
        <f t="shared" si="420"/>
        <v>10.280999999999999</v>
      </c>
      <c r="V489">
        <f t="shared" si="421"/>
        <v>0</v>
      </c>
      <c r="W489">
        <f t="shared" si="422"/>
        <v>0</v>
      </c>
      <c r="X489">
        <f t="shared" si="423"/>
        <v>2867.27</v>
      </c>
      <c r="Y489">
        <f t="shared" si="424"/>
        <v>1770.23</v>
      </c>
      <c r="AA489">
        <v>68187018</v>
      </c>
      <c r="AB489">
        <f t="shared" si="425"/>
        <v>224.25649999999999</v>
      </c>
      <c r="AC489">
        <f t="shared" si="426"/>
        <v>135.47</v>
      </c>
      <c r="AD489">
        <f t="shared" si="449"/>
        <v>1.0874999999999999</v>
      </c>
      <c r="AE489">
        <f t="shared" si="450"/>
        <v>0</v>
      </c>
      <c r="AF489">
        <f t="shared" si="451"/>
        <v>87.698999999999998</v>
      </c>
      <c r="AG489">
        <f t="shared" si="427"/>
        <v>0</v>
      </c>
      <c r="AH489">
        <f t="shared" si="452"/>
        <v>10.280999999999999</v>
      </c>
      <c r="AI489">
        <f t="shared" si="453"/>
        <v>0</v>
      </c>
      <c r="AJ489">
        <f t="shared" si="428"/>
        <v>0</v>
      </c>
      <c r="AK489">
        <v>212.6</v>
      </c>
      <c r="AL489">
        <v>135.47</v>
      </c>
      <c r="AM489">
        <v>0.87</v>
      </c>
      <c r="AN489">
        <v>0</v>
      </c>
      <c r="AO489">
        <v>76.260000000000005</v>
      </c>
      <c r="AP489">
        <v>0</v>
      </c>
      <c r="AQ489">
        <v>8.94</v>
      </c>
      <c r="AR489">
        <v>0</v>
      </c>
      <c r="AS489">
        <v>0</v>
      </c>
      <c r="AT489">
        <v>115</v>
      </c>
      <c r="AU489">
        <v>71</v>
      </c>
      <c r="AV489">
        <v>1</v>
      </c>
      <c r="AW489">
        <v>1</v>
      </c>
      <c r="AZ489">
        <v>1</v>
      </c>
      <c r="BA489">
        <v>28.43</v>
      </c>
      <c r="BB489">
        <v>9.7799999999999994</v>
      </c>
      <c r="BC489">
        <v>10.66</v>
      </c>
      <c r="BD489" t="s">
        <v>3</v>
      </c>
      <c r="BE489" t="s">
        <v>3</v>
      </c>
      <c r="BF489" t="s">
        <v>3</v>
      </c>
      <c r="BG489" t="s">
        <v>3</v>
      </c>
      <c r="BH489">
        <v>0</v>
      </c>
      <c r="BI489">
        <v>1</v>
      </c>
      <c r="BJ489" t="s">
        <v>390</v>
      </c>
      <c r="BM489">
        <v>16001</v>
      </c>
      <c r="BN489">
        <v>0</v>
      </c>
      <c r="BO489" t="s">
        <v>388</v>
      </c>
      <c r="BP489">
        <v>1</v>
      </c>
      <c r="BQ489">
        <v>2</v>
      </c>
      <c r="BR489">
        <v>0</v>
      </c>
      <c r="BS489">
        <v>28.43</v>
      </c>
      <c r="BT489">
        <v>1</v>
      </c>
      <c r="BU489">
        <v>1</v>
      </c>
      <c r="BV489">
        <v>1</v>
      </c>
      <c r="BW489">
        <v>1</v>
      </c>
      <c r="BX489">
        <v>1</v>
      </c>
      <c r="BY489" t="s">
        <v>3</v>
      </c>
      <c r="BZ489">
        <v>128</v>
      </c>
      <c r="CA489">
        <v>83</v>
      </c>
      <c r="CE489">
        <v>0</v>
      </c>
      <c r="CF489">
        <v>0</v>
      </c>
      <c r="CG489">
        <v>0</v>
      </c>
      <c r="CM489">
        <v>0</v>
      </c>
      <c r="CN489" t="s">
        <v>1223</v>
      </c>
      <c r="CO489">
        <v>0</v>
      </c>
      <c r="CP489">
        <f t="shared" si="429"/>
        <v>3948.03</v>
      </c>
      <c r="CQ489">
        <f t="shared" si="430"/>
        <v>1444.1102000000001</v>
      </c>
      <c r="CR489">
        <f t="shared" si="431"/>
        <v>10.635749999999998</v>
      </c>
      <c r="CS489">
        <f t="shared" si="432"/>
        <v>0</v>
      </c>
      <c r="CT489">
        <f t="shared" si="433"/>
        <v>2493.2825699999999</v>
      </c>
      <c r="CU489">
        <f t="shared" si="434"/>
        <v>0</v>
      </c>
      <c r="CV489">
        <f t="shared" si="435"/>
        <v>10.280999999999999</v>
      </c>
      <c r="CW489">
        <f t="shared" si="436"/>
        <v>0</v>
      </c>
      <c r="CX489">
        <f t="shared" si="437"/>
        <v>0</v>
      </c>
      <c r="CY489">
        <f t="shared" si="438"/>
        <v>2867.2719999999999</v>
      </c>
      <c r="CZ489">
        <f t="shared" si="439"/>
        <v>1770.2288000000001</v>
      </c>
      <c r="DC489" t="s">
        <v>3</v>
      </c>
      <c r="DD489" t="s">
        <v>3</v>
      </c>
      <c r="DE489" t="s">
        <v>20</v>
      </c>
      <c r="DF489" t="s">
        <v>20</v>
      </c>
      <c r="DG489" t="s">
        <v>21</v>
      </c>
      <c r="DH489" t="s">
        <v>3</v>
      </c>
      <c r="DI489" t="s">
        <v>21</v>
      </c>
      <c r="DJ489" t="s">
        <v>20</v>
      </c>
      <c r="DK489" t="s">
        <v>3</v>
      </c>
      <c r="DL489" t="s">
        <v>3</v>
      </c>
      <c r="DM489" t="s">
        <v>3</v>
      </c>
      <c r="DN489">
        <v>0</v>
      </c>
      <c r="DO489">
        <v>0</v>
      </c>
      <c r="DP489">
        <v>1</v>
      </c>
      <c r="DQ489">
        <v>1</v>
      </c>
      <c r="DU489">
        <v>1013</v>
      </c>
      <c r="DV489" t="s">
        <v>385</v>
      </c>
      <c r="DW489" t="s">
        <v>385</v>
      </c>
      <c r="DX489">
        <v>1</v>
      </c>
      <c r="EE489">
        <v>63940302</v>
      </c>
      <c r="EF489">
        <v>2</v>
      </c>
      <c r="EG489" t="s">
        <v>22</v>
      </c>
      <c r="EH489">
        <v>0</v>
      </c>
      <c r="EI489" t="s">
        <v>3</v>
      </c>
      <c r="EJ489">
        <v>1</v>
      </c>
      <c r="EK489">
        <v>16001</v>
      </c>
      <c r="EL489" t="s">
        <v>364</v>
      </c>
      <c r="EM489" t="s">
        <v>365</v>
      </c>
      <c r="EO489" t="s">
        <v>25</v>
      </c>
      <c r="EQ489">
        <v>0</v>
      </c>
      <c r="ER489">
        <v>212.6</v>
      </c>
      <c r="ES489">
        <v>135.47</v>
      </c>
      <c r="ET489">
        <v>0.87</v>
      </c>
      <c r="EU489">
        <v>0</v>
      </c>
      <c r="EV489">
        <v>76.260000000000005</v>
      </c>
      <c r="EW489">
        <v>8.94</v>
      </c>
      <c r="EX489">
        <v>0</v>
      </c>
      <c r="EY489">
        <v>0</v>
      </c>
      <c r="FQ489">
        <v>0</v>
      </c>
      <c r="FR489">
        <f t="shared" si="440"/>
        <v>0</v>
      </c>
      <c r="FS489">
        <v>0</v>
      </c>
      <c r="FT489" t="s">
        <v>26</v>
      </c>
      <c r="FU489" t="s">
        <v>27</v>
      </c>
      <c r="FX489">
        <v>115.2</v>
      </c>
      <c r="FY489">
        <v>70.55</v>
      </c>
      <c r="GA489" t="s">
        <v>3</v>
      </c>
      <c r="GD489">
        <v>1</v>
      </c>
      <c r="GF489">
        <v>292292269</v>
      </c>
      <c r="GG489">
        <v>2</v>
      </c>
      <c r="GH489">
        <v>1</v>
      </c>
      <c r="GI489">
        <v>2</v>
      </c>
      <c r="GJ489">
        <v>0</v>
      </c>
      <c r="GK489">
        <v>0</v>
      </c>
      <c r="GL489">
        <f t="shared" si="441"/>
        <v>0</v>
      </c>
      <c r="GM489">
        <f t="shared" si="442"/>
        <v>8585.5300000000007</v>
      </c>
      <c r="GN489">
        <f t="shared" si="443"/>
        <v>8585.5300000000007</v>
      </c>
      <c r="GO489">
        <f t="shared" si="444"/>
        <v>0</v>
      </c>
      <c r="GP489">
        <f t="shared" si="445"/>
        <v>0</v>
      </c>
      <c r="GR489">
        <v>0</v>
      </c>
      <c r="GS489">
        <v>3</v>
      </c>
      <c r="GT489">
        <v>0</v>
      </c>
      <c r="GU489" t="s">
        <v>3</v>
      </c>
      <c r="GV489">
        <f t="shared" si="446"/>
        <v>0</v>
      </c>
      <c r="GW489">
        <v>1</v>
      </c>
      <c r="GX489">
        <f t="shared" si="447"/>
        <v>0</v>
      </c>
      <c r="HA489">
        <v>0</v>
      </c>
      <c r="HB489">
        <v>0</v>
      </c>
      <c r="HC489">
        <f t="shared" si="448"/>
        <v>0</v>
      </c>
      <c r="IK489">
        <v>0</v>
      </c>
    </row>
    <row r="490" spans="1:245" x14ac:dyDescent="0.2">
      <c r="A490">
        <v>17</v>
      </c>
      <c r="B490">
        <v>1</v>
      </c>
      <c r="C490">
        <f>ROW(SmtRes!A809)</f>
        <v>809</v>
      </c>
      <c r="D490">
        <f>ROW(EtalonRes!A795)</f>
        <v>795</v>
      </c>
      <c r="E490" t="s">
        <v>558</v>
      </c>
      <c r="F490" t="s">
        <v>392</v>
      </c>
      <c r="G490" t="s">
        <v>393</v>
      </c>
      <c r="H490" t="s">
        <v>394</v>
      </c>
      <c r="I490">
        <f>ROUND((7)/10,9)</f>
        <v>0.7</v>
      </c>
      <c r="J490">
        <v>0</v>
      </c>
      <c r="O490">
        <f t="shared" si="414"/>
        <v>27923.05</v>
      </c>
      <c r="P490">
        <f t="shared" si="415"/>
        <v>22156.58</v>
      </c>
      <c r="Q490">
        <f t="shared" si="416"/>
        <v>403.56</v>
      </c>
      <c r="R490">
        <f t="shared" si="417"/>
        <v>107.47</v>
      </c>
      <c r="S490">
        <f t="shared" si="418"/>
        <v>5362.91</v>
      </c>
      <c r="T490">
        <f t="shared" si="419"/>
        <v>0</v>
      </c>
      <c r="U490">
        <f t="shared" si="420"/>
        <v>19.835199999999997</v>
      </c>
      <c r="V490">
        <f t="shared" si="421"/>
        <v>0.27999999999999997</v>
      </c>
      <c r="W490">
        <f t="shared" si="422"/>
        <v>0</v>
      </c>
      <c r="X490">
        <f t="shared" si="423"/>
        <v>6290.94</v>
      </c>
      <c r="Y490">
        <f t="shared" si="424"/>
        <v>3883.97</v>
      </c>
      <c r="AA490">
        <v>68187018</v>
      </c>
      <c r="AB490">
        <f t="shared" si="425"/>
        <v>3754.2469999999998</v>
      </c>
      <c r="AC490">
        <f t="shared" si="426"/>
        <v>3429.28</v>
      </c>
      <c r="AD490">
        <f t="shared" si="449"/>
        <v>55.487499999999997</v>
      </c>
      <c r="AE490">
        <f t="shared" si="450"/>
        <v>5.4</v>
      </c>
      <c r="AF490">
        <f t="shared" si="451"/>
        <v>269.47949999999997</v>
      </c>
      <c r="AG490">
        <f t="shared" si="427"/>
        <v>0</v>
      </c>
      <c r="AH490">
        <f t="shared" si="452"/>
        <v>28.335999999999999</v>
      </c>
      <c r="AI490">
        <f t="shared" si="453"/>
        <v>0.4</v>
      </c>
      <c r="AJ490">
        <f t="shared" si="428"/>
        <v>0</v>
      </c>
      <c r="AK490">
        <v>3708</v>
      </c>
      <c r="AL490">
        <v>3429.28</v>
      </c>
      <c r="AM490">
        <v>44.39</v>
      </c>
      <c r="AN490">
        <v>4.32</v>
      </c>
      <c r="AO490">
        <v>234.33</v>
      </c>
      <c r="AP490">
        <v>0</v>
      </c>
      <c r="AQ490">
        <v>24.64</v>
      </c>
      <c r="AR490">
        <v>0.32</v>
      </c>
      <c r="AS490">
        <v>0</v>
      </c>
      <c r="AT490">
        <v>115</v>
      </c>
      <c r="AU490">
        <v>71</v>
      </c>
      <c r="AV490">
        <v>1</v>
      </c>
      <c r="AW490">
        <v>1</v>
      </c>
      <c r="AZ490">
        <v>1</v>
      </c>
      <c r="BA490">
        <v>28.43</v>
      </c>
      <c r="BB490">
        <v>10.39</v>
      </c>
      <c r="BC490">
        <v>9.23</v>
      </c>
      <c r="BD490" t="s">
        <v>3</v>
      </c>
      <c r="BE490" t="s">
        <v>3</v>
      </c>
      <c r="BF490" t="s">
        <v>3</v>
      </c>
      <c r="BG490" t="s">
        <v>3</v>
      </c>
      <c r="BH490">
        <v>0</v>
      </c>
      <c r="BI490">
        <v>1</v>
      </c>
      <c r="BJ490" t="s">
        <v>395</v>
      </c>
      <c r="BM490">
        <v>17001</v>
      </c>
      <c r="BN490">
        <v>0</v>
      </c>
      <c r="BO490" t="s">
        <v>392</v>
      </c>
      <c r="BP490">
        <v>1</v>
      </c>
      <c r="BQ490">
        <v>2</v>
      </c>
      <c r="BR490">
        <v>0</v>
      </c>
      <c r="BS490">
        <v>28.43</v>
      </c>
      <c r="BT490">
        <v>1</v>
      </c>
      <c r="BU490">
        <v>1</v>
      </c>
      <c r="BV490">
        <v>1</v>
      </c>
      <c r="BW490">
        <v>1</v>
      </c>
      <c r="BX490">
        <v>1</v>
      </c>
      <c r="BY490" t="s">
        <v>3</v>
      </c>
      <c r="BZ490">
        <v>128</v>
      </c>
      <c r="CA490">
        <v>83</v>
      </c>
      <c r="CE490">
        <v>0</v>
      </c>
      <c r="CF490">
        <v>0</v>
      </c>
      <c r="CG490">
        <v>0</v>
      </c>
      <c r="CM490">
        <v>0</v>
      </c>
      <c r="CN490" t="s">
        <v>1223</v>
      </c>
      <c r="CO490">
        <v>0</v>
      </c>
      <c r="CP490">
        <f t="shared" si="429"/>
        <v>27923.050000000003</v>
      </c>
      <c r="CQ490">
        <f t="shared" si="430"/>
        <v>31652.254400000002</v>
      </c>
      <c r="CR490">
        <f t="shared" si="431"/>
        <v>576.51512500000001</v>
      </c>
      <c r="CS490">
        <f t="shared" si="432"/>
        <v>153.52200000000002</v>
      </c>
      <c r="CT490">
        <f t="shared" si="433"/>
        <v>7661.3021849999996</v>
      </c>
      <c r="CU490">
        <f t="shared" si="434"/>
        <v>0</v>
      </c>
      <c r="CV490">
        <f t="shared" si="435"/>
        <v>28.335999999999999</v>
      </c>
      <c r="CW490">
        <f t="shared" si="436"/>
        <v>0.4</v>
      </c>
      <c r="CX490">
        <f t="shared" si="437"/>
        <v>0</v>
      </c>
      <c r="CY490">
        <f t="shared" si="438"/>
        <v>6290.9370000000008</v>
      </c>
      <c r="CZ490">
        <f t="shared" si="439"/>
        <v>3883.9697999999999</v>
      </c>
      <c r="DC490" t="s">
        <v>3</v>
      </c>
      <c r="DD490" t="s">
        <v>3</v>
      </c>
      <c r="DE490" t="s">
        <v>20</v>
      </c>
      <c r="DF490" t="s">
        <v>20</v>
      </c>
      <c r="DG490" t="s">
        <v>21</v>
      </c>
      <c r="DH490" t="s">
        <v>3</v>
      </c>
      <c r="DI490" t="s">
        <v>21</v>
      </c>
      <c r="DJ490" t="s">
        <v>20</v>
      </c>
      <c r="DK490" t="s">
        <v>3</v>
      </c>
      <c r="DL490" t="s">
        <v>3</v>
      </c>
      <c r="DM490" t="s">
        <v>3</v>
      </c>
      <c r="DN490">
        <v>0</v>
      </c>
      <c r="DO490">
        <v>0</v>
      </c>
      <c r="DP490">
        <v>1</v>
      </c>
      <c r="DQ490">
        <v>1</v>
      </c>
      <c r="DU490">
        <v>1013</v>
      </c>
      <c r="DV490" t="s">
        <v>394</v>
      </c>
      <c r="DW490" t="s">
        <v>394</v>
      </c>
      <c r="DX490">
        <v>1</v>
      </c>
      <c r="EE490">
        <v>63940303</v>
      </c>
      <c r="EF490">
        <v>2</v>
      </c>
      <c r="EG490" t="s">
        <v>22</v>
      </c>
      <c r="EH490">
        <v>0</v>
      </c>
      <c r="EI490" t="s">
        <v>3</v>
      </c>
      <c r="EJ490">
        <v>1</v>
      </c>
      <c r="EK490">
        <v>17001</v>
      </c>
      <c r="EL490" t="s">
        <v>396</v>
      </c>
      <c r="EM490" t="s">
        <v>397</v>
      </c>
      <c r="EO490" t="s">
        <v>25</v>
      </c>
      <c r="EQ490">
        <v>0</v>
      </c>
      <c r="ER490">
        <v>3708</v>
      </c>
      <c r="ES490">
        <v>3429.28</v>
      </c>
      <c r="ET490">
        <v>44.39</v>
      </c>
      <c r="EU490">
        <v>4.32</v>
      </c>
      <c r="EV490">
        <v>234.33</v>
      </c>
      <c r="EW490">
        <v>24.64</v>
      </c>
      <c r="EX490">
        <v>0.32</v>
      </c>
      <c r="EY490">
        <v>0</v>
      </c>
      <c r="FQ490">
        <v>0</v>
      </c>
      <c r="FR490">
        <f t="shared" si="440"/>
        <v>0</v>
      </c>
      <c r="FS490">
        <v>0</v>
      </c>
      <c r="FT490" t="s">
        <v>26</v>
      </c>
      <c r="FU490" t="s">
        <v>27</v>
      </c>
      <c r="FX490">
        <v>115.2</v>
      </c>
      <c r="FY490">
        <v>70.55</v>
      </c>
      <c r="GA490" t="s">
        <v>3</v>
      </c>
      <c r="GD490">
        <v>1</v>
      </c>
      <c r="GF490">
        <v>460948846</v>
      </c>
      <c r="GG490">
        <v>2</v>
      </c>
      <c r="GH490">
        <v>1</v>
      </c>
      <c r="GI490">
        <v>2</v>
      </c>
      <c r="GJ490">
        <v>0</v>
      </c>
      <c r="GK490">
        <v>0</v>
      </c>
      <c r="GL490">
        <f t="shared" si="441"/>
        <v>0</v>
      </c>
      <c r="GM490">
        <f t="shared" si="442"/>
        <v>38097.96</v>
      </c>
      <c r="GN490">
        <f t="shared" si="443"/>
        <v>38097.96</v>
      </c>
      <c r="GO490">
        <f t="shared" si="444"/>
        <v>0</v>
      </c>
      <c r="GP490">
        <f t="shared" si="445"/>
        <v>0</v>
      </c>
      <c r="GR490">
        <v>0</v>
      </c>
      <c r="GS490">
        <v>3</v>
      </c>
      <c r="GT490">
        <v>0</v>
      </c>
      <c r="GU490" t="s">
        <v>3</v>
      </c>
      <c r="GV490">
        <f t="shared" si="446"/>
        <v>0</v>
      </c>
      <c r="GW490">
        <v>1</v>
      </c>
      <c r="GX490">
        <f t="shared" si="447"/>
        <v>0</v>
      </c>
      <c r="HA490">
        <v>0</v>
      </c>
      <c r="HB490">
        <v>0</v>
      </c>
      <c r="HC490">
        <f t="shared" si="448"/>
        <v>0</v>
      </c>
      <c r="IK490">
        <v>0</v>
      </c>
    </row>
    <row r="491" spans="1:245" x14ac:dyDescent="0.2">
      <c r="A491">
        <v>18</v>
      </c>
      <c r="B491">
        <v>1</v>
      </c>
      <c r="C491">
        <v>807</v>
      </c>
      <c r="E491" t="s">
        <v>559</v>
      </c>
      <c r="F491" t="s">
        <v>399</v>
      </c>
      <c r="G491" t="s">
        <v>400</v>
      </c>
      <c r="H491" t="s">
        <v>103</v>
      </c>
      <c r="I491">
        <f>I490*J491</f>
        <v>-7</v>
      </c>
      <c r="J491">
        <v>-10</v>
      </c>
      <c r="O491">
        <f t="shared" si="414"/>
        <v>-21213.78</v>
      </c>
      <c r="P491">
        <f t="shared" si="415"/>
        <v>-21213.78</v>
      </c>
      <c r="Q491">
        <f t="shared" si="416"/>
        <v>0</v>
      </c>
      <c r="R491">
        <f t="shared" si="417"/>
        <v>0</v>
      </c>
      <c r="S491">
        <f t="shared" si="418"/>
        <v>0</v>
      </c>
      <c r="T491">
        <f t="shared" si="419"/>
        <v>0</v>
      </c>
      <c r="U491">
        <f t="shared" si="420"/>
        <v>0</v>
      </c>
      <c r="V491">
        <f t="shared" si="421"/>
        <v>0</v>
      </c>
      <c r="W491">
        <f t="shared" si="422"/>
        <v>0</v>
      </c>
      <c r="X491">
        <f t="shared" si="423"/>
        <v>0</v>
      </c>
      <c r="Y491">
        <f t="shared" si="424"/>
        <v>0</v>
      </c>
      <c r="AA491">
        <v>68187018</v>
      </c>
      <c r="AB491">
        <f t="shared" si="425"/>
        <v>318</v>
      </c>
      <c r="AC491">
        <f t="shared" si="426"/>
        <v>318</v>
      </c>
      <c r="AD491">
        <f>ROUND((((ET491)-(EU491))+AE491),6)</f>
        <v>0</v>
      </c>
      <c r="AE491">
        <f>ROUND((EU491),6)</f>
        <v>0</v>
      </c>
      <c r="AF491">
        <f>ROUND((EV491),6)</f>
        <v>0</v>
      </c>
      <c r="AG491">
        <f t="shared" si="427"/>
        <v>0</v>
      </c>
      <c r="AH491">
        <f>(EW491)</f>
        <v>0</v>
      </c>
      <c r="AI491">
        <f>(EX491)</f>
        <v>0</v>
      </c>
      <c r="AJ491">
        <f t="shared" si="428"/>
        <v>0</v>
      </c>
      <c r="AK491">
        <v>318</v>
      </c>
      <c r="AL491">
        <v>318</v>
      </c>
      <c r="AM491">
        <v>0</v>
      </c>
      <c r="AN491">
        <v>0</v>
      </c>
      <c r="AO491">
        <v>0</v>
      </c>
      <c r="AP491">
        <v>0</v>
      </c>
      <c r="AQ491">
        <v>0</v>
      </c>
      <c r="AR491">
        <v>0</v>
      </c>
      <c r="AS491">
        <v>0</v>
      </c>
      <c r="AT491">
        <v>0</v>
      </c>
      <c r="AU491">
        <v>0</v>
      </c>
      <c r="AV491">
        <v>1</v>
      </c>
      <c r="AW491">
        <v>1</v>
      </c>
      <c r="AZ491">
        <v>1</v>
      </c>
      <c r="BA491">
        <v>1</v>
      </c>
      <c r="BB491">
        <v>1</v>
      </c>
      <c r="BC491">
        <v>9.5299999999999994</v>
      </c>
      <c r="BD491" t="s">
        <v>3</v>
      </c>
      <c r="BE491" t="s">
        <v>3</v>
      </c>
      <c r="BF491" t="s">
        <v>3</v>
      </c>
      <c r="BG491" t="s">
        <v>3</v>
      </c>
      <c r="BH491">
        <v>3</v>
      </c>
      <c r="BI491">
        <v>1</v>
      </c>
      <c r="BJ491" t="s">
        <v>401</v>
      </c>
      <c r="BM491">
        <v>500001</v>
      </c>
      <c r="BN491">
        <v>0</v>
      </c>
      <c r="BO491" t="s">
        <v>399</v>
      </c>
      <c r="BP491">
        <v>1</v>
      </c>
      <c r="BQ491">
        <v>8</v>
      </c>
      <c r="BR491">
        <v>1</v>
      </c>
      <c r="BS491">
        <v>1</v>
      </c>
      <c r="BT491">
        <v>1</v>
      </c>
      <c r="BU491">
        <v>1</v>
      </c>
      <c r="BV491">
        <v>1</v>
      </c>
      <c r="BW491">
        <v>1</v>
      </c>
      <c r="BX491">
        <v>1</v>
      </c>
      <c r="BY491" t="s">
        <v>3</v>
      </c>
      <c r="BZ491">
        <v>0</v>
      </c>
      <c r="CA491">
        <v>0</v>
      </c>
      <c r="CE491">
        <v>0</v>
      </c>
      <c r="CF491">
        <v>0</v>
      </c>
      <c r="CG491">
        <v>0</v>
      </c>
      <c r="CM491">
        <v>0</v>
      </c>
      <c r="CN491" t="s">
        <v>3</v>
      </c>
      <c r="CO491">
        <v>0</v>
      </c>
      <c r="CP491">
        <f t="shared" si="429"/>
        <v>-21213.78</v>
      </c>
      <c r="CQ491">
        <f t="shared" si="430"/>
        <v>3030.54</v>
      </c>
      <c r="CR491">
        <f t="shared" si="431"/>
        <v>0</v>
      </c>
      <c r="CS491">
        <f t="shared" si="432"/>
        <v>0</v>
      </c>
      <c r="CT491">
        <f t="shared" si="433"/>
        <v>0</v>
      </c>
      <c r="CU491">
        <f t="shared" si="434"/>
        <v>0</v>
      </c>
      <c r="CV491">
        <f t="shared" si="435"/>
        <v>0</v>
      </c>
      <c r="CW491">
        <f t="shared" si="436"/>
        <v>0</v>
      </c>
      <c r="CX491">
        <f t="shared" si="437"/>
        <v>0</v>
      </c>
      <c r="CY491">
        <f t="shared" si="438"/>
        <v>0</v>
      </c>
      <c r="CZ491">
        <f t="shared" si="439"/>
        <v>0</v>
      </c>
      <c r="DC491" t="s">
        <v>3</v>
      </c>
      <c r="DD491" t="s">
        <v>3</v>
      </c>
      <c r="DE491" t="s">
        <v>3</v>
      </c>
      <c r="DF491" t="s">
        <v>3</v>
      </c>
      <c r="DG491" t="s">
        <v>3</v>
      </c>
      <c r="DH491" t="s">
        <v>3</v>
      </c>
      <c r="DI491" t="s">
        <v>3</v>
      </c>
      <c r="DJ491" t="s">
        <v>3</v>
      </c>
      <c r="DK491" t="s">
        <v>3</v>
      </c>
      <c r="DL491" t="s">
        <v>3</v>
      </c>
      <c r="DM491" t="s">
        <v>3</v>
      </c>
      <c r="DN491">
        <v>0</v>
      </c>
      <c r="DO491">
        <v>0</v>
      </c>
      <c r="DP491">
        <v>1</v>
      </c>
      <c r="DQ491">
        <v>1</v>
      </c>
      <c r="DU491">
        <v>1013</v>
      </c>
      <c r="DV491" t="s">
        <v>103</v>
      </c>
      <c r="DW491" t="s">
        <v>103</v>
      </c>
      <c r="DX491">
        <v>1</v>
      </c>
      <c r="EE491">
        <v>63940454</v>
      </c>
      <c r="EF491">
        <v>8</v>
      </c>
      <c r="EG491" t="s">
        <v>33</v>
      </c>
      <c r="EH491">
        <v>0</v>
      </c>
      <c r="EI491" t="s">
        <v>3</v>
      </c>
      <c r="EJ491">
        <v>1</v>
      </c>
      <c r="EK491">
        <v>500001</v>
      </c>
      <c r="EL491" t="s">
        <v>34</v>
      </c>
      <c r="EM491" t="s">
        <v>35</v>
      </c>
      <c r="EO491" t="s">
        <v>3</v>
      </c>
      <c r="EQ491">
        <v>32768</v>
      </c>
      <c r="ER491">
        <v>318</v>
      </c>
      <c r="ES491">
        <v>318</v>
      </c>
      <c r="ET491">
        <v>0</v>
      </c>
      <c r="EU491">
        <v>0</v>
      </c>
      <c r="EV491">
        <v>0</v>
      </c>
      <c r="EW491">
        <v>0</v>
      </c>
      <c r="EX491">
        <v>0</v>
      </c>
      <c r="FQ491">
        <v>0</v>
      </c>
      <c r="FR491">
        <f t="shared" si="440"/>
        <v>0</v>
      </c>
      <c r="FS491">
        <v>0</v>
      </c>
      <c r="FX491">
        <v>0</v>
      </c>
      <c r="FY491">
        <v>0</v>
      </c>
      <c r="GA491" t="s">
        <v>3</v>
      </c>
      <c r="GD491">
        <v>1</v>
      </c>
      <c r="GF491">
        <v>1405225178</v>
      </c>
      <c r="GG491">
        <v>2</v>
      </c>
      <c r="GH491">
        <v>1</v>
      </c>
      <c r="GI491">
        <v>2</v>
      </c>
      <c r="GJ491">
        <v>0</v>
      </c>
      <c r="GK491">
        <v>0</v>
      </c>
      <c r="GL491">
        <f t="shared" si="441"/>
        <v>0</v>
      </c>
      <c r="GM491">
        <f t="shared" si="442"/>
        <v>-21213.78</v>
      </c>
      <c r="GN491">
        <f t="shared" si="443"/>
        <v>-21213.78</v>
      </c>
      <c r="GO491">
        <f t="shared" si="444"/>
        <v>0</v>
      </c>
      <c r="GP491">
        <f t="shared" si="445"/>
        <v>0</v>
      </c>
      <c r="GR491">
        <v>0</v>
      </c>
      <c r="GS491">
        <v>3</v>
      </c>
      <c r="GT491">
        <v>0</v>
      </c>
      <c r="GU491" t="s">
        <v>3</v>
      </c>
      <c r="GV491">
        <f t="shared" si="446"/>
        <v>0</v>
      </c>
      <c r="GW491">
        <v>1</v>
      </c>
      <c r="GX491">
        <f t="shared" si="447"/>
        <v>0</v>
      </c>
      <c r="HA491">
        <v>0</v>
      </c>
      <c r="HB491">
        <v>0</v>
      </c>
      <c r="HC491">
        <f t="shared" si="448"/>
        <v>0</v>
      </c>
      <c r="IK491">
        <v>0</v>
      </c>
    </row>
    <row r="492" spans="1:245" x14ac:dyDescent="0.2">
      <c r="A492">
        <v>18</v>
      </c>
      <c r="B492">
        <v>1</v>
      </c>
      <c r="C492">
        <v>809</v>
      </c>
      <c r="E492" t="s">
        <v>560</v>
      </c>
      <c r="F492" t="s">
        <v>221</v>
      </c>
      <c r="G492" t="s">
        <v>561</v>
      </c>
      <c r="H492" t="s">
        <v>72</v>
      </c>
      <c r="I492">
        <f>I490*J492</f>
        <v>7</v>
      </c>
      <c r="J492">
        <v>10</v>
      </c>
      <c r="O492">
        <f t="shared" si="414"/>
        <v>47540.5</v>
      </c>
      <c r="P492">
        <f t="shared" si="415"/>
        <v>47540.5</v>
      </c>
      <c r="Q492">
        <f t="shared" si="416"/>
        <v>0</v>
      </c>
      <c r="R492">
        <f t="shared" si="417"/>
        <v>0</v>
      </c>
      <c r="S492">
        <f t="shared" si="418"/>
        <v>0</v>
      </c>
      <c r="T492">
        <f t="shared" si="419"/>
        <v>0</v>
      </c>
      <c r="U492">
        <f t="shared" si="420"/>
        <v>0</v>
      </c>
      <c r="V492">
        <f t="shared" si="421"/>
        <v>0</v>
      </c>
      <c r="W492">
        <f t="shared" si="422"/>
        <v>0</v>
      </c>
      <c r="X492">
        <f t="shared" si="423"/>
        <v>0</v>
      </c>
      <c r="Y492">
        <f t="shared" si="424"/>
        <v>0</v>
      </c>
      <c r="AA492">
        <v>68187018</v>
      </c>
      <c r="AB492">
        <f t="shared" si="425"/>
        <v>6791.5</v>
      </c>
      <c r="AC492">
        <f t="shared" si="426"/>
        <v>6791.5</v>
      </c>
      <c r="AD492">
        <f>ROUND((((ET492)-(EU492))+AE492),6)</f>
        <v>0</v>
      </c>
      <c r="AE492">
        <f>ROUND((EU492),6)</f>
        <v>0</v>
      </c>
      <c r="AF492">
        <f>ROUND((EV492),6)</f>
        <v>0</v>
      </c>
      <c r="AG492">
        <f t="shared" si="427"/>
        <v>0</v>
      </c>
      <c r="AH492">
        <f>(EW492)</f>
        <v>0</v>
      </c>
      <c r="AI492">
        <f>(EX492)</f>
        <v>0</v>
      </c>
      <c r="AJ492">
        <f t="shared" si="428"/>
        <v>0</v>
      </c>
      <c r="AK492">
        <v>6791.5</v>
      </c>
      <c r="AL492">
        <v>6791.5</v>
      </c>
      <c r="AM492">
        <v>0</v>
      </c>
      <c r="AN492">
        <v>0</v>
      </c>
      <c r="AO492">
        <v>0</v>
      </c>
      <c r="AP492">
        <v>0</v>
      </c>
      <c r="AQ492">
        <v>0</v>
      </c>
      <c r="AR492">
        <v>0</v>
      </c>
      <c r="AS492">
        <v>0</v>
      </c>
      <c r="AT492">
        <v>0</v>
      </c>
      <c r="AU492">
        <v>0</v>
      </c>
      <c r="AV492">
        <v>1</v>
      </c>
      <c r="AW492">
        <v>1</v>
      </c>
      <c r="AZ492">
        <v>1</v>
      </c>
      <c r="BA492">
        <v>1</v>
      </c>
      <c r="BB492">
        <v>1</v>
      </c>
      <c r="BC492">
        <v>1</v>
      </c>
      <c r="BD492" t="s">
        <v>3</v>
      </c>
      <c r="BE492" t="s">
        <v>3</v>
      </c>
      <c r="BF492" t="s">
        <v>3</v>
      </c>
      <c r="BG492" t="s">
        <v>3</v>
      </c>
      <c r="BH492">
        <v>3</v>
      </c>
      <c r="BI492">
        <v>4</v>
      </c>
      <c r="BJ492" t="s">
        <v>3</v>
      </c>
      <c r="BM492">
        <v>0</v>
      </c>
      <c r="BN492">
        <v>0</v>
      </c>
      <c r="BO492" t="s">
        <v>3</v>
      </c>
      <c r="BP492">
        <v>0</v>
      </c>
      <c r="BQ492">
        <v>16</v>
      </c>
      <c r="BR492">
        <v>0</v>
      </c>
      <c r="BS492">
        <v>1</v>
      </c>
      <c r="BT492">
        <v>1</v>
      </c>
      <c r="BU492">
        <v>1</v>
      </c>
      <c r="BV492">
        <v>1</v>
      </c>
      <c r="BW492">
        <v>1</v>
      </c>
      <c r="BX492">
        <v>1</v>
      </c>
      <c r="BY492" t="s">
        <v>3</v>
      </c>
      <c r="BZ492">
        <v>0</v>
      </c>
      <c r="CA492">
        <v>0</v>
      </c>
      <c r="CE492">
        <v>0</v>
      </c>
      <c r="CF492">
        <v>0</v>
      </c>
      <c r="CG492">
        <v>0</v>
      </c>
      <c r="CM492">
        <v>0</v>
      </c>
      <c r="CN492" t="s">
        <v>3</v>
      </c>
      <c r="CO492">
        <v>0</v>
      </c>
      <c r="CP492">
        <f t="shared" si="429"/>
        <v>47540.5</v>
      </c>
      <c r="CQ492">
        <f t="shared" si="430"/>
        <v>6791.5</v>
      </c>
      <c r="CR492">
        <f t="shared" si="431"/>
        <v>0</v>
      </c>
      <c r="CS492">
        <f t="shared" si="432"/>
        <v>0</v>
      </c>
      <c r="CT492">
        <f t="shared" si="433"/>
        <v>0</v>
      </c>
      <c r="CU492">
        <f t="shared" si="434"/>
        <v>0</v>
      </c>
      <c r="CV492">
        <f t="shared" si="435"/>
        <v>0</v>
      </c>
      <c r="CW492">
        <f t="shared" si="436"/>
        <v>0</v>
      </c>
      <c r="CX492">
        <f t="shared" si="437"/>
        <v>0</v>
      </c>
      <c r="CY492">
        <f t="shared" si="438"/>
        <v>0</v>
      </c>
      <c r="CZ492">
        <f t="shared" si="439"/>
        <v>0</v>
      </c>
      <c r="DC492" t="s">
        <v>3</v>
      </c>
      <c r="DD492" t="s">
        <v>3</v>
      </c>
      <c r="DE492" t="s">
        <v>3</v>
      </c>
      <c r="DF492" t="s">
        <v>3</v>
      </c>
      <c r="DG492" t="s">
        <v>3</v>
      </c>
      <c r="DH492" t="s">
        <v>3</v>
      </c>
      <c r="DI492" t="s">
        <v>3</v>
      </c>
      <c r="DJ492" t="s">
        <v>3</v>
      </c>
      <c r="DK492" t="s">
        <v>3</v>
      </c>
      <c r="DL492" t="s">
        <v>3</v>
      </c>
      <c r="DM492" t="s">
        <v>3</v>
      </c>
      <c r="DN492">
        <v>0</v>
      </c>
      <c r="DO492">
        <v>0</v>
      </c>
      <c r="DP492">
        <v>1</v>
      </c>
      <c r="DQ492">
        <v>1</v>
      </c>
      <c r="DU492">
        <v>1010</v>
      </c>
      <c r="DV492" t="s">
        <v>72</v>
      </c>
      <c r="DW492" t="s">
        <v>72</v>
      </c>
      <c r="DX492">
        <v>1</v>
      </c>
      <c r="EE492">
        <v>63940116</v>
      </c>
      <c r="EF492">
        <v>16</v>
      </c>
      <c r="EG492" t="s">
        <v>223</v>
      </c>
      <c r="EH492">
        <v>0</v>
      </c>
      <c r="EI492" t="s">
        <v>3</v>
      </c>
      <c r="EJ492">
        <v>4</v>
      </c>
      <c r="EK492">
        <v>0</v>
      </c>
      <c r="EL492" t="s">
        <v>224</v>
      </c>
      <c r="EM492" t="s">
        <v>225</v>
      </c>
      <c r="EO492" t="s">
        <v>3</v>
      </c>
      <c r="EQ492">
        <v>0</v>
      </c>
      <c r="ER492">
        <v>6791.5</v>
      </c>
      <c r="ES492">
        <v>6791.5</v>
      </c>
      <c r="ET492">
        <v>0</v>
      </c>
      <c r="EU492">
        <v>0</v>
      </c>
      <c r="EV492">
        <v>0</v>
      </c>
      <c r="EW492">
        <v>0</v>
      </c>
      <c r="EX492">
        <v>0</v>
      </c>
      <c r="EZ492">
        <v>5</v>
      </c>
      <c r="FC492">
        <v>1</v>
      </c>
      <c r="FD492">
        <v>18</v>
      </c>
      <c r="FF492">
        <v>7990</v>
      </c>
      <c r="FQ492">
        <v>0</v>
      </c>
      <c r="FR492">
        <f t="shared" si="440"/>
        <v>0</v>
      </c>
      <c r="FS492">
        <v>0</v>
      </c>
      <c r="FX492">
        <v>0</v>
      </c>
      <c r="FY492">
        <v>0</v>
      </c>
      <c r="GA492" t="s">
        <v>562</v>
      </c>
      <c r="GD492">
        <v>1</v>
      </c>
      <c r="GF492">
        <v>1110693262</v>
      </c>
      <c r="GG492">
        <v>2</v>
      </c>
      <c r="GH492">
        <v>3</v>
      </c>
      <c r="GI492">
        <v>-2</v>
      </c>
      <c r="GJ492">
        <v>0</v>
      </c>
      <c r="GK492">
        <v>0</v>
      </c>
      <c r="GL492">
        <f t="shared" si="441"/>
        <v>0</v>
      </c>
      <c r="GM492">
        <f t="shared" si="442"/>
        <v>47540.5</v>
      </c>
      <c r="GN492">
        <f t="shared" si="443"/>
        <v>0</v>
      </c>
      <c r="GO492">
        <f t="shared" si="444"/>
        <v>0</v>
      </c>
      <c r="GP492">
        <f t="shared" si="445"/>
        <v>47540.5</v>
      </c>
      <c r="GR492">
        <v>1</v>
      </c>
      <c r="GS492">
        <v>1</v>
      </c>
      <c r="GT492">
        <v>0</v>
      </c>
      <c r="GU492" t="s">
        <v>3</v>
      </c>
      <c r="GV492">
        <f t="shared" si="446"/>
        <v>0</v>
      </c>
      <c r="GW492">
        <v>1</v>
      </c>
      <c r="GX492">
        <f t="shared" si="447"/>
        <v>0</v>
      </c>
      <c r="HA492">
        <v>0</v>
      </c>
      <c r="HB492">
        <v>0</v>
      </c>
      <c r="HC492">
        <f t="shared" si="448"/>
        <v>0</v>
      </c>
      <c r="IK492">
        <v>0</v>
      </c>
    </row>
    <row r="493" spans="1:245" x14ac:dyDescent="0.2">
      <c r="A493">
        <v>17</v>
      </c>
      <c r="B493">
        <v>1</v>
      </c>
      <c r="C493">
        <f>ROW(SmtRes!A817)</f>
        <v>817</v>
      </c>
      <c r="D493">
        <f>ROW(EtalonRes!A803)</f>
        <v>803</v>
      </c>
      <c r="E493" t="s">
        <v>563</v>
      </c>
      <c r="F493" t="s">
        <v>406</v>
      </c>
      <c r="G493" t="s">
        <v>407</v>
      </c>
      <c r="H493" t="s">
        <v>408</v>
      </c>
      <c r="I493">
        <f>ROUND((2)/100,9)</f>
        <v>0.02</v>
      </c>
      <c r="J493">
        <v>0</v>
      </c>
      <c r="O493">
        <f t="shared" si="414"/>
        <v>626.95000000000005</v>
      </c>
      <c r="P493">
        <f t="shared" si="415"/>
        <v>163.01</v>
      </c>
      <c r="Q493">
        <f t="shared" si="416"/>
        <v>69.84</v>
      </c>
      <c r="R493">
        <f t="shared" si="417"/>
        <v>16.600000000000001</v>
      </c>
      <c r="S493">
        <f t="shared" si="418"/>
        <v>394.1</v>
      </c>
      <c r="T493">
        <f t="shared" si="419"/>
        <v>0</v>
      </c>
      <c r="U493">
        <f t="shared" si="420"/>
        <v>1.72845</v>
      </c>
      <c r="V493">
        <f t="shared" si="421"/>
        <v>4.3250000000000004E-2</v>
      </c>
      <c r="W493">
        <f t="shared" si="422"/>
        <v>0</v>
      </c>
      <c r="X493">
        <f t="shared" si="423"/>
        <v>435.34</v>
      </c>
      <c r="Y493">
        <f t="shared" si="424"/>
        <v>221.78</v>
      </c>
      <c r="AA493">
        <v>68187018</v>
      </c>
      <c r="AB493">
        <f t="shared" si="425"/>
        <v>2663.1925000000001</v>
      </c>
      <c r="AC493">
        <f t="shared" si="426"/>
        <v>1633.35</v>
      </c>
      <c r="AD493">
        <f>ROUND(((((ET493*1.25))-((EU493*1.25)))+AE493),6)</f>
        <v>336.73750000000001</v>
      </c>
      <c r="AE493">
        <f>ROUND(((EU493*1.25)),6)</f>
        <v>29.2</v>
      </c>
      <c r="AF493">
        <f>ROUND(((EV493*1.15)),6)</f>
        <v>693.10500000000002</v>
      </c>
      <c r="AG493">
        <f t="shared" si="427"/>
        <v>0</v>
      </c>
      <c r="AH493">
        <f>((EW493*1.15))</f>
        <v>86.422499999999999</v>
      </c>
      <c r="AI493">
        <f>((EX493*1.25))</f>
        <v>2.1625000000000001</v>
      </c>
      <c r="AJ493">
        <f t="shared" si="428"/>
        <v>0</v>
      </c>
      <c r="AK493">
        <v>2505.44</v>
      </c>
      <c r="AL493">
        <v>1633.35</v>
      </c>
      <c r="AM493">
        <v>269.39</v>
      </c>
      <c r="AN493">
        <v>23.36</v>
      </c>
      <c r="AO493">
        <v>602.70000000000005</v>
      </c>
      <c r="AP493">
        <v>0</v>
      </c>
      <c r="AQ493">
        <v>75.150000000000006</v>
      </c>
      <c r="AR493">
        <v>1.73</v>
      </c>
      <c r="AS493">
        <v>0</v>
      </c>
      <c r="AT493">
        <v>106</v>
      </c>
      <c r="AU493">
        <v>54</v>
      </c>
      <c r="AV493">
        <v>1</v>
      </c>
      <c r="AW493">
        <v>1</v>
      </c>
      <c r="AZ493">
        <v>1</v>
      </c>
      <c r="BA493">
        <v>28.43</v>
      </c>
      <c r="BB493">
        <v>10.37</v>
      </c>
      <c r="BC493">
        <v>4.99</v>
      </c>
      <c r="BD493" t="s">
        <v>3</v>
      </c>
      <c r="BE493" t="s">
        <v>3</v>
      </c>
      <c r="BF493" t="s">
        <v>3</v>
      </c>
      <c r="BG493" t="s">
        <v>3</v>
      </c>
      <c r="BH493">
        <v>0</v>
      </c>
      <c r="BI493">
        <v>1</v>
      </c>
      <c r="BJ493" t="s">
        <v>409</v>
      </c>
      <c r="BM493">
        <v>10001</v>
      </c>
      <c r="BN493">
        <v>0</v>
      </c>
      <c r="BO493" t="s">
        <v>406</v>
      </c>
      <c r="BP493">
        <v>1</v>
      </c>
      <c r="BQ493">
        <v>2</v>
      </c>
      <c r="BR493">
        <v>0</v>
      </c>
      <c r="BS493">
        <v>28.43</v>
      </c>
      <c r="BT493">
        <v>1</v>
      </c>
      <c r="BU493">
        <v>1</v>
      </c>
      <c r="BV493">
        <v>1</v>
      </c>
      <c r="BW493">
        <v>1</v>
      </c>
      <c r="BX493">
        <v>1</v>
      </c>
      <c r="BY493" t="s">
        <v>3</v>
      </c>
      <c r="BZ493">
        <v>118</v>
      </c>
      <c r="CA493">
        <v>63</v>
      </c>
      <c r="CE493">
        <v>0</v>
      </c>
      <c r="CF493">
        <v>0</v>
      </c>
      <c r="CG493">
        <v>0</v>
      </c>
      <c r="CM493">
        <v>0</v>
      </c>
      <c r="CN493" t="s">
        <v>1223</v>
      </c>
      <c r="CO493">
        <v>0</v>
      </c>
      <c r="CP493">
        <f t="shared" si="429"/>
        <v>626.95000000000005</v>
      </c>
      <c r="CQ493">
        <f t="shared" si="430"/>
        <v>8150.4165000000003</v>
      </c>
      <c r="CR493">
        <f t="shared" si="431"/>
        <v>3491.9678749999998</v>
      </c>
      <c r="CS493">
        <f t="shared" si="432"/>
        <v>830.15599999999995</v>
      </c>
      <c r="CT493">
        <f t="shared" si="433"/>
        <v>19704.975150000002</v>
      </c>
      <c r="CU493">
        <f t="shared" si="434"/>
        <v>0</v>
      </c>
      <c r="CV493">
        <f t="shared" si="435"/>
        <v>86.422499999999999</v>
      </c>
      <c r="CW493">
        <f t="shared" si="436"/>
        <v>2.1625000000000001</v>
      </c>
      <c r="CX493">
        <f t="shared" si="437"/>
        <v>0</v>
      </c>
      <c r="CY493">
        <f t="shared" si="438"/>
        <v>435.34200000000004</v>
      </c>
      <c r="CZ493">
        <f t="shared" si="439"/>
        <v>221.77800000000002</v>
      </c>
      <c r="DC493" t="s">
        <v>3</v>
      </c>
      <c r="DD493" t="s">
        <v>3</v>
      </c>
      <c r="DE493" t="s">
        <v>20</v>
      </c>
      <c r="DF493" t="s">
        <v>20</v>
      </c>
      <c r="DG493" t="s">
        <v>21</v>
      </c>
      <c r="DH493" t="s">
        <v>3</v>
      </c>
      <c r="DI493" t="s">
        <v>21</v>
      </c>
      <c r="DJ493" t="s">
        <v>20</v>
      </c>
      <c r="DK493" t="s">
        <v>3</v>
      </c>
      <c r="DL493" t="s">
        <v>3</v>
      </c>
      <c r="DM493" t="s">
        <v>3</v>
      </c>
      <c r="DN493">
        <v>0</v>
      </c>
      <c r="DO493">
        <v>0</v>
      </c>
      <c r="DP493">
        <v>1</v>
      </c>
      <c r="DQ493">
        <v>1</v>
      </c>
      <c r="DU493">
        <v>1013</v>
      </c>
      <c r="DV493" t="s">
        <v>408</v>
      </c>
      <c r="DW493" t="s">
        <v>408</v>
      </c>
      <c r="DX493">
        <v>1</v>
      </c>
      <c r="EE493">
        <v>63940278</v>
      </c>
      <c r="EF493">
        <v>2</v>
      </c>
      <c r="EG493" t="s">
        <v>22</v>
      </c>
      <c r="EH493">
        <v>0</v>
      </c>
      <c r="EI493" t="s">
        <v>3</v>
      </c>
      <c r="EJ493">
        <v>1</v>
      </c>
      <c r="EK493">
        <v>10001</v>
      </c>
      <c r="EL493" t="s">
        <v>23</v>
      </c>
      <c r="EM493" t="s">
        <v>24</v>
      </c>
      <c r="EO493" t="s">
        <v>25</v>
      </c>
      <c r="EQ493">
        <v>0</v>
      </c>
      <c r="ER493">
        <v>2505.44</v>
      </c>
      <c r="ES493">
        <v>1633.35</v>
      </c>
      <c r="ET493">
        <v>269.39</v>
      </c>
      <c r="EU493">
        <v>23.36</v>
      </c>
      <c r="EV493">
        <v>602.70000000000005</v>
      </c>
      <c r="EW493">
        <v>75.150000000000006</v>
      </c>
      <c r="EX493">
        <v>1.73</v>
      </c>
      <c r="EY493">
        <v>0</v>
      </c>
      <c r="FQ493">
        <v>0</v>
      </c>
      <c r="FR493">
        <f t="shared" si="440"/>
        <v>0</v>
      </c>
      <c r="FS493">
        <v>0</v>
      </c>
      <c r="FT493" t="s">
        <v>26</v>
      </c>
      <c r="FU493" t="s">
        <v>27</v>
      </c>
      <c r="FX493">
        <v>106.2</v>
      </c>
      <c r="FY493">
        <v>53.55</v>
      </c>
      <c r="GA493" t="s">
        <v>3</v>
      </c>
      <c r="GD493">
        <v>1</v>
      </c>
      <c r="GF493">
        <v>1781177277</v>
      </c>
      <c r="GG493">
        <v>2</v>
      </c>
      <c r="GH493">
        <v>1</v>
      </c>
      <c r="GI493">
        <v>2</v>
      </c>
      <c r="GJ493">
        <v>0</v>
      </c>
      <c r="GK493">
        <v>0</v>
      </c>
      <c r="GL493">
        <f t="shared" si="441"/>
        <v>0</v>
      </c>
      <c r="GM493">
        <f t="shared" si="442"/>
        <v>1284.07</v>
      </c>
      <c r="GN493">
        <f t="shared" si="443"/>
        <v>1284.07</v>
      </c>
      <c r="GO493">
        <f t="shared" si="444"/>
        <v>0</v>
      </c>
      <c r="GP493">
        <f t="shared" si="445"/>
        <v>0</v>
      </c>
      <c r="GR493">
        <v>0</v>
      </c>
      <c r="GS493">
        <v>3</v>
      </c>
      <c r="GT493">
        <v>0</v>
      </c>
      <c r="GU493" t="s">
        <v>3</v>
      </c>
      <c r="GV493">
        <f t="shared" si="446"/>
        <v>0</v>
      </c>
      <c r="GW493">
        <v>1</v>
      </c>
      <c r="GX493">
        <f t="shared" si="447"/>
        <v>0</v>
      </c>
      <c r="HA493">
        <v>0</v>
      </c>
      <c r="HB493">
        <v>0</v>
      </c>
      <c r="HC493">
        <f t="shared" si="448"/>
        <v>0</v>
      </c>
      <c r="IK493">
        <v>0</v>
      </c>
    </row>
    <row r="494" spans="1:245" x14ac:dyDescent="0.2">
      <c r="A494">
        <v>18</v>
      </c>
      <c r="B494">
        <v>1</v>
      </c>
      <c r="C494">
        <v>817</v>
      </c>
      <c r="E494" t="s">
        <v>564</v>
      </c>
      <c r="F494" t="s">
        <v>221</v>
      </c>
      <c r="G494" t="s">
        <v>411</v>
      </c>
      <c r="H494" t="s">
        <v>72</v>
      </c>
      <c r="I494">
        <f>I493*J494</f>
        <v>2</v>
      </c>
      <c r="J494">
        <v>100</v>
      </c>
      <c r="O494">
        <f t="shared" si="414"/>
        <v>2949.5</v>
      </c>
      <c r="P494">
        <f t="shared" si="415"/>
        <v>2949.5</v>
      </c>
      <c r="Q494">
        <f t="shared" si="416"/>
        <v>0</v>
      </c>
      <c r="R494">
        <f t="shared" si="417"/>
        <v>0</v>
      </c>
      <c r="S494">
        <f t="shared" si="418"/>
        <v>0</v>
      </c>
      <c r="T494">
        <f t="shared" si="419"/>
        <v>0</v>
      </c>
      <c r="U494">
        <f t="shared" si="420"/>
        <v>0</v>
      </c>
      <c r="V494">
        <f t="shared" si="421"/>
        <v>0</v>
      </c>
      <c r="W494">
        <f t="shared" si="422"/>
        <v>0</v>
      </c>
      <c r="X494">
        <f t="shared" si="423"/>
        <v>0</v>
      </c>
      <c r="Y494">
        <f t="shared" si="424"/>
        <v>0</v>
      </c>
      <c r="AA494">
        <v>68187018</v>
      </c>
      <c r="AB494">
        <f t="shared" si="425"/>
        <v>1474.75</v>
      </c>
      <c r="AC494">
        <f t="shared" si="426"/>
        <v>1474.75</v>
      </c>
      <c r="AD494">
        <f>ROUND((((ET494)-(EU494))+AE494),6)</f>
        <v>0</v>
      </c>
      <c r="AE494">
        <f>ROUND((EU494),6)</f>
        <v>0</v>
      </c>
      <c r="AF494">
        <f>ROUND((EV494),6)</f>
        <v>0</v>
      </c>
      <c r="AG494">
        <f t="shared" si="427"/>
        <v>0</v>
      </c>
      <c r="AH494">
        <f>(EW494)</f>
        <v>0</v>
      </c>
      <c r="AI494">
        <f>(EX494)</f>
        <v>0</v>
      </c>
      <c r="AJ494">
        <f t="shared" si="428"/>
        <v>0</v>
      </c>
      <c r="AK494">
        <v>1474.75</v>
      </c>
      <c r="AL494">
        <v>1474.75</v>
      </c>
      <c r="AM494">
        <v>0</v>
      </c>
      <c r="AN494">
        <v>0</v>
      </c>
      <c r="AO494">
        <v>0</v>
      </c>
      <c r="AP494">
        <v>0</v>
      </c>
      <c r="AQ494">
        <v>0</v>
      </c>
      <c r="AR494">
        <v>0</v>
      </c>
      <c r="AS494">
        <v>0</v>
      </c>
      <c r="AT494">
        <v>0</v>
      </c>
      <c r="AU494">
        <v>0</v>
      </c>
      <c r="AV494">
        <v>1</v>
      </c>
      <c r="AW494">
        <v>1</v>
      </c>
      <c r="AZ494">
        <v>1</v>
      </c>
      <c r="BA494">
        <v>1</v>
      </c>
      <c r="BB494">
        <v>1</v>
      </c>
      <c r="BC494">
        <v>1</v>
      </c>
      <c r="BD494" t="s">
        <v>3</v>
      </c>
      <c r="BE494" t="s">
        <v>3</v>
      </c>
      <c r="BF494" t="s">
        <v>3</v>
      </c>
      <c r="BG494" t="s">
        <v>3</v>
      </c>
      <c r="BH494">
        <v>3</v>
      </c>
      <c r="BI494">
        <v>4</v>
      </c>
      <c r="BJ494" t="s">
        <v>3</v>
      </c>
      <c r="BM494">
        <v>0</v>
      </c>
      <c r="BN494">
        <v>0</v>
      </c>
      <c r="BO494" t="s">
        <v>3</v>
      </c>
      <c r="BP494">
        <v>0</v>
      </c>
      <c r="BQ494">
        <v>16</v>
      </c>
      <c r="BR494">
        <v>0</v>
      </c>
      <c r="BS494">
        <v>1</v>
      </c>
      <c r="BT494">
        <v>1</v>
      </c>
      <c r="BU494">
        <v>1</v>
      </c>
      <c r="BV494">
        <v>1</v>
      </c>
      <c r="BW494">
        <v>1</v>
      </c>
      <c r="BX494">
        <v>1</v>
      </c>
      <c r="BY494" t="s">
        <v>3</v>
      </c>
      <c r="BZ494">
        <v>0</v>
      </c>
      <c r="CA494">
        <v>0</v>
      </c>
      <c r="CE494">
        <v>0</v>
      </c>
      <c r="CF494">
        <v>0</v>
      </c>
      <c r="CG494">
        <v>0</v>
      </c>
      <c r="CM494">
        <v>0</v>
      </c>
      <c r="CN494" t="s">
        <v>3</v>
      </c>
      <c r="CO494">
        <v>0</v>
      </c>
      <c r="CP494">
        <f t="shared" si="429"/>
        <v>2949.5</v>
      </c>
      <c r="CQ494">
        <f t="shared" si="430"/>
        <v>1474.75</v>
      </c>
      <c r="CR494">
        <f t="shared" si="431"/>
        <v>0</v>
      </c>
      <c r="CS494">
        <f t="shared" si="432"/>
        <v>0</v>
      </c>
      <c r="CT494">
        <f t="shared" si="433"/>
        <v>0</v>
      </c>
      <c r="CU494">
        <f t="shared" si="434"/>
        <v>0</v>
      </c>
      <c r="CV494">
        <f t="shared" si="435"/>
        <v>0</v>
      </c>
      <c r="CW494">
        <f t="shared" si="436"/>
        <v>0</v>
      </c>
      <c r="CX494">
        <f t="shared" si="437"/>
        <v>0</v>
      </c>
      <c r="CY494">
        <f t="shared" si="438"/>
        <v>0</v>
      </c>
      <c r="CZ494">
        <f t="shared" si="439"/>
        <v>0</v>
      </c>
      <c r="DC494" t="s">
        <v>3</v>
      </c>
      <c r="DD494" t="s">
        <v>3</v>
      </c>
      <c r="DE494" t="s">
        <v>3</v>
      </c>
      <c r="DF494" t="s">
        <v>3</v>
      </c>
      <c r="DG494" t="s">
        <v>3</v>
      </c>
      <c r="DH494" t="s">
        <v>3</v>
      </c>
      <c r="DI494" t="s">
        <v>3</v>
      </c>
      <c r="DJ494" t="s">
        <v>3</v>
      </c>
      <c r="DK494" t="s">
        <v>3</v>
      </c>
      <c r="DL494" t="s">
        <v>3</v>
      </c>
      <c r="DM494" t="s">
        <v>3</v>
      </c>
      <c r="DN494">
        <v>0</v>
      </c>
      <c r="DO494">
        <v>0</v>
      </c>
      <c r="DP494">
        <v>1</v>
      </c>
      <c r="DQ494">
        <v>1</v>
      </c>
      <c r="DU494">
        <v>1010</v>
      </c>
      <c r="DV494" t="s">
        <v>72</v>
      </c>
      <c r="DW494" t="s">
        <v>72</v>
      </c>
      <c r="DX494">
        <v>1</v>
      </c>
      <c r="EE494">
        <v>63940116</v>
      </c>
      <c r="EF494">
        <v>16</v>
      </c>
      <c r="EG494" t="s">
        <v>223</v>
      </c>
      <c r="EH494">
        <v>0</v>
      </c>
      <c r="EI494" t="s">
        <v>3</v>
      </c>
      <c r="EJ494">
        <v>4</v>
      </c>
      <c r="EK494">
        <v>0</v>
      </c>
      <c r="EL494" t="s">
        <v>224</v>
      </c>
      <c r="EM494" t="s">
        <v>225</v>
      </c>
      <c r="EO494" t="s">
        <v>3</v>
      </c>
      <c r="EQ494">
        <v>0</v>
      </c>
      <c r="ER494">
        <v>1474.75</v>
      </c>
      <c r="ES494">
        <v>1474.75</v>
      </c>
      <c r="ET494">
        <v>0</v>
      </c>
      <c r="EU494">
        <v>0</v>
      </c>
      <c r="EV494">
        <v>0</v>
      </c>
      <c r="EW494">
        <v>0</v>
      </c>
      <c r="EX494">
        <v>0</v>
      </c>
      <c r="EZ494">
        <v>5</v>
      </c>
      <c r="FC494">
        <v>1</v>
      </c>
      <c r="FD494">
        <v>18</v>
      </c>
      <c r="FF494">
        <v>1735</v>
      </c>
      <c r="FQ494">
        <v>0</v>
      </c>
      <c r="FR494">
        <f t="shared" si="440"/>
        <v>0</v>
      </c>
      <c r="FS494">
        <v>0</v>
      </c>
      <c r="FX494">
        <v>0</v>
      </c>
      <c r="FY494">
        <v>0</v>
      </c>
      <c r="GA494" t="s">
        <v>412</v>
      </c>
      <c r="GD494">
        <v>1</v>
      </c>
      <c r="GF494">
        <v>1784352824</v>
      </c>
      <c r="GG494">
        <v>2</v>
      </c>
      <c r="GH494">
        <v>3</v>
      </c>
      <c r="GI494">
        <v>-2</v>
      </c>
      <c r="GJ494">
        <v>0</v>
      </c>
      <c r="GK494">
        <v>0</v>
      </c>
      <c r="GL494">
        <f t="shared" si="441"/>
        <v>0</v>
      </c>
      <c r="GM494">
        <f t="shared" si="442"/>
        <v>2949.5</v>
      </c>
      <c r="GN494">
        <f t="shared" si="443"/>
        <v>0</v>
      </c>
      <c r="GO494">
        <f t="shared" si="444"/>
        <v>0</v>
      </c>
      <c r="GP494">
        <f t="shared" si="445"/>
        <v>2949.5</v>
      </c>
      <c r="GR494">
        <v>1</v>
      </c>
      <c r="GS494">
        <v>1</v>
      </c>
      <c r="GT494">
        <v>0</v>
      </c>
      <c r="GU494" t="s">
        <v>3</v>
      </c>
      <c r="GV494">
        <f t="shared" si="446"/>
        <v>0</v>
      </c>
      <c r="GW494">
        <v>1</v>
      </c>
      <c r="GX494">
        <f t="shared" si="447"/>
        <v>0</v>
      </c>
      <c r="HA494">
        <v>0</v>
      </c>
      <c r="HB494">
        <v>0</v>
      </c>
      <c r="HC494">
        <f t="shared" si="448"/>
        <v>0</v>
      </c>
      <c r="IK494">
        <v>0</v>
      </c>
    </row>
    <row r="495" spans="1:245" x14ac:dyDescent="0.2">
      <c r="A495">
        <v>17</v>
      </c>
      <c r="B495">
        <v>1</v>
      </c>
      <c r="C495">
        <f>ROW(SmtRes!A832)</f>
        <v>832</v>
      </c>
      <c r="D495">
        <f>ROW(EtalonRes!A816)</f>
        <v>816</v>
      </c>
      <c r="E495" t="s">
        <v>565</v>
      </c>
      <c r="F495" t="s">
        <v>414</v>
      </c>
      <c r="G495" t="s">
        <v>415</v>
      </c>
      <c r="H495" t="s">
        <v>394</v>
      </c>
      <c r="I495">
        <f>ROUND((4)/10,9)</f>
        <v>0.4</v>
      </c>
      <c r="J495">
        <v>0</v>
      </c>
      <c r="O495">
        <f t="shared" si="414"/>
        <v>8705.99</v>
      </c>
      <c r="P495">
        <f t="shared" si="415"/>
        <v>5862</v>
      </c>
      <c r="Q495">
        <f t="shared" si="416"/>
        <v>120.28</v>
      </c>
      <c r="R495">
        <f t="shared" si="417"/>
        <v>25.02</v>
      </c>
      <c r="S495">
        <f t="shared" si="418"/>
        <v>2723.71</v>
      </c>
      <c r="T495">
        <f t="shared" si="419"/>
        <v>0</v>
      </c>
      <c r="U495">
        <f t="shared" si="420"/>
        <v>9.9589999999999996</v>
      </c>
      <c r="V495">
        <f t="shared" si="421"/>
        <v>6.5000000000000002E-2</v>
      </c>
      <c r="W495">
        <f t="shared" si="422"/>
        <v>0</v>
      </c>
      <c r="X495">
        <f t="shared" si="423"/>
        <v>3161.04</v>
      </c>
      <c r="Y495">
        <f t="shared" si="424"/>
        <v>1951.6</v>
      </c>
      <c r="AA495">
        <v>68187018</v>
      </c>
      <c r="AB495">
        <f t="shared" si="425"/>
        <v>1646.3979999999999</v>
      </c>
      <c r="AC495">
        <f t="shared" si="426"/>
        <v>1377.35</v>
      </c>
      <c r="AD495">
        <f>ROUND(((((ET495*1.25))-((EU495*1.25)))+AE495),6)</f>
        <v>29.537500000000001</v>
      </c>
      <c r="AE495">
        <f>ROUND(((EU495*1.25)),6)</f>
        <v>2.2000000000000002</v>
      </c>
      <c r="AF495">
        <f>ROUND(((EV495*1.15)),6)</f>
        <v>239.51050000000001</v>
      </c>
      <c r="AG495">
        <f t="shared" si="427"/>
        <v>0</v>
      </c>
      <c r="AH495">
        <f>((EW495*1.15))</f>
        <v>24.897499999999997</v>
      </c>
      <c r="AI495">
        <f>((EX495*1.25))</f>
        <v>0.16250000000000001</v>
      </c>
      <c r="AJ495">
        <f t="shared" si="428"/>
        <v>0</v>
      </c>
      <c r="AK495">
        <v>1609.25</v>
      </c>
      <c r="AL495">
        <v>1377.35</v>
      </c>
      <c r="AM495">
        <v>23.63</v>
      </c>
      <c r="AN495">
        <v>1.76</v>
      </c>
      <c r="AO495">
        <v>208.27</v>
      </c>
      <c r="AP495">
        <v>0</v>
      </c>
      <c r="AQ495">
        <v>21.65</v>
      </c>
      <c r="AR495">
        <v>0.13</v>
      </c>
      <c r="AS495">
        <v>0</v>
      </c>
      <c r="AT495">
        <v>115</v>
      </c>
      <c r="AU495">
        <v>71</v>
      </c>
      <c r="AV495">
        <v>1</v>
      </c>
      <c r="AW495">
        <v>1</v>
      </c>
      <c r="AZ495">
        <v>1</v>
      </c>
      <c r="BA495">
        <v>28.43</v>
      </c>
      <c r="BB495">
        <v>10.18</v>
      </c>
      <c r="BC495">
        <v>10.64</v>
      </c>
      <c r="BD495" t="s">
        <v>3</v>
      </c>
      <c r="BE495" t="s">
        <v>3</v>
      </c>
      <c r="BF495" t="s">
        <v>3</v>
      </c>
      <c r="BG495" t="s">
        <v>3</v>
      </c>
      <c r="BH495">
        <v>0</v>
      </c>
      <c r="BI495">
        <v>1</v>
      </c>
      <c r="BJ495" t="s">
        <v>416</v>
      </c>
      <c r="BM495">
        <v>17001</v>
      </c>
      <c r="BN495">
        <v>0</v>
      </c>
      <c r="BO495" t="s">
        <v>414</v>
      </c>
      <c r="BP495">
        <v>1</v>
      </c>
      <c r="BQ495">
        <v>2</v>
      </c>
      <c r="BR495">
        <v>0</v>
      </c>
      <c r="BS495">
        <v>28.43</v>
      </c>
      <c r="BT495">
        <v>1</v>
      </c>
      <c r="BU495">
        <v>1</v>
      </c>
      <c r="BV495">
        <v>1</v>
      </c>
      <c r="BW495">
        <v>1</v>
      </c>
      <c r="BX495">
        <v>1</v>
      </c>
      <c r="BY495" t="s">
        <v>3</v>
      </c>
      <c r="BZ495">
        <v>128</v>
      </c>
      <c r="CA495">
        <v>83</v>
      </c>
      <c r="CE495">
        <v>0</v>
      </c>
      <c r="CF495">
        <v>0</v>
      </c>
      <c r="CG495">
        <v>0</v>
      </c>
      <c r="CM495">
        <v>0</v>
      </c>
      <c r="CN495" t="s">
        <v>1223</v>
      </c>
      <c r="CO495">
        <v>0</v>
      </c>
      <c r="CP495">
        <f t="shared" si="429"/>
        <v>8705.99</v>
      </c>
      <c r="CQ495">
        <f t="shared" si="430"/>
        <v>14655.003999999999</v>
      </c>
      <c r="CR495">
        <f t="shared" si="431"/>
        <v>300.69175000000001</v>
      </c>
      <c r="CS495">
        <f t="shared" si="432"/>
        <v>62.546000000000006</v>
      </c>
      <c r="CT495">
        <f t="shared" si="433"/>
        <v>6809.2835150000001</v>
      </c>
      <c r="CU495">
        <f t="shared" si="434"/>
        <v>0</v>
      </c>
      <c r="CV495">
        <f t="shared" si="435"/>
        <v>24.897499999999997</v>
      </c>
      <c r="CW495">
        <f t="shared" si="436"/>
        <v>0.16250000000000001</v>
      </c>
      <c r="CX495">
        <f t="shared" si="437"/>
        <v>0</v>
      </c>
      <c r="CY495">
        <f t="shared" si="438"/>
        <v>3161.0395000000003</v>
      </c>
      <c r="CZ495">
        <f t="shared" si="439"/>
        <v>1951.5982999999999</v>
      </c>
      <c r="DC495" t="s">
        <v>3</v>
      </c>
      <c r="DD495" t="s">
        <v>3</v>
      </c>
      <c r="DE495" t="s">
        <v>20</v>
      </c>
      <c r="DF495" t="s">
        <v>20</v>
      </c>
      <c r="DG495" t="s">
        <v>21</v>
      </c>
      <c r="DH495" t="s">
        <v>3</v>
      </c>
      <c r="DI495" t="s">
        <v>21</v>
      </c>
      <c r="DJ495" t="s">
        <v>20</v>
      </c>
      <c r="DK495" t="s">
        <v>3</v>
      </c>
      <c r="DL495" t="s">
        <v>3</v>
      </c>
      <c r="DM495" t="s">
        <v>3</v>
      </c>
      <c r="DN495">
        <v>0</v>
      </c>
      <c r="DO495">
        <v>0</v>
      </c>
      <c r="DP495">
        <v>1</v>
      </c>
      <c r="DQ495">
        <v>1</v>
      </c>
      <c r="DU495">
        <v>1013</v>
      </c>
      <c r="DV495" t="s">
        <v>394</v>
      </c>
      <c r="DW495" t="s">
        <v>394</v>
      </c>
      <c r="DX495">
        <v>1</v>
      </c>
      <c r="EE495">
        <v>63940303</v>
      </c>
      <c r="EF495">
        <v>2</v>
      </c>
      <c r="EG495" t="s">
        <v>22</v>
      </c>
      <c r="EH495">
        <v>0</v>
      </c>
      <c r="EI495" t="s">
        <v>3</v>
      </c>
      <c r="EJ495">
        <v>1</v>
      </c>
      <c r="EK495">
        <v>17001</v>
      </c>
      <c r="EL495" t="s">
        <v>396</v>
      </c>
      <c r="EM495" t="s">
        <v>397</v>
      </c>
      <c r="EO495" t="s">
        <v>25</v>
      </c>
      <c r="EQ495">
        <v>0</v>
      </c>
      <c r="ER495">
        <v>1609.25</v>
      </c>
      <c r="ES495">
        <v>1377.35</v>
      </c>
      <c r="ET495">
        <v>23.63</v>
      </c>
      <c r="EU495">
        <v>1.76</v>
      </c>
      <c r="EV495">
        <v>208.27</v>
      </c>
      <c r="EW495">
        <v>21.65</v>
      </c>
      <c r="EX495">
        <v>0.13</v>
      </c>
      <c r="EY495">
        <v>0</v>
      </c>
      <c r="FQ495">
        <v>0</v>
      </c>
      <c r="FR495">
        <f t="shared" si="440"/>
        <v>0</v>
      </c>
      <c r="FS495">
        <v>0</v>
      </c>
      <c r="FT495" t="s">
        <v>26</v>
      </c>
      <c r="FU495" t="s">
        <v>27</v>
      </c>
      <c r="FX495">
        <v>115.2</v>
      </c>
      <c r="FY495">
        <v>70.55</v>
      </c>
      <c r="GA495" t="s">
        <v>3</v>
      </c>
      <c r="GD495">
        <v>1</v>
      </c>
      <c r="GF495">
        <v>-1317751891</v>
      </c>
      <c r="GG495">
        <v>2</v>
      </c>
      <c r="GH495">
        <v>1</v>
      </c>
      <c r="GI495">
        <v>2</v>
      </c>
      <c r="GJ495">
        <v>0</v>
      </c>
      <c r="GK495">
        <v>0</v>
      </c>
      <c r="GL495">
        <f t="shared" si="441"/>
        <v>0</v>
      </c>
      <c r="GM495">
        <f t="shared" si="442"/>
        <v>13818.63</v>
      </c>
      <c r="GN495">
        <f t="shared" si="443"/>
        <v>13818.63</v>
      </c>
      <c r="GO495">
        <f t="shared" si="444"/>
        <v>0</v>
      </c>
      <c r="GP495">
        <f t="shared" si="445"/>
        <v>0</v>
      </c>
      <c r="GR495">
        <v>0</v>
      </c>
      <c r="GS495">
        <v>3</v>
      </c>
      <c r="GT495">
        <v>0</v>
      </c>
      <c r="GU495" t="s">
        <v>3</v>
      </c>
      <c r="GV495">
        <f t="shared" si="446"/>
        <v>0</v>
      </c>
      <c r="GW495">
        <v>1</v>
      </c>
      <c r="GX495">
        <f t="shared" si="447"/>
        <v>0</v>
      </c>
      <c r="HA495">
        <v>0</v>
      </c>
      <c r="HB495">
        <v>0</v>
      </c>
      <c r="HC495">
        <f t="shared" si="448"/>
        <v>0</v>
      </c>
      <c r="IK495">
        <v>0</v>
      </c>
    </row>
    <row r="496" spans="1:245" x14ac:dyDescent="0.2">
      <c r="A496">
        <v>18</v>
      </c>
      <c r="B496">
        <v>1</v>
      </c>
      <c r="C496">
        <v>831</v>
      </c>
      <c r="E496" t="s">
        <v>566</v>
      </c>
      <c r="F496" t="s">
        <v>418</v>
      </c>
      <c r="G496" t="s">
        <v>419</v>
      </c>
      <c r="H496" t="s">
        <v>103</v>
      </c>
      <c r="I496">
        <f>I495*J496</f>
        <v>-4</v>
      </c>
      <c r="J496">
        <v>-10</v>
      </c>
      <c r="O496">
        <f t="shared" si="414"/>
        <v>-5730.4</v>
      </c>
      <c r="P496">
        <f t="shared" si="415"/>
        <v>-5730.4</v>
      </c>
      <c r="Q496">
        <f t="shared" si="416"/>
        <v>0</v>
      </c>
      <c r="R496">
        <f t="shared" si="417"/>
        <v>0</v>
      </c>
      <c r="S496">
        <f t="shared" si="418"/>
        <v>0</v>
      </c>
      <c r="T496">
        <f t="shared" si="419"/>
        <v>0</v>
      </c>
      <c r="U496">
        <f t="shared" si="420"/>
        <v>0</v>
      </c>
      <c r="V496">
        <f t="shared" si="421"/>
        <v>0</v>
      </c>
      <c r="W496">
        <f t="shared" si="422"/>
        <v>0</v>
      </c>
      <c r="X496">
        <f t="shared" si="423"/>
        <v>0</v>
      </c>
      <c r="Y496">
        <f t="shared" si="424"/>
        <v>0</v>
      </c>
      <c r="AA496">
        <v>68187018</v>
      </c>
      <c r="AB496">
        <f t="shared" si="425"/>
        <v>130</v>
      </c>
      <c r="AC496">
        <f t="shared" si="426"/>
        <v>130</v>
      </c>
      <c r="AD496">
        <f>ROUND((((ET496)-(EU496))+AE496),6)</f>
        <v>0</v>
      </c>
      <c r="AE496">
        <f t="shared" ref="AE496:AF498" si="454">ROUND((EU496),6)</f>
        <v>0</v>
      </c>
      <c r="AF496">
        <f t="shared" si="454"/>
        <v>0</v>
      </c>
      <c r="AG496">
        <f t="shared" si="427"/>
        <v>0</v>
      </c>
      <c r="AH496">
        <f t="shared" ref="AH496:AI498" si="455">(EW496)</f>
        <v>0</v>
      </c>
      <c r="AI496">
        <f t="shared" si="455"/>
        <v>0</v>
      </c>
      <c r="AJ496">
        <f t="shared" si="428"/>
        <v>0</v>
      </c>
      <c r="AK496">
        <v>130</v>
      </c>
      <c r="AL496">
        <v>130</v>
      </c>
      <c r="AM496">
        <v>0</v>
      </c>
      <c r="AN496">
        <v>0</v>
      </c>
      <c r="AO496">
        <v>0</v>
      </c>
      <c r="AP496">
        <v>0</v>
      </c>
      <c r="AQ496">
        <v>0</v>
      </c>
      <c r="AR496">
        <v>0</v>
      </c>
      <c r="AS496">
        <v>0</v>
      </c>
      <c r="AT496">
        <v>0</v>
      </c>
      <c r="AU496">
        <v>0</v>
      </c>
      <c r="AV496">
        <v>1</v>
      </c>
      <c r="AW496">
        <v>1</v>
      </c>
      <c r="AZ496">
        <v>1</v>
      </c>
      <c r="BA496">
        <v>1</v>
      </c>
      <c r="BB496">
        <v>1</v>
      </c>
      <c r="BC496">
        <v>11.02</v>
      </c>
      <c r="BD496" t="s">
        <v>3</v>
      </c>
      <c r="BE496" t="s">
        <v>3</v>
      </c>
      <c r="BF496" t="s">
        <v>3</v>
      </c>
      <c r="BG496" t="s">
        <v>3</v>
      </c>
      <c r="BH496">
        <v>3</v>
      </c>
      <c r="BI496">
        <v>1</v>
      </c>
      <c r="BJ496" t="s">
        <v>420</v>
      </c>
      <c r="BM496">
        <v>500001</v>
      </c>
      <c r="BN496">
        <v>0</v>
      </c>
      <c r="BO496" t="s">
        <v>418</v>
      </c>
      <c r="BP496">
        <v>1</v>
      </c>
      <c r="BQ496">
        <v>8</v>
      </c>
      <c r="BR496">
        <v>1</v>
      </c>
      <c r="BS496">
        <v>1</v>
      </c>
      <c r="BT496">
        <v>1</v>
      </c>
      <c r="BU496">
        <v>1</v>
      </c>
      <c r="BV496">
        <v>1</v>
      </c>
      <c r="BW496">
        <v>1</v>
      </c>
      <c r="BX496">
        <v>1</v>
      </c>
      <c r="BY496" t="s">
        <v>3</v>
      </c>
      <c r="BZ496">
        <v>0</v>
      </c>
      <c r="CA496">
        <v>0</v>
      </c>
      <c r="CE496">
        <v>0</v>
      </c>
      <c r="CF496">
        <v>0</v>
      </c>
      <c r="CG496">
        <v>0</v>
      </c>
      <c r="CM496">
        <v>0</v>
      </c>
      <c r="CN496" t="s">
        <v>3</v>
      </c>
      <c r="CO496">
        <v>0</v>
      </c>
      <c r="CP496">
        <f t="shared" si="429"/>
        <v>-5730.4</v>
      </c>
      <c r="CQ496">
        <f t="shared" si="430"/>
        <v>1432.6</v>
      </c>
      <c r="CR496">
        <f t="shared" si="431"/>
        <v>0</v>
      </c>
      <c r="CS496">
        <f t="shared" si="432"/>
        <v>0</v>
      </c>
      <c r="CT496">
        <f t="shared" si="433"/>
        <v>0</v>
      </c>
      <c r="CU496">
        <f t="shared" si="434"/>
        <v>0</v>
      </c>
      <c r="CV496">
        <f t="shared" si="435"/>
        <v>0</v>
      </c>
      <c r="CW496">
        <f t="shared" si="436"/>
        <v>0</v>
      </c>
      <c r="CX496">
        <f t="shared" si="437"/>
        <v>0</v>
      </c>
      <c r="CY496">
        <f t="shared" si="438"/>
        <v>0</v>
      </c>
      <c r="CZ496">
        <f t="shared" si="439"/>
        <v>0</v>
      </c>
      <c r="DC496" t="s">
        <v>3</v>
      </c>
      <c r="DD496" t="s">
        <v>3</v>
      </c>
      <c r="DE496" t="s">
        <v>3</v>
      </c>
      <c r="DF496" t="s">
        <v>3</v>
      </c>
      <c r="DG496" t="s">
        <v>3</v>
      </c>
      <c r="DH496" t="s">
        <v>3</v>
      </c>
      <c r="DI496" t="s">
        <v>3</v>
      </c>
      <c r="DJ496" t="s">
        <v>3</v>
      </c>
      <c r="DK496" t="s">
        <v>3</v>
      </c>
      <c r="DL496" t="s">
        <v>3</v>
      </c>
      <c r="DM496" t="s">
        <v>3</v>
      </c>
      <c r="DN496">
        <v>0</v>
      </c>
      <c r="DO496">
        <v>0</v>
      </c>
      <c r="DP496">
        <v>1</v>
      </c>
      <c r="DQ496">
        <v>1</v>
      </c>
      <c r="DU496">
        <v>1013</v>
      </c>
      <c r="DV496" t="s">
        <v>103</v>
      </c>
      <c r="DW496" t="s">
        <v>103</v>
      </c>
      <c r="DX496">
        <v>1</v>
      </c>
      <c r="EE496">
        <v>63940454</v>
      </c>
      <c r="EF496">
        <v>8</v>
      </c>
      <c r="EG496" t="s">
        <v>33</v>
      </c>
      <c r="EH496">
        <v>0</v>
      </c>
      <c r="EI496" t="s">
        <v>3</v>
      </c>
      <c r="EJ496">
        <v>1</v>
      </c>
      <c r="EK496">
        <v>500001</v>
      </c>
      <c r="EL496" t="s">
        <v>34</v>
      </c>
      <c r="EM496" t="s">
        <v>35</v>
      </c>
      <c r="EO496" t="s">
        <v>3</v>
      </c>
      <c r="EQ496">
        <v>32768</v>
      </c>
      <c r="ER496">
        <v>130</v>
      </c>
      <c r="ES496">
        <v>130</v>
      </c>
      <c r="ET496">
        <v>0</v>
      </c>
      <c r="EU496">
        <v>0</v>
      </c>
      <c r="EV496">
        <v>0</v>
      </c>
      <c r="EW496">
        <v>0</v>
      </c>
      <c r="EX496">
        <v>0</v>
      </c>
      <c r="FQ496">
        <v>0</v>
      </c>
      <c r="FR496">
        <f t="shared" si="440"/>
        <v>0</v>
      </c>
      <c r="FS496">
        <v>0</v>
      </c>
      <c r="FX496">
        <v>0</v>
      </c>
      <c r="FY496">
        <v>0</v>
      </c>
      <c r="GA496" t="s">
        <v>3</v>
      </c>
      <c r="GD496">
        <v>1</v>
      </c>
      <c r="GF496">
        <v>-1944775516</v>
      </c>
      <c r="GG496">
        <v>2</v>
      </c>
      <c r="GH496">
        <v>1</v>
      </c>
      <c r="GI496">
        <v>2</v>
      </c>
      <c r="GJ496">
        <v>0</v>
      </c>
      <c r="GK496">
        <v>0</v>
      </c>
      <c r="GL496">
        <f t="shared" si="441"/>
        <v>0</v>
      </c>
      <c r="GM496">
        <f t="shared" si="442"/>
        <v>-5730.4</v>
      </c>
      <c r="GN496">
        <f t="shared" si="443"/>
        <v>-5730.4</v>
      </c>
      <c r="GO496">
        <f t="shared" si="444"/>
        <v>0</v>
      </c>
      <c r="GP496">
        <f t="shared" si="445"/>
        <v>0</v>
      </c>
      <c r="GR496">
        <v>0</v>
      </c>
      <c r="GS496">
        <v>3</v>
      </c>
      <c r="GT496">
        <v>0</v>
      </c>
      <c r="GU496" t="s">
        <v>3</v>
      </c>
      <c r="GV496">
        <f t="shared" si="446"/>
        <v>0</v>
      </c>
      <c r="GW496">
        <v>1</v>
      </c>
      <c r="GX496">
        <f t="shared" si="447"/>
        <v>0</v>
      </c>
      <c r="HA496">
        <v>0</v>
      </c>
      <c r="HB496">
        <v>0</v>
      </c>
      <c r="HC496">
        <f t="shared" si="448"/>
        <v>0</v>
      </c>
      <c r="IK496">
        <v>0</v>
      </c>
    </row>
    <row r="497" spans="1:245" x14ac:dyDescent="0.2">
      <c r="A497">
        <v>18</v>
      </c>
      <c r="B497">
        <v>1</v>
      </c>
      <c r="C497">
        <v>832</v>
      </c>
      <c r="E497" t="s">
        <v>567</v>
      </c>
      <c r="F497" t="s">
        <v>221</v>
      </c>
      <c r="G497" t="s">
        <v>422</v>
      </c>
      <c r="H497" t="s">
        <v>72</v>
      </c>
      <c r="I497">
        <f>I495*J497</f>
        <v>4</v>
      </c>
      <c r="J497">
        <v>10</v>
      </c>
      <c r="O497">
        <f t="shared" si="414"/>
        <v>26146</v>
      </c>
      <c r="P497">
        <f t="shared" si="415"/>
        <v>26146</v>
      </c>
      <c r="Q497">
        <f t="shared" si="416"/>
        <v>0</v>
      </c>
      <c r="R497">
        <f t="shared" si="417"/>
        <v>0</v>
      </c>
      <c r="S497">
        <f t="shared" si="418"/>
        <v>0</v>
      </c>
      <c r="T497">
        <f t="shared" si="419"/>
        <v>0</v>
      </c>
      <c r="U497">
        <f t="shared" si="420"/>
        <v>0</v>
      </c>
      <c r="V497">
        <f t="shared" si="421"/>
        <v>0</v>
      </c>
      <c r="W497">
        <f t="shared" si="422"/>
        <v>0</v>
      </c>
      <c r="X497">
        <f t="shared" si="423"/>
        <v>0</v>
      </c>
      <c r="Y497">
        <f t="shared" si="424"/>
        <v>0</v>
      </c>
      <c r="AA497">
        <v>68187018</v>
      </c>
      <c r="AB497">
        <f t="shared" si="425"/>
        <v>6536.5</v>
      </c>
      <c r="AC497">
        <f t="shared" si="426"/>
        <v>6536.5</v>
      </c>
      <c r="AD497">
        <f>ROUND((((ET497)-(EU497))+AE497),6)</f>
        <v>0</v>
      </c>
      <c r="AE497">
        <f t="shared" si="454"/>
        <v>0</v>
      </c>
      <c r="AF497">
        <f t="shared" si="454"/>
        <v>0</v>
      </c>
      <c r="AG497">
        <f t="shared" si="427"/>
        <v>0</v>
      </c>
      <c r="AH497">
        <f t="shared" si="455"/>
        <v>0</v>
      </c>
      <c r="AI497">
        <f t="shared" si="455"/>
        <v>0</v>
      </c>
      <c r="AJ497">
        <f t="shared" si="428"/>
        <v>0</v>
      </c>
      <c r="AK497">
        <v>6536.5</v>
      </c>
      <c r="AL497">
        <v>6536.5</v>
      </c>
      <c r="AM497">
        <v>0</v>
      </c>
      <c r="AN497">
        <v>0</v>
      </c>
      <c r="AO497">
        <v>0</v>
      </c>
      <c r="AP497">
        <v>0</v>
      </c>
      <c r="AQ497">
        <v>0</v>
      </c>
      <c r="AR497">
        <v>0</v>
      </c>
      <c r="AS497">
        <v>0</v>
      </c>
      <c r="AT497">
        <v>0</v>
      </c>
      <c r="AU497">
        <v>0</v>
      </c>
      <c r="AV497">
        <v>1</v>
      </c>
      <c r="AW497">
        <v>1</v>
      </c>
      <c r="AZ497">
        <v>1</v>
      </c>
      <c r="BA497">
        <v>1</v>
      </c>
      <c r="BB497">
        <v>1</v>
      </c>
      <c r="BC497">
        <v>1</v>
      </c>
      <c r="BD497" t="s">
        <v>3</v>
      </c>
      <c r="BE497" t="s">
        <v>3</v>
      </c>
      <c r="BF497" t="s">
        <v>3</v>
      </c>
      <c r="BG497" t="s">
        <v>3</v>
      </c>
      <c r="BH497">
        <v>3</v>
      </c>
      <c r="BI497">
        <v>4</v>
      </c>
      <c r="BJ497" t="s">
        <v>3</v>
      </c>
      <c r="BM497">
        <v>0</v>
      </c>
      <c r="BN497">
        <v>0</v>
      </c>
      <c r="BO497" t="s">
        <v>3</v>
      </c>
      <c r="BP497">
        <v>0</v>
      </c>
      <c r="BQ497">
        <v>16</v>
      </c>
      <c r="BR497">
        <v>0</v>
      </c>
      <c r="BS497">
        <v>1</v>
      </c>
      <c r="BT497">
        <v>1</v>
      </c>
      <c r="BU497">
        <v>1</v>
      </c>
      <c r="BV497">
        <v>1</v>
      </c>
      <c r="BW497">
        <v>1</v>
      </c>
      <c r="BX497">
        <v>1</v>
      </c>
      <c r="BY497" t="s">
        <v>3</v>
      </c>
      <c r="BZ497">
        <v>0</v>
      </c>
      <c r="CA497">
        <v>0</v>
      </c>
      <c r="CE497">
        <v>0</v>
      </c>
      <c r="CF497">
        <v>0</v>
      </c>
      <c r="CG497">
        <v>0</v>
      </c>
      <c r="CM497">
        <v>0</v>
      </c>
      <c r="CN497" t="s">
        <v>3</v>
      </c>
      <c r="CO497">
        <v>0</v>
      </c>
      <c r="CP497">
        <f t="shared" si="429"/>
        <v>26146</v>
      </c>
      <c r="CQ497">
        <f t="shared" si="430"/>
        <v>6536.5</v>
      </c>
      <c r="CR497">
        <f t="shared" si="431"/>
        <v>0</v>
      </c>
      <c r="CS497">
        <f t="shared" si="432"/>
        <v>0</v>
      </c>
      <c r="CT497">
        <f t="shared" si="433"/>
        <v>0</v>
      </c>
      <c r="CU497">
        <f t="shared" si="434"/>
        <v>0</v>
      </c>
      <c r="CV497">
        <f t="shared" si="435"/>
        <v>0</v>
      </c>
      <c r="CW497">
        <f t="shared" si="436"/>
        <v>0</v>
      </c>
      <c r="CX497">
        <f t="shared" si="437"/>
        <v>0</v>
      </c>
      <c r="CY497">
        <f t="shared" si="438"/>
        <v>0</v>
      </c>
      <c r="CZ497">
        <f t="shared" si="439"/>
        <v>0</v>
      </c>
      <c r="DC497" t="s">
        <v>3</v>
      </c>
      <c r="DD497" t="s">
        <v>3</v>
      </c>
      <c r="DE497" t="s">
        <v>3</v>
      </c>
      <c r="DF497" t="s">
        <v>3</v>
      </c>
      <c r="DG497" t="s">
        <v>3</v>
      </c>
      <c r="DH497" t="s">
        <v>3</v>
      </c>
      <c r="DI497" t="s">
        <v>3</v>
      </c>
      <c r="DJ497" t="s">
        <v>3</v>
      </c>
      <c r="DK497" t="s">
        <v>3</v>
      </c>
      <c r="DL497" t="s">
        <v>3</v>
      </c>
      <c r="DM497" t="s">
        <v>3</v>
      </c>
      <c r="DN497">
        <v>0</v>
      </c>
      <c r="DO497">
        <v>0</v>
      </c>
      <c r="DP497">
        <v>1</v>
      </c>
      <c r="DQ497">
        <v>1</v>
      </c>
      <c r="DU497">
        <v>1010</v>
      </c>
      <c r="DV497" t="s">
        <v>72</v>
      </c>
      <c r="DW497" t="s">
        <v>72</v>
      </c>
      <c r="DX497">
        <v>1</v>
      </c>
      <c r="EE497">
        <v>63940116</v>
      </c>
      <c r="EF497">
        <v>16</v>
      </c>
      <c r="EG497" t="s">
        <v>223</v>
      </c>
      <c r="EH497">
        <v>0</v>
      </c>
      <c r="EI497" t="s">
        <v>3</v>
      </c>
      <c r="EJ497">
        <v>4</v>
      </c>
      <c r="EK497">
        <v>0</v>
      </c>
      <c r="EL497" t="s">
        <v>224</v>
      </c>
      <c r="EM497" t="s">
        <v>225</v>
      </c>
      <c r="EO497" t="s">
        <v>3</v>
      </c>
      <c r="EQ497">
        <v>0</v>
      </c>
      <c r="ER497">
        <v>6536.5</v>
      </c>
      <c r="ES497">
        <v>6536.5</v>
      </c>
      <c r="ET497">
        <v>0</v>
      </c>
      <c r="EU497">
        <v>0</v>
      </c>
      <c r="EV497">
        <v>0</v>
      </c>
      <c r="EW497">
        <v>0</v>
      </c>
      <c r="EX497">
        <v>0</v>
      </c>
      <c r="EZ497">
        <v>5</v>
      </c>
      <c r="FC497">
        <v>1</v>
      </c>
      <c r="FD497">
        <v>18</v>
      </c>
      <c r="FF497">
        <v>7690</v>
      </c>
      <c r="FQ497">
        <v>0</v>
      </c>
      <c r="FR497">
        <f t="shared" si="440"/>
        <v>0</v>
      </c>
      <c r="FS497">
        <v>0</v>
      </c>
      <c r="FX497">
        <v>0</v>
      </c>
      <c r="FY497">
        <v>0</v>
      </c>
      <c r="GA497" t="s">
        <v>423</v>
      </c>
      <c r="GD497">
        <v>1</v>
      </c>
      <c r="GF497">
        <v>-1138927226</v>
      </c>
      <c r="GG497">
        <v>2</v>
      </c>
      <c r="GH497">
        <v>3</v>
      </c>
      <c r="GI497">
        <v>-2</v>
      </c>
      <c r="GJ497">
        <v>0</v>
      </c>
      <c r="GK497">
        <v>0</v>
      </c>
      <c r="GL497">
        <f t="shared" si="441"/>
        <v>0</v>
      </c>
      <c r="GM497">
        <f t="shared" si="442"/>
        <v>26146</v>
      </c>
      <c r="GN497">
        <f t="shared" si="443"/>
        <v>0</v>
      </c>
      <c r="GO497">
        <f t="shared" si="444"/>
        <v>0</v>
      </c>
      <c r="GP497">
        <f t="shared" si="445"/>
        <v>26146</v>
      </c>
      <c r="GR497">
        <v>1</v>
      </c>
      <c r="GS497">
        <v>1</v>
      </c>
      <c r="GT497">
        <v>0</v>
      </c>
      <c r="GU497" t="s">
        <v>3</v>
      </c>
      <c r="GV497">
        <f t="shared" si="446"/>
        <v>0</v>
      </c>
      <c r="GW497">
        <v>1</v>
      </c>
      <c r="GX497">
        <f t="shared" si="447"/>
        <v>0</v>
      </c>
      <c r="HA497">
        <v>0</v>
      </c>
      <c r="HB497">
        <v>0</v>
      </c>
      <c r="HC497">
        <f t="shared" si="448"/>
        <v>0</v>
      </c>
      <c r="IK497">
        <v>0</v>
      </c>
    </row>
    <row r="498" spans="1:245" x14ac:dyDescent="0.2">
      <c r="A498">
        <v>18</v>
      </c>
      <c r="B498">
        <v>1</v>
      </c>
      <c r="C498">
        <v>830</v>
      </c>
      <c r="E498" t="s">
        <v>568</v>
      </c>
      <c r="F498" t="s">
        <v>425</v>
      </c>
      <c r="G498" t="s">
        <v>426</v>
      </c>
      <c r="H498" t="s">
        <v>103</v>
      </c>
      <c r="I498">
        <f>I495*J498</f>
        <v>4</v>
      </c>
      <c r="J498">
        <v>10</v>
      </c>
      <c r="O498">
        <f t="shared" si="414"/>
        <v>6759.04</v>
      </c>
      <c r="P498">
        <f t="shared" si="415"/>
        <v>6759.04</v>
      </c>
      <c r="Q498">
        <f t="shared" si="416"/>
        <v>0</v>
      </c>
      <c r="R498">
        <f t="shared" si="417"/>
        <v>0</v>
      </c>
      <c r="S498">
        <f t="shared" si="418"/>
        <v>0</v>
      </c>
      <c r="T498">
        <f t="shared" si="419"/>
        <v>0</v>
      </c>
      <c r="U498">
        <f t="shared" si="420"/>
        <v>0</v>
      </c>
      <c r="V498">
        <f t="shared" si="421"/>
        <v>0</v>
      </c>
      <c r="W498">
        <f t="shared" si="422"/>
        <v>0.24</v>
      </c>
      <c r="X498">
        <f t="shared" si="423"/>
        <v>0</v>
      </c>
      <c r="Y498">
        <f t="shared" si="424"/>
        <v>0</v>
      </c>
      <c r="AA498">
        <v>68187018</v>
      </c>
      <c r="AB498">
        <f t="shared" si="425"/>
        <v>312.33999999999997</v>
      </c>
      <c r="AC498">
        <f t="shared" si="426"/>
        <v>312.33999999999997</v>
      </c>
      <c r="AD498">
        <f>ROUND((((ET498)-(EU498))+AE498),6)</f>
        <v>0</v>
      </c>
      <c r="AE498">
        <f t="shared" si="454"/>
        <v>0</v>
      </c>
      <c r="AF498">
        <f t="shared" si="454"/>
        <v>0</v>
      </c>
      <c r="AG498">
        <f t="shared" si="427"/>
        <v>0</v>
      </c>
      <c r="AH498">
        <f t="shared" si="455"/>
        <v>0</v>
      </c>
      <c r="AI498">
        <f t="shared" si="455"/>
        <v>0</v>
      </c>
      <c r="AJ498">
        <f t="shared" si="428"/>
        <v>0.06</v>
      </c>
      <c r="AK498">
        <v>312.33999999999997</v>
      </c>
      <c r="AL498">
        <v>312.33999999999997</v>
      </c>
      <c r="AM498">
        <v>0</v>
      </c>
      <c r="AN498">
        <v>0</v>
      </c>
      <c r="AO498">
        <v>0</v>
      </c>
      <c r="AP498">
        <v>0</v>
      </c>
      <c r="AQ498">
        <v>0</v>
      </c>
      <c r="AR498">
        <v>0</v>
      </c>
      <c r="AS498">
        <v>0.06</v>
      </c>
      <c r="AT498">
        <v>0</v>
      </c>
      <c r="AU498">
        <v>0</v>
      </c>
      <c r="AV498">
        <v>1</v>
      </c>
      <c r="AW498">
        <v>1</v>
      </c>
      <c r="AZ498">
        <v>1</v>
      </c>
      <c r="BA498">
        <v>1</v>
      </c>
      <c r="BB498">
        <v>1</v>
      </c>
      <c r="BC498">
        <v>5.41</v>
      </c>
      <c r="BD498" t="s">
        <v>3</v>
      </c>
      <c r="BE498" t="s">
        <v>3</v>
      </c>
      <c r="BF498" t="s">
        <v>3</v>
      </c>
      <c r="BG498" t="s">
        <v>3</v>
      </c>
      <c r="BH498">
        <v>3</v>
      </c>
      <c r="BI498">
        <v>1</v>
      </c>
      <c r="BJ498" t="s">
        <v>427</v>
      </c>
      <c r="BM498">
        <v>500001</v>
      </c>
      <c r="BN498">
        <v>0</v>
      </c>
      <c r="BO498" t="s">
        <v>3</v>
      </c>
      <c r="BP498">
        <v>0</v>
      </c>
      <c r="BQ498">
        <v>8</v>
      </c>
      <c r="BR498">
        <v>0</v>
      </c>
      <c r="BS498">
        <v>1</v>
      </c>
      <c r="BT498">
        <v>1</v>
      </c>
      <c r="BU498">
        <v>1</v>
      </c>
      <c r="BV498">
        <v>1</v>
      </c>
      <c r="BW498">
        <v>1</v>
      </c>
      <c r="BX498">
        <v>1</v>
      </c>
      <c r="BY498" t="s">
        <v>3</v>
      </c>
      <c r="BZ498">
        <v>0</v>
      </c>
      <c r="CA498">
        <v>0</v>
      </c>
      <c r="CE498">
        <v>0</v>
      </c>
      <c r="CF498">
        <v>0</v>
      </c>
      <c r="CG498">
        <v>0</v>
      </c>
      <c r="CM498">
        <v>0</v>
      </c>
      <c r="CN498" t="s">
        <v>3</v>
      </c>
      <c r="CO498">
        <v>0</v>
      </c>
      <c r="CP498">
        <f t="shared" si="429"/>
        <v>6759.04</v>
      </c>
      <c r="CQ498">
        <f t="shared" si="430"/>
        <v>1689.7593999999999</v>
      </c>
      <c r="CR498">
        <f t="shared" si="431"/>
        <v>0</v>
      </c>
      <c r="CS498">
        <f t="shared" si="432"/>
        <v>0</v>
      </c>
      <c r="CT498">
        <f t="shared" si="433"/>
        <v>0</v>
      </c>
      <c r="CU498">
        <f t="shared" si="434"/>
        <v>0</v>
      </c>
      <c r="CV498">
        <f t="shared" si="435"/>
        <v>0</v>
      </c>
      <c r="CW498">
        <f t="shared" si="436"/>
        <v>0</v>
      </c>
      <c r="CX498">
        <f t="shared" si="437"/>
        <v>0.06</v>
      </c>
      <c r="CY498">
        <f t="shared" si="438"/>
        <v>0</v>
      </c>
      <c r="CZ498">
        <f t="shared" si="439"/>
        <v>0</v>
      </c>
      <c r="DC498" t="s">
        <v>3</v>
      </c>
      <c r="DD498" t="s">
        <v>3</v>
      </c>
      <c r="DE498" t="s">
        <v>3</v>
      </c>
      <c r="DF498" t="s">
        <v>3</v>
      </c>
      <c r="DG498" t="s">
        <v>3</v>
      </c>
      <c r="DH498" t="s">
        <v>3</v>
      </c>
      <c r="DI498" t="s">
        <v>3</v>
      </c>
      <c r="DJ498" t="s">
        <v>3</v>
      </c>
      <c r="DK498" t="s">
        <v>3</v>
      </c>
      <c r="DL498" t="s">
        <v>3</v>
      </c>
      <c r="DM498" t="s">
        <v>3</v>
      </c>
      <c r="DN498">
        <v>0</v>
      </c>
      <c r="DO498">
        <v>0</v>
      </c>
      <c r="DP498">
        <v>1</v>
      </c>
      <c r="DQ498">
        <v>1</v>
      </c>
      <c r="DU498">
        <v>1013</v>
      </c>
      <c r="DV498" t="s">
        <v>103</v>
      </c>
      <c r="DW498" t="s">
        <v>103</v>
      </c>
      <c r="DX498">
        <v>1</v>
      </c>
      <c r="EE498">
        <v>63940454</v>
      </c>
      <c r="EF498">
        <v>8</v>
      </c>
      <c r="EG498" t="s">
        <v>33</v>
      </c>
      <c r="EH498">
        <v>0</v>
      </c>
      <c r="EI498" t="s">
        <v>3</v>
      </c>
      <c r="EJ498">
        <v>1</v>
      </c>
      <c r="EK498">
        <v>500001</v>
      </c>
      <c r="EL498" t="s">
        <v>34</v>
      </c>
      <c r="EM498" t="s">
        <v>35</v>
      </c>
      <c r="EO498" t="s">
        <v>3</v>
      </c>
      <c r="EQ498">
        <v>0</v>
      </c>
      <c r="ER498">
        <v>312.33999999999997</v>
      </c>
      <c r="ES498">
        <v>312.33999999999997</v>
      </c>
      <c r="ET498">
        <v>0</v>
      </c>
      <c r="EU498">
        <v>0</v>
      </c>
      <c r="EV498">
        <v>0</v>
      </c>
      <c r="EW498">
        <v>0</v>
      </c>
      <c r="EX498">
        <v>0</v>
      </c>
      <c r="FQ498">
        <v>0</v>
      </c>
      <c r="FR498">
        <f t="shared" si="440"/>
        <v>0</v>
      </c>
      <c r="FS498">
        <v>0</v>
      </c>
      <c r="FX498">
        <v>0</v>
      </c>
      <c r="FY498">
        <v>0</v>
      </c>
      <c r="GA498" t="s">
        <v>3</v>
      </c>
      <c r="GD498">
        <v>1</v>
      </c>
      <c r="GF498">
        <v>587737873</v>
      </c>
      <c r="GG498">
        <v>2</v>
      </c>
      <c r="GH498">
        <v>1</v>
      </c>
      <c r="GI498">
        <v>3</v>
      </c>
      <c r="GJ498">
        <v>0</v>
      </c>
      <c r="GK498">
        <v>0</v>
      </c>
      <c r="GL498">
        <f t="shared" si="441"/>
        <v>0</v>
      </c>
      <c r="GM498">
        <f t="shared" si="442"/>
        <v>6759.04</v>
      </c>
      <c r="GN498">
        <f t="shared" si="443"/>
        <v>6759.04</v>
      </c>
      <c r="GO498">
        <f t="shared" si="444"/>
        <v>0</v>
      </c>
      <c r="GP498">
        <f t="shared" si="445"/>
        <v>0</v>
      </c>
      <c r="GR498">
        <v>0</v>
      </c>
      <c r="GS498">
        <v>3</v>
      </c>
      <c r="GT498">
        <v>0</v>
      </c>
      <c r="GU498" t="s">
        <v>3</v>
      </c>
      <c r="GV498">
        <f t="shared" si="446"/>
        <v>0</v>
      </c>
      <c r="GW498">
        <v>1</v>
      </c>
      <c r="GX498">
        <f t="shared" si="447"/>
        <v>0</v>
      </c>
      <c r="HA498">
        <v>0</v>
      </c>
      <c r="HB498">
        <v>0</v>
      </c>
      <c r="HC498">
        <f t="shared" si="448"/>
        <v>0</v>
      </c>
      <c r="IK498">
        <v>0</v>
      </c>
    </row>
    <row r="499" spans="1:245" x14ac:dyDescent="0.2">
      <c r="A499">
        <v>17</v>
      </c>
      <c r="B499">
        <v>1</v>
      </c>
      <c r="C499">
        <f>ROW(SmtRes!A847)</f>
        <v>847</v>
      </c>
      <c r="D499">
        <f>ROW(EtalonRes!A830)</f>
        <v>830</v>
      </c>
      <c r="E499" t="s">
        <v>569</v>
      </c>
      <c r="F499" t="s">
        <v>429</v>
      </c>
      <c r="G499" t="s">
        <v>430</v>
      </c>
      <c r="H499" t="s">
        <v>394</v>
      </c>
      <c r="I499">
        <f>ROUND((2)/10,9)</f>
        <v>0.2</v>
      </c>
      <c r="J499">
        <v>0</v>
      </c>
      <c r="O499">
        <f t="shared" si="414"/>
        <v>4251.3500000000004</v>
      </c>
      <c r="P499">
        <f t="shared" si="415"/>
        <v>3574.75</v>
      </c>
      <c r="Q499">
        <f t="shared" si="416"/>
        <v>42.26</v>
      </c>
      <c r="R499">
        <f t="shared" si="417"/>
        <v>9.6</v>
      </c>
      <c r="S499">
        <f t="shared" si="418"/>
        <v>634.34</v>
      </c>
      <c r="T499">
        <f t="shared" si="419"/>
        <v>0</v>
      </c>
      <c r="U499">
        <f t="shared" si="420"/>
        <v>2.3735999999999997</v>
      </c>
      <c r="V499">
        <f t="shared" si="421"/>
        <v>2.5000000000000001E-2</v>
      </c>
      <c r="W499">
        <f t="shared" si="422"/>
        <v>0</v>
      </c>
      <c r="X499">
        <f t="shared" si="423"/>
        <v>740.53</v>
      </c>
      <c r="Y499">
        <f t="shared" si="424"/>
        <v>457.2</v>
      </c>
      <c r="AA499">
        <v>68187018</v>
      </c>
      <c r="AB499">
        <f t="shared" si="425"/>
        <v>1516.789</v>
      </c>
      <c r="AC499">
        <f t="shared" si="426"/>
        <v>1384.49</v>
      </c>
      <c r="AD499">
        <f>ROUND(((((ET499*1.25))-((EU499*1.25)))+AE499),6)</f>
        <v>20.737500000000001</v>
      </c>
      <c r="AE499">
        <f>ROUND(((EU499*1.25)),6)</f>
        <v>1.6875</v>
      </c>
      <c r="AF499">
        <f>ROUND(((EV499*1.15)),6)</f>
        <v>111.5615</v>
      </c>
      <c r="AG499">
        <f t="shared" si="427"/>
        <v>0</v>
      </c>
      <c r="AH499">
        <f>((EW499*1.15))</f>
        <v>11.867999999999999</v>
      </c>
      <c r="AI499">
        <f>((EX499*1.25))</f>
        <v>0.125</v>
      </c>
      <c r="AJ499">
        <f t="shared" si="428"/>
        <v>0</v>
      </c>
      <c r="AK499">
        <v>1498.09</v>
      </c>
      <c r="AL499">
        <v>1384.49</v>
      </c>
      <c r="AM499">
        <v>16.59</v>
      </c>
      <c r="AN499">
        <v>1.35</v>
      </c>
      <c r="AO499">
        <v>97.01</v>
      </c>
      <c r="AP499">
        <v>0</v>
      </c>
      <c r="AQ499">
        <v>10.32</v>
      </c>
      <c r="AR499">
        <v>0.1</v>
      </c>
      <c r="AS499">
        <v>0</v>
      </c>
      <c r="AT499">
        <v>115</v>
      </c>
      <c r="AU499">
        <v>71</v>
      </c>
      <c r="AV499">
        <v>1</v>
      </c>
      <c r="AW499">
        <v>1</v>
      </c>
      <c r="AZ499">
        <v>1</v>
      </c>
      <c r="BA499">
        <v>28.43</v>
      </c>
      <c r="BB499">
        <v>10.19</v>
      </c>
      <c r="BC499">
        <v>12.91</v>
      </c>
      <c r="BD499" t="s">
        <v>3</v>
      </c>
      <c r="BE499" t="s">
        <v>3</v>
      </c>
      <c r="BF499" t="s">
        <v>3</v>
      </c>
      <c r="BG499" t="s">
        <v>3</v>
      </c>
      <c r="BH499">
        <v>0</v>
      </c>
      <c r="BI499">
        <v>1</v>
      </c>
      <c r="BJ499" t="s">
        <v>431</v>
      </c>
      <c r="BM499">
        <v>17001</v>
      </c>
      <c r="BN499">
        <v>0</v>
      </c>
      <c r="BO499" t="s">
        <v>429</v>
      </c>
      <c r="BP499">
        <v>1</v>
      </c>
      <c r="BQ499">
        <v>2</v>
      </c>
      <c r="BR499">
        <v>0</v>
      </c>
      <c r="BS499">
        <v>28.43</v>
      </c>
      <c r="BT499">
        <v>1</v>
      </c>
      <c r="BU499">
        <v>1</v>
      </c>
      <c r="BV499">
        <v>1</v>
      </c>
      <c r="BW499">
        <v>1</v>
      </c>
      <c r="BX499">
        <v>1</v>
      </c>
      <c r="BY499" t="s">
        <v>3</v>
      </c>
      <c r="BZ499">
        <v>128</v>
      </c>
      <c r="CA499">
        <v>83</v>
      </c>
      <c r="CE499">
        <v>0</v>
      </c>
      <c r="CF499">
        <v>0</v>
      </c>
      <c r="CG499">
        <v>0</v>
      </c>
      <c r="CM499">
        <v>0</v>
      </c>
      <c r="CN499" t="s">
        <v>1223</v>
      </c>
      <c r="CO499">
        <v>0</v>
      </c>
      <c r="CP499">
        <f t="shared" si="429"/>
        <v>4251.3500000000004</v>
      </c>
      <c r="CQ499">
        <f t="shared" si="430"/>
        <v>17873.765899999999</v>
      </c>
      <c r="CR499">
        <f t="shared" si="431"/>
        <v>211.31512499999999</v>
      </c>
      <c r="CS499">
        <f t="shared" si="432"/>
        <v>47.975625000000001</v>
      </c>
      <c r="CT499">
        <f t="shared" si="433"/>
        <v>3171.6934449999999</v>
      </c>
      <c r="CU499">
        <f t="shared" si="434"/>
        <v>0</v>
      </c>
      <c r="CV499">
        <f t="shared" si="435"/>
        <v>11.867999999999999</v>
      </c>
      <c r="CW499">
        <f t="shared" si="436"/>
        <v>0.125</v>
      </c>
      <c r="CX499">
        <f t="shared" si="437"/>
        <v>0</v>
      </c>
      <c r="CY499">
        <f t="shared" si="438"/>
        <v>740.53100000000006</v>
      </c>
      <c r="CZ499">
        <f t="shared" si="439"/>
        <v>457.19740000000007</v>
      </c>
      <c r="DC499" t="s">
        <v>3</v>
      </c>
      <c r="DD499" t="s">
        <v>3</v>
      </c>
      <c r="DE499" t="s">
        <v>20</v>
      </c>
      <c r="DF499" t="s">
        <v>20</v>
      </c>
      <c r="DG499" t="s">
        <v>21</v>
      </c>
      <c r="DH499" t="s">
        <v>3</v>
      </c>
      <c r="DI499" t="s">
        <v>21</v>
      </c>
      <c r="DJ499" t="s">
        <v>20</v>
      </c>
      <c r="DK499" t="s">
        <v>3</v>
      </c>
      <c r="DL499" t="s">
        <v>3</v>
      </c>
      <c r="DM499" t="s">
        <v>3</v>
      </c>
      <c r="DN499">
        <v>0</v>
      </c>
      <c r="DO499">
        <v>0</v>
      </c>
      <c r="DP499">
        <v>1</v>
      </c>
      <c r="DQ499">
        <v>1</v>
      </c>
      <c r="DU499">
        <v>1013</v>
      </c>
      <c r="DV499" t="s">
        <v>394</v>
      </c>
      <c r="DW499" t="s">
        <v>394</v>
      </c>
      <c r="DX499">
        <v>1</v>
      </c>
      <c r="EE499">
        <v>63940303</v>
      </c>
      <c r="EF499">
        <v>2</v>
      </c>
      <c r="EG499" t="s">
        <v>22</v>
      </c>
      <c r="EH499">
        <v>0</v>
      </c>
      <c r="EI499" t="s">
        <v>3</v>
      </c>
      <c r="EJ499">
        <v>1</v>
      </c>
      <c r="EK499">
        <v>17001</v>
      </c>
      <c r="EL499" t="s">
        <v>396</v>
      </c>
      <c r="EM499" t="s">
        <v>397</v>
      </c>
      <c r="EO499" t="s">
        <v>25</v>
      </c>
      <c r="EQ499">
        <v>0</v>
      </c>
      <c r="ER499">
        <v>1498.09</v>
      </c>
      <c r="ES499">
        <v>1384.49</v>
      </c>
      <c r="ET499">
        <v>16.59</v>
      </c>
      <c r="EU499">
        <v>1.35</v>
      </c>
      <c r="EV499">
        <v>97.01</v>
      </c>
      <c r="EW499">
        <v>10.32</v>
      </c>
      <c r="EX499">
        <v>0.1</v>
      </c>
      <c r="EY499">
        <v>0</v>
      </c>
      <c r="FQ499">
        <v>0</v>
      </c>
      <c r="FR499">
        <f t="shared" si="440"/>
        <v>0</v>
      </c>
      <c r="FS499">
        <v>0</v>
      </c>
      <c r="FT499" t="s">
        <v>26</v>
      </c>
      <c r="FU499" t="s">
        <v>27</v>
      </c>
      <c r="FX499">
        <v>115.2</v>
      </c>
      <c r="FY499">
        <v>70.55</v>
      </c>
      <c r="GA499" t="s">
        <v>3</v>
      </c>
      <c r="GD499">
        <v>1</v>
      </c>
      <c r="GF499">
        <v>774804300</v>
      </c>
      <c r="GG499">
        <v>2</v>
      </c>
      <c r="GH499">
        <v>1</v>
      </c>
      <c r="GI499">
        <v>2</v>
      </c>
      <c r="GJ499">
        <v>0</v>
      </c>
      <c r="GK499">
        <v>0</v>
      </c>
      <c r="GL499">
        <f t="shared" si="441"/>
        <v>0</v>
      </c>
      <c r="GM499">
        <f t="shared" si="442"/>
        <v>5449.08</v>
      </c>
      <c r="GN499">
        <f t="shared" si="443"/>
        <v>5449.08</v>
      </c>
      <c r="GO499">
        <f t="shared" si="444"/>
        <v>0</v>
      </c>
      <c r="GP499">
        <f t="shared" si="445"/>
        <v>0</v>
      </c>
      <c r="GR499">
        <v>0</v>
      </c>
      <c r="GS499">
        <v>3</v>
      </c>
      <c r="GT499">
        <v>0</v>
      </c>
      <c r="GU499" t="s">
        <v>3</v>
      </c>
      <c r="GV499">
        <f t="shared" si="446"/>
        <v>0</v>
      </c>
      <c r="GW499">
        <v>1</v>
      </c>
      <c r="GX499">
        <f t="shared" si="447"/>
        <v>0</v>
      </c>
      <c r="HA499">
        <v>0</v>
      </c>
      <c r="HB499">
        <v>0</v>
      </c>
      <c r="HC499">
        <f t="shared" si="448"/>
        <v>0</v>
      </c>
      <c r="IK499">
        <v>0</v>
      </c>
    </row>
    <row r="500" spans="1:245" x14ac:dyDescent="0.2">
      <c r="A500">
        <v>18</v>
      </c>
      <c r="B500">
        <v>1</v>
      </c>
      <c r="C500">
        <v>846</v>
      </c>
      <c r="E500" t="s">
        <v>570</v>
      </c>
      <c r="F500" t="s">
        <v>433</v>
      </c>
      <c r="G500" t="s">
        <v>434</v>
      </c>
      <c r="H500" t="s">
        <v>103</v>
      </c>
      <c r="I500">
        <f>I499*J500</f>
        <v>-2</v>
      </c>
      <c r="J500">
        <v>-10</v>
      </c>
      <c r="O500">
        <f t="shared" si="414"/>
        <v>-3513.79</v>
      </c>
      <c r="P500">
        <f t="shared" si="415"/>
        <v>-3513.79</v>
      </c>
      <c r="Q500">
        <f t="shared" si="416"/>
        <v>0</v>
      </c>
      <c r="R500">
        <f t="shared" si="417"/>
        <v>0</v>
      </c>
      <c r="S500">
        <f t="shared" si="418"/>
        <v>0</v>
      </c>
      <c r="T500">
        <f t="shared" si="419"/>
        <v>0</v>
      </c>
      <c r="U500">
        <f t="shared" si="420"/>
        <v>0</v>
      </c>
      <c r="V500">
        <f t="shared" si="421"/>
        <v>0</v>
      </c>
      <c r="W500">
        <f t="shared" si="422"/>
        <v>0</v>
      </c>
      <c r="X500">
        <f t="shared" si="423"/>
        <v>0</v>
      </c>
      <c r="Y500">
        <f t="shared" si="424"/>
        <v>0</v>
      </c>
      <c r="AA500">
        <v>68187018</v>
      </c>
      <c r="AB500">
        <f t="shared" si="425"/>
        <v>131.80000000000001</v>
      </c>
      <c r="AC500">
        <f t="shared" si="426"/>
        <v>131.80000000000001</v>
      </c>
      <c r="AD500">
        <f>ROUND((((ET500)-(EU500))+AE500),6)</f>
        <v>0</v>
      </c>
      <c r="AE500">
        <f>ROUND((EU500),6)</f>
        <v>0</v>
      </c>
      <c r="AF500">
        <f>ROUND((EV500),6)</f>
        <v>0</v>
      </c>
      <c r="AG500">
        <f t="shared" si="427"/>
        <v>0</v>
      </c>
      <c r="AH500">
        <f>(EW500)</f>
        <v>0</v>
      </c>
      <c r="AI500">
        <f>(EX500)</f>
        <v>0</v>
      </c>
      <c r="AJ500">
        <f t="shared" si="428"/>
        <v>0</v>
      </c>
      <c r="AK500">
        <v>131.80000000000001</v>
      </c>
      <c r="AL500">
        <v>131.80000000000001</v>
      </c>
      <c r="AM500">
        <v>0</v>
      </c>
      <c r="AN500">
        <v>0</v>
      </c>
      <c r="AO500">
        <v>0</v>
      </c>
      <c r="AP500">
        <v>0</v>
      </c>
      <c r="AQ500">
        <v>0</v>
      </c>
      <c r="AR500">
        <v>0</v>
      </c>
      <c r="AS500">
        <v>0</v>
      </c>
      <c r="AT500">
        <v>0</v>
      </c>
      <c r="AU500">
        <v>0</v>
      </c>
      <c r="AV500">
        <v>1</v>
      </c>
      <c r="AW500">
        <v>1</v>
      </c>
      <c r="AZ500">
        <v>1</v>
      </c>
      <c r="BA500">
        <v>1</v>
      </c>
      <c r="BB500">
        <v>1</v>
      </c>
      <c r="BC500">
        <v>13.33</v>
      </c>
      <c r="BD500" t="s">
        <v>3</v>
      </c>
      <c r="BE500" t="s">
        <v>3</v>
      </c>
      <c r="BF500" t="s">
        <v>3</v>
      </c>
      <c r="BG500" t="s">
        <v>3</v>
      </c>
      <c r="BH500">
        <v>3</v>
      </c>
      <c r="BI500">
        <v>1</v>
      </c>
      <c r="BJ500" t="s">
        <v>435</v>
      </c>
      <c r="BM500">
        <v>500001</v>
      </c>
      <c r="BN500">
        <v>0</v>
      </c>
      <c r="BO500" t="s">
        <v>433</v>
      </c>
      <c r="BP500">
        <v>1</v>
      </c>
      <c r="BQ500">
        <v>8</v>
      </c>
      <c r="BR500">
        <v>1</v>
      </c>
      <c r="BS500">
        <v>1</v>
      </c>
      <c r="BT500">
        <v>1</v>
      </c>
      <c r="BU500">
        <v>1</v>
      </c>
      <c r="BV500">
        <v>1</v>
      </c>
      <c r="BW500">
        <v>1</v>
      </c>
      <c r="BX500">
        <v>1</v>
      </c>
      <c r="BY500" t="s">
        <v>3</v>
      </c>
      <c r="BZ500">
        <v>0</v>
      </c>
      <c r="CA500">
        <v>0</v>
      </c>
      <c r="CE500">
        <v>0</v>
      </c>
      <c r="CF500">
        <v>0</v>
      </c>
      <c r="CG500">
        <v>0</v>
      </c>
      <c r="CM500">
        <v>0</v>
      </c>
      <c r="CN500" t="s">
        <v>3</v>
      </c>
      <c r="CO500">
        <v>0</v>
      </c>
      <c r="CP500">
        <f t="shared" si="429"/>
        <v>-3513.79</v>
      </c>
      <c r="CQ500">
        <f t="shared" si="430"/>
        <v>1756.8940000000002</v>
      </c>
      <c r="CR500">
        <f t="shared" si="431"/>
        <v>0</v>
      </c>
      <c r="CS500">
        <f t="shared" si="432"/>
        <v>0</v>
      </c>
      <c r="CT500">
        <f t="shared" si="433"/>
        <v>0</v>
      </c>
      <c r="CU500">
        <f t="shared" si="434"/>
        <v>0</v>
      </c>
      <c r="CV500">
        <f t="shared" si="435"/>
        <v>0</v>
      </c>
      <c r="CW500">
        <f t="shared" si="436"/>
        <v>0</v>
      </c>
      <c r="CX500">
        <f t="shared" si="437"/>
        <v>0</v>
      </c>
      <c r="CY500">
        <f t="shared" si="438"/>
        <v>0</v>
      </c>
      <c r="CZ500">
        <f t="shared" si="439"/>
        <v>0</v>
      </c>
      <c r="DC500" t="s">
        <v>3</v>
      </c>
      <c r="DD500" t="s">
        <v>3</v>
      </c>
      <c r="DE500" t="s">
        <v>3</v>
      </c>
      <c r="DF500" t="s">
        <v>3</v>
      </c>
      <c r="DG500" t="s">
        <v>3</v>
      </c>
      <c r="DH500" t="s">
        <v>3</v>
      </c>
      <c r="DI500" t="s">
        <v>3</v>
      </c>
      <c r="DJ500" t="s">
        <v>3</v>
      </c>
      <c r="DK500" t="s">
        <v>3</v>
      </c>
      <c r="DL500" t="s">
        <v>3</v>
      </c>
      <c r="DM500" t="s">
        <v>3</v>
      </c>
      <c r="DN500">
        <v>0</v>
      </c>
      <c r="DO500">
        <v>0</v>
      </c>
      <c r="DP500">
        <v>1</v>
      </c>
      <c r="DQ500">
        <v>1</v>
      </c>
      <c r="DU500">
        <v>1013</v>
      </c>
      <c r="DV500" t="s">
        <v>103</v>
      </c>
      <c r="DW500" t="s">
        <v>103</v>
      </c>
      <c r="DX500">
        <v>1</v>
      </c>
      <c r="EE500">
        <v>63940454</v>
      </c>
      <c r="EF500">
        <v>8</v>
      </c>
      <c r="EG500" t="s">
        <v>33</v>
      </c>
      <c r="EH500">
        <v>0</v>
      </c>
      <c r="EI500" t="s">
        <v>3</v>
      </c>
      <c r="EJ500">
        <v>1</v>
      </c>
      <c r="EK500">
        <v>500001</v>
      </c>
      <c r="EL500" t="s">
        <v>34</v>
      </c>
      <c r="EM500" t="s">
        <v>35</v>
      </c>
      <c r="EO500" t="s">
        <v>3</v>
      </c>
      <c r="EQ500">
        <v>32768</v>
      </c>
      <c r="ER500">
        <v>131.80000000000001</v>
      </c>
      <c r="ES500">
        <v>131.80000000000001</v>
      </c>
      <c r="ET500">
        <v>0</v>
      </c>
      <c r="EU500">
        <v>0</v>
      </c>
      <c r="EV500">
        <v>0</v>
      </c>
      <c r="EW500">
        <v>0</v>
      </c>
      <c r="EX500">
        <v>0</v>
      </c>
      <c r="FQ500">
        <v>0</v>
      </c>
      <c r="FR500">
        <f t="shared" si="440"/>
        <v>0</v>
      </c>
      <c r="FS500">
        <v>0</v>
      </c>
      <c r="FX500">
        <v>0</v>
      </c>
      <c r="FY500">
        <v>0</v>
      </c>
      <c r="GA500" t="s">
        <v>3</v>
      </c>
      <c r="GD500">
        <v>1</v>
      </c>
      <c r="GF500">
        <v>-1050483740</v>
      </c>
      <c r="GG500">
        <v>2</v>
      </c>
      <c r="GH500">
        <v>1</v>
      </c>
      <c r="GI500">
        <v>2</v>
      </c>
      <c r="GJ500">
        <v>0</v>
      </c>
      <c r="GK500">
        <v>0</v>
      </c>
      <c r="GL500">
        <f t="shared" si="441"/>
        <v>0</v>
      </c>
      <c r="GM500">
        <f t="shared" si="442"/>
        <v>-3513.79</v>
      </c>
      <c r="GN500">
        <f t="shared" si="443"/>
        <v>-3513.79</v>
      </c>
      <c r="GO500">
        <f t="shared" si="444"/>
        <v>0</v>
      </c>
      <c r="GP500">
        <f t="shared" si="445"/>
        <v>0</v>
      </c>
      <c r="GR500">
        <v>0</v>
      </c>
      <c r="GS500">
        <v>3</v>
      </c>
      <c r="GT500">
        <v>0</v>
      </c>
      <c r="GU500" t="s">
        <v>3</v>
      </c>
      <c r="GV500">
        <f t="shared" si="446"/>
        <v>0</v>
      </c>
      <c r="GW500">
        <v>1</v>
      </c>
      <c r="GX500">
        <f t="shared" si="447"/>
        <v>0</v>
      </c>
      <c r="HA500">
        <v>0</v>
      </c>
      <c r="HB500">
        <v>0</v>
      </c>
      <c r="HC500">
        <f t="shared" si="448"/>
        <v>0</v>
      </c>
      <c r="IK500">
        <v>0</v>
      </c>
    </row>
    <row r="501" spans="1:245" x14ac:dyDescent="0.2">
      <c r="A501">
        <v>18</v>
      </c>
      <c r="B501">
        <v>1</v>
      </c>
      <c r="C501">
        <v>847</v>
      </c>
      <c r="E501" t="s">
        <v>571</v>
      </c>
      <c r="F501" t="s">
        <v>221</v>
      </c>
      <c r="G501" t="s">
        <v>437</v>
      </c>
      <c r="H501" t="s">
        <v>72</v>
      </c>
      <c r="I501">
        <f>I499*J501</f>
        <v>2</v>
      </c>
      <c r="J501">
        <v>10</v>
      </c>
      <c r="O501">
        <f t="shared" si="414"/>
        <v>10599.5</v>
      </c>
      <c r="P501">
        <f t="shared" si="415"/>
        <v>10599.5</v>
      </c>
      <c r="Q501">
        <f t="shared" si="416"/>
        <v>0</v>
      </c>
      <c r="R501">
        <f t="shared" si="417"/>
        <v>0</v>
      </c>
      <c r="S501">
        <f t="shared" si="418"/>
        <v>0</v>
      </c>
      <c r="T501">
        <f t="shared" si="419"/>
        <v>0</v>
      </c>
      <c r="U501">
        <f t="shared" si="420"/>
        <v>0</v>
      </c>
      <c r="V501">
        <f t="shared" si="421"/>
        <v>0</v>
      </c>
      <c r="W501">
        <f t="shared" si="422"/>
        <v>0</v>
      </c>
      <c r="X501">
        <f t="shared" si="423"/>
        <v>0</v>
      </c>
      <c r="Y501">
        <f t="shared" si="424"/>
        <v>0</v>
      </c>
      <c r="AA501">
        <v>68187018</v>
      </c>
      <c r="AB501">
        <f t="shared" si="425"/>
        <v>5299.75</v>
      </c>
      <c r="AC501">
        <f t="shared" si="426"/>
        <v>5299.75</v>
      </c>
      <c r="AD501">
        <f>ROUND((((ET501)-(EU501))+AE501),6)</f>
        <v>0</v>
      </c>
      <c r="AE501">
        <f>ROUND((EU501),6)</f>
        <v>0</v>
      </c>
      <c r="AF501">
        <f>ROUND((EV501),6)</f>
        <v>0</v>
      </c>
      <c r="AG501">
        <f t="shared" si="427"/>
        <v>0</v>
      </c>
      <c r="AH501">
        <f>(EW501)</f>
        <v>0</v>
      </c>
      <c r="AI501">
        <f>(EX501)</f>
        <v>0</v>
      </c>
      <c r="AJ501">
        <f t="shared" si="428"/>
        <v>0</v>
      </c>
      <c r="AK501">
        <v>5299.75</v>
      </c>
      <c r="AL501">
        <v>5299.75</v>
      </c>
      <c r="AM501">
        <v>0</v>
      </c>
      <c r="AN501">
        <v>0</v>
      </c>
      <c r="AO501">
        <v>0</v>
      </c>
      <c r="AP501">
        <v>0</v>
      </c>
      <c r="AQ501">
        <v>0</v>
      </c>
      <c r="AR501">
        <v>0</v>
      </c>
      <c r="AS501">
        <v>0</v>
      </c>
      <c r="AT501">
        <v>0</v>
      </c>
      <c r="AU501">
        <v>0</v>
      </c>
      <c r="AV501">
        <v>1</v>
      </c>
      <c r="AW501">
        <v>1</v>
      </c>
      <c r="AZ501">
        <v>1</v>
      </c>
      <c r="BA501">
        <v>1</v>
      </c>
      <c r="BB501">
        <v>1</v>
      </c>
      <c r="BC501">
        <v>1</v>
      </c>
      <c r="BD501" t="s">
        <v>3</v>
      </c>
      <c r="BE501" t="s">
        <v>3</v>
      </c>
      <c r="BF501" t="s">
        <v>3</v>
      </c>
      <c r="BG501" t="s">
        <v>3</v>
      </c>
      <c r="BH501">
        <v>3</v>
      </c>
      <c r="BI501">
        <v>4</v>
      </c>
      <c r="BJ501" t="s">
        <v>3</v>
      </c>
      <c r="BM501">
        <v>0</v>
      </c>
      <c r="BN501">
        <v>0</v>
      </c>
      <c r="BO501" t="s">
        <v>3</v>
      </c>
      <c r="BP501">
        <v>0</v>
      </c>
      <c r="BQ501">
        <v>16</v>
      </c>
      <c r="BR501">
        <v>0</v>
      </c>
      <c r="BS501">
        <v>1</v>
      </c>
      <c r="BT501">
        <v>1</v>
      </c>
      <c r="BU501">
        <v>1</v>
      </c>
      <c r="BV501">
        <v>1</v>
      </c>
      <c r="BW501">
        <v>1</v>
      </c>
      <c r="BX501">
        <v>1</v>
      </c>
      <c r="BY501" t="s">
        <v>3</v>
      </c>
      <c r="BZ501">
        <v>0</v>
      </c>
      <c r="CA501">
        <v>0</v>
      </c>
      <c r="CE501">
        <v>0</v>
      </c>
      <c r="CF501">
        <v>0</v>
      </c>
      <c r="CG501">
        <v>0</v>
      </c>
      <c r="CM501">
        <v>0</v>
      </c>
      <c r="CN501" t="s">
        <v>3</v>
      </c>
      <c r="CO501">
        <v>0</v>
      </c>
      <c r="CP501">
        <f t="shared" si="429"/>
        <v>10599.5</v>
      </c>
      <c r="CQ501">
        <f t="shared" si="430"/>
        <v>5299.75</v>
      </c>
      <c r="CR501">
        <f t="shared" si="431"/>
        <v>0</v>
      </c>
      <c r="CS501">
        <f t="shared" si="432"/>
        <v>0</v>
      </c>
      <c r="CT501">
        <f t="shared" si="433"/>
        <v>0</v>
      </c>
      <c r="CU501">
        <f t="shared" si="434"/>
        <v>0</v>
      </c>
      <c r="CV501">
        <f t="shared" si="435"/>
        <v>0</v>
      </c>
      <c r="CW501">
        <f t="shared" si="436"/>
        <v>0</v>
      </c>
      <c r="CX501">
        <f t="shared" si="437"/>
        <v>0</v>
      </c>
      <c r="CY501">
        <f t="shared" si="438"/>
        <v>0</v>
      </c>
      <c r="CZ501">
        <f t="shared" si="439"/>
        <v>0</v>
      </c>
      <c r="DC501" t="s">
        <v>3</v>
      </c>
      <c r="DD501" t="s">
        <v>3</v>
      </c>
      <c r="DE501" t="s">
        <v>3</v>
      </c>
      <c r="DF501" t="s">
        <v>3</v>
      </c>
      <c r="DG501" t="s">
        <v>3</v>
      </c>
      <c r="DH501" t="s">
        <v>3</v>
      </c>
      <c r="DI501" t="s">
        <v>3</v>
      </c>
      <c r="DJ501" t="s">
        <v>3</v>
      </c>
      <c r="DK501" t="s">
        <v>3</v>
      </c>
      <c r="DL501" t="s">
        <v>3</v>
      </c>
      <c r="DM501" t="s">
        <v>3</v>
      </c>
      <c r="DN501">
        <v>0</v>
      </c>
      <c r="DO501">
        <v>0</v>
      </c>
      <c r="DP501">
        <v>1</v>
      </c>
      <c r="DQ501">
        <v>1</v>
      </c>
      <c r="DU501">
        <v>1010</v>
      </c>
      <c r="DV501" t="s">
        <v>72</v>
      </c>
      <c r="DW501" t="s">
        <v>72</v>
      </c>
      <c r="DX501">
        <v>1</v>
      </c>
      <c r="EE501">
        <v>63940116</v>
      </c>
      <c r="EF501">
        <v>16</v>
      </c>
      <c r="EG501" t="s">
        <v>223</v>
      </c>
      <c r="EH501">
        <v>0</v>
      </c>
      <c r="EI501" t="s">
        <v>3</v>
      </c>
      <c r="EJ501">
        <v>4</v>
      </c>
      <c r="EK501">
        <v>0</v>
      </c>
      <c r="EL501" t="s">
        <v>224</v>
      </c>
      <c r="EM501" t="s">
        <v>225</v>
      </c>
      <c r="EO501" t="s">
        <v>3</v>
      </c>
      <c r="EQ501">
        <v>0</v>
      </c>
      <c r="ER501">
        <v>5299.75</v>
      </c>
      <c r="ES501">
        <v>5299.75</v>
      </c>
      <c r="ET501">
        <v>0</v>
      </c>
      <c r="EU501">
        <v>0</v>
      </c>
      <c r="EV501">
        <v>0</v>
      </c>
      <c r="EW501">
        <v>0</v>
      </c>
      <c r="EX501">
        <v>0</v>
      </c>
      <c r="EZ501">
        <v>5</v>
      </c>
      <c r="FC501">
        <v>1</v>
      </c>
      <c r="FD501">
        <v>18</v>
      </c>
      <c r="FF501">
        <v>6235</v>
      </c>
      <c r="FQ501">
        <v>0</v>
      </c>
      <c r="FR501">
        <f t="shared" si="440"/>
        <v>0</v>
      </c>
      <c r="FS501">
        <v>0</v>
      </c>
      <c r="FX501">
        <v>0</v>
      </c>
      <c r="FY501">
        <v>0</v>
      </c>
      <c r="GA501" t="s">
        <v>438</v>
      </c>
      <c r="GD501">
        <v>1</v>
      </c>
      <c r="GF501">
        <v>-484934499</v>
      </c>
      <c r="GG501">
        <v>2</v>
      </c>
      <c r="GH501">
        <v>3</v>
      </c>
      <c r="GI501">
        <v>-2</v>
      </c>
      <c r="GJ501">
        <v>0</v>
      </c>
      <c r="GK501">
        <v>0</v>
      </c>
      <c r="GL501">
        <f t="shared" si="441"/>
        <v>0</v>
      </c>
      <c r="GM501">
        <f t="shared" si="442"/>
        <v>10599.5</v>
      </c>
      <c r="GN501">
        <f t="shared" si="443"/>
        <v>0</v>
      </c>
      <c r="GO501">
        <f t="shared" si="444"/>
        <v>0</v>
      </c>
      <c r="GP501">
        <f t="shared" si="445"/>
        <v>10599.5</v>
      </c>
      <c r="GR501">
        <v>1</v>
      </c>
      <c r="GS501">
        <v>1</v>
      </c>
      <c r="GT501">
        <v>0</v>
      </c>
      <c r="GU501" t="s">
        <v>3</v>
      </c>
      <c r="GV501">
        <f t="shared" si="446"/>
        <v>0</v>
      </c>
      <c r="GW501">
        <v>1</v>
      </c>
      <c r="GX501">
        <f t="shared" si="447"/>
        <v>0</v>
      </c>
      <c r="HA501">
        <v>0</v>
      </c>
      <c r="HB501">
        <v>0</v>
      </c>
      <c r="HC501">
        <f t="shared" si="448"/>
        <v>0</v>
      </c>
      <c r="IK501">
        <v>0</v>
      </c>
    </row>
    <row r="502" spans="1:245" x14ac:dyDescent="0.2">
      <c r="A502">
        <v>17</v>
      </c>
      <c r="B502">
        <v>1</v>
      </c>
      <c r="C502">
        <f>ROW(SmtRes!A864)</f>
        <v>864</v>
      </c>
      <c r="D502">
        <f>ROW(EtalonRes!A847)</f>
        <v>847</v>
      </c>
      <c r="E502" t="s">
        <v>572</v>
      </c>
      <c r="F502" t="s">
        <v>573</v>
      </c>
      <c r="G502" t="s">
        <v>574</v>
      </c>
      <c r="H502" t="s">
        <v>18</v>
      </c>
      <c r="I502">
        <f>ROUND((16)/100,9)</f>
        <v>0.16</v>
      </c>
      <c r="J502">
        <v>0</v>
      </c>
      <c r="O502">
        <f t="shared" si="414"/>
        <v>15135.45</v>
      </c>
      <c r="P502">
        <f t="shared" si="415"/>
        <v>1665.38</v>
      </c>
      <c r="Q502">
        <f t="shared" si="416"/>
        <v>437.52</v>
      </c>
      <c r="R502">
        <f t="shared" si="417"/>
        <v>72.16</v>
      </c>
      <c r="S502">
        <f t="shared" si="418"/>
        <v>13032.55</v>
      </c>
      <c r="T502">
        <f t="shared" si="419"/>
        <v>0</v>
      </c>
      <c r="U502">
        <f t="shared" si="420"/>
        <v>50.541119999999999</v>
      </c>
      <c r="V502">
        <f t="shared" si="421"/>
        <v>0.18799999999999997</v>
      </c>
      <c r="W502">
        <f t="shared" si="422"/>
        <v>0</v>
      </c>
      <c r="X502">
        <f t="shared" si="423"/>
        <v>13890.99</v>
      </c>
      <c r="Y502">
        <f t="shared" si="424"/>
        <v>7076.54</v>
      </c>
      <c r="AA502">
        <v>68187018</v>
      </c>
      <c r="AB502">
        <f t="shared" si="425"/>
        <v>6833.2250000000004</v>
      </c>
      <c r="AC502">
        <f t="shared" si="426"/>
        <v>3665.01</v>
      </c>
      <c r="AD502">
        <f>ROUND(((((ET502*1.25))-((EU502*1.25)))+AE502),6)</f>
        <v>303.16250000000002</v>
      </c>
      <c r="AE502">
        <f>ROUND(((EU502*1.25)),6)</f>
        <v>15.862500000000001</v>
      </c>
      <c r="AF502">
        <f>ROUND(((EV502*1.15)),6)</f>
        <v>2865.0524999999998</v>
      </c>
      <c r="AG502">
        <f t="shared" si="427"/>
        <v>0</v>
      </c>
      <c r="AH502">
        <f>((EW502*1.15))</f>
        <v>315.88200000000001</v>
      </c>
      <c r="AI502">
        <f>((EX502*1.25))</f>
        <v>1.1749999999999998</v>
      </c>
      <c r="AJ502">
        <f t="shared" si="428"/>
        <v>0</v>
      </c>
      <c r="AK502">
        <v>6398.89</v>
      </c>
      <c r="AL502">
        <v>3665.01</v>
      </c>
      <c r="AM502">
        <v>242.53</v>
      </c>
      <c r="AN502">
        <v>12.69</v>
      </c>
      <c r="AO502">
        <v>2491.35</v>
      </c>
      <c r="AP502">
        <v>0</v>
      </c>
      <c r="AQ502">
        <v>274.68</v>
      </c>
      <c r="AR502">
        <v>0.94</v>
      </c>
      <c r="AS502">
        <v>0</v>
      </c>
      <c r="AT502">
        <v>106</v>
      </c>
      <c r="AU502">
        <v>54</v>
      </c>
      <c r="AV502">
        <v>1</v>
      </c>
      <c r="AW502">
        <v>1</v>
      </c>
      <c r="AZ502">
        <v>1</v>
      </c>
      <c r="BA502">
        <v>28.43</v>
      </c>
      <c r="BB502">
        <v>9.02</v>
      </c>
      <c r="BC502">
        <v>2.84</v>
      </c>
      <c r="BD502" t="s">
        <v>3</v>
      </c>
      <c r="BE502" t="s">
        <v>3</v>
      </c>
      <c r="BF502" t="s">
        <v>3</v>
      </c>
      <c r="BG502" t="s">
        <v>3</v>
      </c>
      <c r="BH502">
        <v>0</v>
      </c>
      <c r="BI502">
        <v>1</v>
      </c>
      <c r="BJ502" t="s">
        <v>575</v>
      </c>
      <c r="BM502">
        <v>10001</v>
      </c>
      <c r="BN502">
        <v>0</v>
      </c>
      <c r="BO502" t="s">
        <v>573</v>
      </c>
      <c r="BP502">
        <v>1</v>
      </c>
      <c r="BQ502">
        <v>2</v>
      </c>
      <c r="BR502">
        <v>0</v>
      </c>
      <c r="BS502">
        <v>28.43</v>
      </c>
      <c r="BT502">
        <v>1</v>
      </c>
      <c r="BU502">
        <v>1</v>
      </c>
      <c r="BV502">
        <v>1</v>
      </c>
      <c r="BW502">
        <v>1</v>
      </c>
      <c r="BX502">
        <v>1</v>
      </c>
      <c r="BY502" t="s">
        <v>3</v>
      </c>
      <c r="BZ502">
        <v>118</v>
      </c>
      <c r="CA502">
        <v>63</v>
      </c>
      <c r="CE502">
        <v>0</v>
      </c>
      <c r="CF502">
        <v>0</v>
      </c>
      <c r="CG502">
        <v>0</v>
      </c>
      <c r="CM502">
        <v>0</v>
      </c>
      <c r="CN502" t="s">
        <v>1223</v>
      </c>
      <c r="CO502">
        <v>0</v>
      </c>
      <c r="CP502">
        <f t="shared" si="429"/>
        <v>15135.449999999999</v>
      </c>
      <c r="CQ502">
        <f t="shared" si="430"/>
        <v>10408.6284</v>
      </c>
      <c r="CR502">
        <f t="shared" si="431"/>
        <v>2734.5257500000002</v>
      </c>
      <c r="CS502">
        <f t="shared" si="432"/>
        <v>450.97087500000004</v>
      </c>
      <c r="CT502">
        <f t="shared" si="433"/>
        <v>81453.442574999994</v>
      </c>
      <c r="CU502">
        <f t="shared" si="434"/>
        <v>0</v>
      </c>
      <c r="CV502">
        <f t="shared" si="435"/>
        <v>315.88200000000001</v>
      </c>
      <c r="CW502">
        <f t="shared" si="436"/>
        <v>1.1749999999999998</v>
      </c>
      <c r="CX502">
        <f t="shared" si="437"/>
        <v>0</v>
      </c>
      <c r="CY502">
        <f t="shared" si="438"/>
        <v>13890.9926</v>
      </c>
      <c r="CZ502">
        <f t="shared" si="439"/>
        <v>7076.5433999999996</v>
      </c>
      <c r="DC502" t="s">
        <v>3</v>
      </c>
      <c r="DD502" t="s">
        <v>3</v>
      </c>
      <c r="DE502" t="s">
        <v>20</v>
      </c>
      <c r="DF502" t="s">
        <v>20</v>
      </c>
      <c r="DG502" t="s">
        <v>21</v>
      </c>
      <c r="DH502" t="s">
        <v>3</v>
      </c>
      <c r="DI502" t="s">
        <v>21</v>
      </c>
      <c r="DJ502" t="s">
        <v>20</v>
      </c>
      <c r="DK502" t="s">
        <v>3</v>
      </c>
      <c r="DL502" t="s">
        <v>3</v>
      </c>
      <c r="DM502" t="s">
        <v>3</v>
      </c>
      <c r="DN502">
        <v>0</v>
      </c>
      <c r="DO502">
        <v>0</v>
      </c>
      <c r="DP502">
        <v>1</v>
      </c>
      <c r="DQ502">
        <v>1</v>
      </c>
      <c r="DU502">
        <v>1005</v>
      </c>
      <c r="DV502" t="s">
        <v>18</v>
      </c>
      <c r="DW502" t="s">
        <v>18</v>
      </c>
      <c r="DX502">
        <v>100</v>
      </c>
      <c r="EE502">
        <v>63940278</v>
      </c>
      <c r="EF502">
        <v>2</v>
      </c>
      <c r="EG502" t="s">
        <v>22</v>
      </c>
      <c r="EH502">
        <v>0</v>
      </c>
      <c r="EI502" t="s">
        <v>3</v>
      </c>
      <c r="EJ502">
        <v>1</v>
      </c>
      <c r="EK502">
        <v>10001</v>
      </c>
      <c r="EL502" t="s">
        <v>23</v>
      </c>
      <c r="EM502" t="s">
        <v>24</v>
      </c>
      <c r="EO502" t="s">
        <v>25</v>
      </c>
      <c r="EQ502">
        <v>0</v>
      </c>
      <c r="ER502">
        <v>6398.89</v>
      </c>
      <c r="ES502">
        <v>3665.01</v>
      </c>
      <c r="ET502">
        <v>242.53</v>
      </c>
      <c r="EU502">
        <v>12.69</v>
      </c>
      <c r="EV502">
        <v>2491.35</v>
      </c>
      <c r="EW502">
        <v>274.68</v>
      </c>
      <c r="EX502">
        <v>0.94</v>
      </c>
      <c r="EY502">
        <v>0</v>
      </c>
      <c r="FQ502">
        <v>0</v>
      </c>
      <c r="FR502">
        <f t="shared" si="440"/>
        <v>0</v>
      </c>
      <c r="FS502">
        <v>0</v>
      </c>
      <c r="FT502" t="s">
        <v>26</v>
      </c>
      <c r="FU502" t="s">
        <v>27</v>
      </c>
      <c r="FX502">
        <v>106.2</v>
      </c>
      <c r="FY502">
        <v>53.55</v>
      </c>
      <c r="GA502" t="s">
        <v>3</v>
      </c>
      <c r="GD502">
        <v>1</v>
      </c>
      <c r="GF502">
        <v>311081290</v>
      </c>
      <c r="GG502">
        <v>2</v>
      </c>
      <c r="GH502">
        <v>1</v>
      </c>
      <c r="GI502">
        <v>2</v>
      </c>
      <c r="GJ502">
        <v>0</v>
      </c>
      <c r="GK502">
        <v>0</v>
      </c>
      <c r="GL502">
        <f t="shared" si="441"/>
        <v>0</v>
      </c>
      <c r="GM502">
        <f t="shared" si="442"/>
        <v>36102.980000000003</v>
      </c>
      <c r="GN502">
        <f t="shared" si="443"/>
        <v>36102.980000000003</v>
      </c>
      <c r="GO502">
        <f t="shared" si="444"/>
        <v>0</v>
      </c>
      <c r="GP502">
        <f t="shared" si="445"/>
        <v>0</v>
      </c>
      <c r="GR502">
        <v>0</v>
      </c>
      <c r="GS502">
        <v>3</v>
      </c>
      <c r="GT502">
        <v>0</v>
      </c>
      <c r="GU502" t="s">
        <v>3</v>
      </c>
      <c r="GV502">
        <f t="shared" si="446"/>
        <v>0</v>
      </c>
      <c r="GW502">
        <v>1</v>
      </c>
      <c r="GX502">
        <f t="shared" si="447"/>
        <v>0</v>
      </c>
      <c r="HA502">
        <v>0</v>
      </c>
      <c r="HB502">
        <v>0</v>
      </c>
      <c r="HC502">
        <f t="shared" si="448"/>
        <v>0</v>
      </c>
      <c r="IK502">
        <v>0</v>
      </c>
    </row>
    <row r="503" spans="1:245" x14ac:dyDescent="0.2">
      <c r="A503">
        <v>18</v>
      </c>
      <c r="B503">
        <v>1</v>
      </c>
      <c r="C503">
        <v>862</v>
      </c>
      <c r="E503" t="s">
        <v>576</v>
      </c>
      <c r="F503" t="s">
        <v>41</v>
      </c>
      <c r="G503" t="s">
        <v>42</v>
      </c>
      <c r="H503" t="s">
        <v>31</v>
      </c>
      <c r="I503">
        <f>I502*J503</f>
        <v>67.2</v>
      </c>
      <c r="J503">
        <v>420</v>
      </c>
      <c r="O503">
        <f t="shared" si="414"/>
        <v>6660.3</v>
      </c>
      <c r="P503">
        <f t="shared" si="415"/>
        <v>6660.3</v>
      </c>
      <c r="Q503">
        <f t="shared" si="416"/>
        <v>0</v>
      </c>
      <c r="R503">
        <f t="shared" si="417"/>
        <v>0</v>
      </c>
      <c r="S503">
        <f t="shared" si="418"/>
        <v>0</v>
      </c>
      <c r="T503">
        <f t="shared" si="419"/>
        <v>0</v>
      </c>
      <c r="U503">
        <f t="shared" si="420"/>
        <v>0</v>
      </c>
      <c r="V503">
        <f t="shared" si="421"/>
        <v>0</v>
      </c>
      <c r="W503">
        <f t="shared" si="422"/>
        <v>26.88</v>
      </c>
      <c r="X503">
        <f t="shared" si="423"/>
        <v>0</v>
      </c>
      <c r="Y503">
        <f t="shared" si="424"/>
        <v>0</v>
      </c>
      <c r="AA503">
        <v>68187018</v>
      </c>
      <c r="AB503">
        <f t="shared" si="425"/>
        <v>20.52</v>
      </c>
      <c r="AC503">
        <f t="shared" si="426"/>
        <v>20.52</v>
      </c>
      <c r="AD503">
        <f>ROUND((((ET503)-(EU503))+AE503),6)</f>
        <v>0</v>
      </c>
      <c r="AE503">
        <f>ROUND((EU503),6)</f>
        <v>0</v>
      </c>
      <c r="AF503">
        <f>ROUND((EV503),6)</f>
        <v>0</v>
      </c>
      <c r="AG503">
        <f t="shared" si="427"/>
        <v>0</v>
      </c>
      <c r="AH503">
        <f>(EW503)</f>
        <v>0</v>
      </c>
      <c r="AI503">
        <f>(EX503)</f>
        <v>0</v>
      </c>
      <c r="AJ503">
        <f t="shared" si="428"/>
        <v>0.4</v>
      </c>
      <c r="AK503">
        <v>20.52</v>
      </c>
      <c r="AL503">
        <v>20.52</v>
      </c>
      <c r="AM503">
        <v>0</v>
      </c>
      <c r="AN503">
        <v>0</v>
      </c>
      <c r="AO503">
        <v>0</v>
      </c>
      <c r="AP503">
        <v>0</v>
      </c>
      <c r="AQ503">
        <v>0</v>
      </c>
      <c r="AR503">
        <v>0</v>
      </c>
      <c r="AS503">
        <v>0.4</v>
      </c>
      <c r="AT503">
        <v>0</v>
      </c>
      <c r="AU503">
        <v>0</v>
      </c>
      <c r="AV503">
        <v>1</v>
      </c>
      <c r="AW503">
        <v>1</v>
      </c>
      <c r="AZ503">
        <v>1</v>
      </c>
      <c r="BA503">
        <v>1</v>
      </c>
      <c r="BB503">
        <v>1</v>
      </c>
      <c r="BC503">
        <v>4.83</v>
      </c>
      <c r="BD503" t="s">
        <v>3</v>
      </c>
      <c r="BE503" t="s">
        <v>3</v>
      </c>
      <c r="BF503" t="s">
        <v>3</v>
      </c>
      <c r="BG503" t="s">
        <v>3</v>
      </c>
      <c r="BH503">
        <v>3</v>
      </c>
      <c r="BI503">
        <v>1</v>
      </c>
      <c r="BJ503" t="s">
        <v>43</v>
      </c>
      <c r="BM503">
        <v>500001</v>
      </c>
      <c r="BN503">
        <v>0</v>
      </c>
      <c r="BO503" t="s">
        <v>41</v>
      </c>
      <c r="BP503">
        <v>1</v>
      </c>
      <c r="BQ503">
        <v>8</v>
      </c>
      <c r="BR503">
        <v>0</v>
      </c>
      <c r="BS503">
        <v>1</v>
      </c>
      <c r="BT503">
        <v>1</v>
      </c>
      <c r="BU503">
        <v>1</v>
      </c>
      <c r="BV503">
        <v>1</v>
      </c>
      <c r="BW503">
        <v>1</v>
      </c>
      <c r="BX503">
        <v>1</v>
      </c>
      <c r="BY503" t="s">
        <v>3</v>
      </c>
      <c r="BZ503">
        <v>0</v>
      </c>
      <c r="CA503">
        <v>0</v>
      </c>
      <c r="CE503">
        <v>0</v>
      </c>
      <c r="CF503">
        <v>0</v>
      </c>
      <c r="CG503">
        <v>0</v>
      </c>
      <c r="CM503">
        <v>0</v>
      </c>
      <c r="CN503" t="s">
        <v>3</v>
      </c>
      <c r="CO503">
        <v>0</v>
      </c>
      <c r="CP503">
        <f t="shared" si="429"/>
        <v>6660.3</v>
      </c>
      <c r="CQ503">
        <f t="shared" si="430"/>
        <v>99.111599999999996</v>
      </c>
      <c r="CR503">
        <f t="shared" si="431"/>
        <v>0</v>
      </c>
      <c r="CS503">
        <f t="shared" si="432"/>
        <v>0</v>
      </c>
      <c r="CT503">
        <f t="shared" si="433"/>
        <v>0</v>
      </c>
      <c r="CU503">
        <f t="shared" si="434"/>
        <v>0</v>
      </c>
      <c r="CV503">
        <f t="shared" si="435"/>
        <v>0</v>
      </c>
      <c r="CW503">
        <f t="shared" si="436"/>
        <v>0</v>
      </c>
      <c r="CX503">
        <f t="shared" si="437"/>
        <v>0.4</v>
      </c>
      <c r="CY503">
        <f t="shared" si="438"/>
        <v>0</v>
      </c>
      <c r="CZ503">
        <f t="shared" si="439"/>
        <v>0</v>
      </c>
      <c r="DC503" t="s">
        <v>3</v>
      </c>
      <c r="DD503" t="s">
        <v>3</v>
      </c>
      <c r="DE503" t="s">
        <v>3</v>
      </c>
      <c r="DF503" t="s">
        <v>3</v>
      </c>
      <c r="DG503" t="s">
        <v>3</v>
      </c>
      <c r="DH503" t="s">
        <v>3</v>
      </c>
      <c r="DI503" t="s">
        <v>3</v>
      </c>
      <c r="DJ503" t="s">
        <v>3</v>
      </c>
      <c r="DK503" t="s">
        <v>3</v>
      </c>
      <c r="DL503" t="s">
        <v>3</v>
      </c>
      <c r="DM503" t="s">
        <v>3</v>
      </c>
      <c r="DN503">
        <v>0</v>
      </c>
      <c r="DO503">
        <v>0</v>
      </c>
      <c r="DP503">
        <v>1</v>
      </c>
      <c r="DQ503">
        <v>1</v>
      </c>
      <c r="DU503">
        <v>1005</v>
      </c>
      <c r="DV503" t="s">
        <v>31</v>
      </c>
      <c r="DW503" t="s">
        <v>31</v>
      </c>
      <c r="DX503">
        <v>1</v>
      </c>
      <c r="EE503">
        <v>63940454</v>
      </c>
      <c r="EF503">
        <v>8</v>
      </c>
      <c r="EG503" t="s">
        <v>33</v>
      </c>
      <c r="EH503">
        <v>0</v>
      </c>
      <c r="EI503" t="s">
        <v>3</v>
      </c>
      <c r="EJ503">
        <v>1</v>
      </c>
      <c r="EK503">
        <v>500001</v>
      </c>
      <c r="EL503" t="s">
        <v>34</v>
      </c>
      <c r="EM503" t="s">
        <v>35</v>
      </c>
      <c r="EO503" t="s">
        <v>3</v>
      </c>
      <c r="EQ503">
        <v>0</v>
      </c>
      <c r="ER503">
        <v>20.52</v>
      </c>
      <c r="ES503">
        <v>20.52</v>
      </c>
      <c r="ET503">
        <v>0</v>
      </c>
      <c r="EU503">
        <v>0</v>
      </c>
      <c r="EV503">
        <v>0</v>
      </c>
      <c r="EW503">
        <v>0</v>
      </c>
      <c r="EX503">
        <v>0</v>
      </c>
      <c r="FQ503">
        <v>0</v>
      </c>
      <c r="FR503">
        <f t="shared" si="440"/>
        <v>0</v>
      </c>
      <c r="FS503">
        <v>0</v>
      </c>
      <c r="FX503">
        <v>0</v>
      </c>
      <c r="FY503">
        <v>0</v>
      </c>
      <c r="GA503" t="s">
        <v>3</v>
      </c>
      <c r="GD503">
        <v>1</v>
      </c>
      <c r="GF503">
        <v>1528749664</v>
      </c>
      <c r="GG503">
        <v>2</v>
      </c>
      <c r="GH503">
        <v>1</v>
      </c>
      <c r="GI503">
        <v>2</v>
      </c>
      <c r="GJ503">
        <v>0</v>
      </c>
      <c r="GK503">
        <v>0</v>
      </c>
      <c r="GL503">
        <f t="shared" si="441"/>
        <v>0</v>
      </c>
      <c r="GM503">
        <f t="shared" si="442"/>
        <v>6660.3</v>
      </c>
      <c r="GN503">
        <f t="shared" si="443"/>
        <v>6660.3</v>
      </c>
      <c r="GO503">
        <f t="shared" si="444"/>
        <v>0</v>
      </c>
      <c r="GP503">
        <f t="shared" si="445"/>
        <v>0</v>
      </c>
      <c r="GR503">
        <v>0</v>
      </c>
      <c r="GS503">
        <v>3</v>
      </c>
      <c r="GT503">
        <v>0</v>
      </c>
      <c r="GU503" t="s">
        <v>3</v>
      </c>
      <c r="GV503">
        <f t="shared" si="446"/>
        <v>0</v>
      </c>
      <c r="GW503">
        <v>1</v>
      </c>
      <c r="GX503">
        <f t="shared" si="447"/>
        <v>0</v>
      </c>
      <c r="HA503">
        <v>0</v>
      </c>
      <c r="HB503">
        <v>0</v>
      </c>
      <c r="HC503">
        <f t="shared" si="448"/>
        <v>0</v>
      </c>
      <c r="IK503">
        <v>0</v>
      </c>
    </row>
    <row r="504" spans="1:245" x14ac:dyDescent="0.2">
      <c r="A504">
        <v>17</v>
      </c>
      <c r="B504">
        <v>1</v>
      </c>
      <c r="C504">
        <f>ROW(SmtRes!A873)</f>
        <v>873</v>
      </c>
      <c r="D504">
        <f>ROW(EtalonRes!A855)</f>
        <v>855</v>
      </c>
      <c r="E504" t="s">
        <v>577</v>
      </c>
      <c r="F504" t="s">
        <v>75</v>
      </c>
      <c r="G504" t="s">
        <v>76</v>
      </c>
      <c r="H504" t="s">
        <v>77</v>
      </c>
      <c r="I504">
        <f>ROUND((12)/100,9)</f>
        <v>0.12</v>
      </c>
      <c r="J504">
        <v>0</v>
      </c>
      <c r="O504">
        <f t="shared" si="414"/>
        <v>17826.41</v>
      </c>
      <c r="P504">
        <f t="shared" si="415"/>
        <v>13281.08</v>
      </c>
      <c r="Q504">
        <f t="shared" si="416"/>
        <v>498.21</v>
      </c>
      <c r="R504">
        <f t="shared" si="417"/>
        <v>0</v>
      </c>
      <c r="S504">
        <f t="shared" si="418"/>
        <v>4047.12</v>
      </c>
      <c r="T504">
        <f t="shared" si="419"/>
        <v>0</v>
      </c>
      <c r="U504">
        <f t="shared" si="420"/>
        <v>15.87</v>
      </c>
      <c r="V504">
        <f t="shared" si="421"/>
        <v>0</v>
      </c>
      <c r="W504">
        <f t="shared" si="422"/>
        <v>0</v>
      </c>
      <c r="X504">
        <f t="shared" si="423"/>
        <v>4289.95</v>
      </c>
      <c r="Y504">
        <f t="shared" si="424"/>
        <v>2185.44</v>
      </c>
      <c r="AA504">
        <v>68187018</v>
      </c>
      <c r="AB504">
        <f t="shared" si="425"/>
        <v>25618.9725</v>
      </c>
      <c r="AC504">
        <f t="shared" si="426"/>
        <v>24007.74</v>
      </c>
      <c r="AD504">
        <f>ROUND(((((ET504*1.25))-((EU504*1.25)))+AE504),6)</f>
        <v>424.95</v>
      </c>
      <c r="AE504">
        <f>ROUND(((EU504*1.25)),6)</f>
        <v>0</v>
      </c>
      <c r="AF504">
        <f>ROUND(((EV504*1.15)),6)</f>
        <v>1186.2825</v>
      </c>
      <c r="AG504">
        <f t="shared" si="427"/>
        <v>0</v>
      </c>
      <c r="AH504">
        <f>((EW504*1.15))</f>
        <v>132.25</v>
      </c>
      <c r="AI504">
        <f>((EX504*1.25))</f>
        <v>0</v>
      </c>
      <c r="AJ504">
        <f t="shared" si="428"/>
        <v>0</v>
      </c>
      <c r="AK504">
        <v>25379.25</v>
      </c>
      <c r="AL504">
        <v>24007.74</v>
      </c>
      <c r="AM504">
        <v>339.96</v>
      </c>
      <c r="AN504">
        <v>0</v>
      </c>
      <c r="AO504">
        <v>1031.55</v>
      </c>
      <c r="AP504">
        <v>0</v>
      </c>
      <c r="AQ504">
        <v>115</v>
      </c>
      <c r="AR504">
        <v>0</v>
      </c>
      <c r="AS504">
        <v>0</v>
      </c>
      <c r="AT504">
        <v>106</v>
      </c>
      <c r="AU504">
        <v>54</v>
      </c>
      <c r="AV504">
        <v>1</v>
      </c>
      <c r="AW504">
        <v>1</v>
      </c>
      <c r="AZ504">
        <v>1</v>
      </c>
      <c r="BA504">
        <v>28.43</v>
      </c>
      <c r="BB504">
        <v>9.77</v>
      </c>
      <c r="BC504">
        <v>4.6100000000000003</v>
      </c>
      <c r="BD504" t="s">
        <v>3</v>
      </c>
      <c r="BE504" t="s">
        <v>3</v>
      </c>
      <c r="BF504" t="s">
        <v>3</v>
      </c>
      <c r="BG504" t="s">
        <v>3</v>
      </c>
      <c r="BH504">
        <v>0</v>
      </c>
      <c r="BI504">
        <v>1</v>
      </c>
      <c r="BJ504" t="s">
        <v>78</v>
      </c>
      <c r="BM504">
        <v>10001</v>
      </c>
      <c r="BN504">
        <v>0</v>
      </c>
      <c r="BO504" t="s">
        <v>75</v>
      </c>
      <c r="BP504">
        <v>1</v>
      </c>
      <c r="BQ504">
        <v>2</v>
      </c>
      <c r="BR504">
        <v>0</v>
      </c>
      <c r="BS504">
        <v>28.43</v>
      </c>
      <c r="BT504">
        <v>1</v>
      </c>
      <c r="BU504">
        <v>1</v>
      </c>
      <c r="BV504">
        <v>1</v>
      </c>
      <c r="BW504">
        <v>1</v>
      </c>
      <c r="BX504">
        <v>1</v>
      </c>
      <c r="BY504" t="s">
        <v>3</v>
      </c>
      <c r="BZ504">
        <v>118</v>
      </c>
      <c r="CA504">
        <v>63</v>
      </c>
      <c r="CE504">
        <v>0</v>
      </c>
      <c r="CF504">
        <v>0</v>
      </c>
      <c r="CG504">
        <v>0</v>
      </c>
      <c r="CM504">
        <v>0</v>
      </c>
      <c r="CN504" t="s">
        <v>1223</v>
      </c>
      <c r="CO504">
        <v>0</v>
      </c>
      <c r="CP504">
        <f t="shared" si="429"/>
        <v>17826.41</v>
      </c>
      <c r="CQ504">
        <f t="shared" si="430"/>
        <v>110675.68140000002</v>
      </c>
      <c r="CR504">
        <f t="shared" si="431"/>
        <v>4151.7614999999996</v>
      </c>
      <c r="CS504">
        <f t="shared" si="432"/>
        <v>0</v>
      </c>
      <c r="CT504">
        <f t="shared" si="433"/>
        <v>33726.011474999999</v>
      </c>
      <c r="CU504">
        <f t="shared" si="434"/>
        <v>0</v>
      </c>
      <c r="CV504">
        <f t="shared" si="435"/>
        <v>132.25</v>
      </c>
      <c r="CW504">
        <f t="shared" si="436"/>
        <v>0</v>
      </c>
      <c r="CX504">
        <f t="shared" si="437"/>
        <v>0</v>
      </c>
      <c r="CY504">
        <f t="shared" si="438"/>
        <v>4289.9471999999996</v>
      </c>
      <c r="CZ504">
        <f t="shared" si="439"/>
        <v>2185.4447999999998</v>
      </c>
      <c r="DC504" t="s">
        <v>3</v>
      </c>
      <c r="DD504" t="s">
        <v>3</v>
      </c>
      <c r="DE504" t="s">
        <v>20</v>
      </c>
      <c r="DF504" t="s">
        <v>20</v>
      </c>
      <c r="DG504" t="s">
        <v>21</v>
      </c>
      <c r="DH504" t="s">
        <v>3</v>
      </c>
      <c r="DI504" t="s">
        <v>21</v>
      </c>
      <c r="DJ504" t="s">
        <v>20</v>
      </c>
      <c r="DK504" t="s">
        <v>3</v>
      </c>
      <c r="DL504" t="s">
        <v>3</v>
      </c>
      <c r="DM504" t="s">
        <v>3</v>
      </c>
      <c r="DN504">
        <v>0</v>
      </c>
      <c r="DO504">
        <v>0</v>
      </c>
      <c r="DP504">
        <v>1</v>
      </c>
      <c r="DQ504">
        <v>1</v>
      </c>
      <c r="DU504">
        <v>1013</v>
      </c>
      <c r="DV504" t="s">
        <v>77</v>
      </c>
      <c r="DW504" t="s">
        <v>77</v>
      </c>
      <c r="DX504">
        <v>1</v>
      </c>
      <c r="EE504">
        <v>63940278</v>
      </c>
      <c r="EF504">
        <v>2</v>
      </c>
      <c r="EG504" t="s">
        <v>22</v>
      </c>
      <c r="EH504">
        <v>0</v>
      </c>
      <c r="EI504" t="s">
        <v>3</v>
      </c>
      <c r="EJ504">
        <v>1</v>
      </c>
      <c r="EK504">
        <v>10001</v>
      </c>
      <c r="EL504" t="s">
        <v>23</v>
      </c>
      <c r="EM504" t="s">
        <v>24</v>
      </c>
      <c r="EO504" t="s">
        <v>25</v>
      </c>
      <c r="EQ504">
        <v>0</v>
      </c>
      <c r="ER504">
        <v>25379.25</v>
      </c>
      <c r="ES504">
        <v>24007.74</v>
      </c>
      <c r="ET504">
        <v>339.96</v>
      </c>
      <c r="EU504">
        <v>0</v>
      </c>
      <c r="EV504">
        <v>1031.55</v>
      </c>
      <c r="EW504">
        <v>115</v>
      </c>
      <c r="EX504">
        <v>0</v>
      </c>
      <c r="EY504">
        <v>0</v>
      </c>
      <c r="FQ504">
        <v>0</v>
      </c>
      <c r="FR504">
        <f t="shared" si="440"/>
        <v>0</v>
      </c>
      <c r="FS504">
        <v>0</v>
      </c>
      <c r="FT504" t="s">
        <v>26</v>
      </c>
      <c r="FU504" t="s">
        <v>27</v>
      </c>
      <c r="FX504">
        <v>106.2</v>
      </c>
      <c r="FY504">
        <v>53.55</v>
      </c>
      <c r="GA504" t="s">
        <v>3</v>
      </c>
      <c r="GD504">
        <v>1</v>
      </c>
      <c r="GF504">
        <v>122676480</v>
      </c>
      <c r="GG504">
        <v>2</v>
      </c>
      <c r="GH504">
        <v>1</v>
      </c>
      <c r="GI504">
        <v>2</v>
      </c>
      <c r="GJ504">
        <v>0</v>
      </c>
      <c r="GK504">
        <v>0</v>
      </c>
      <c r="GL504">
        <f t="shared" si="441"/>
        <v>0</v>
      </c>
      <c r="GM504">
        <f t="shared" si="442"/>
        <v>24301.8</v>
      </c>
      <c r="GN504">
        <f t="shared" si="443"/>
        <v>24301.8</v>
      </c>
      <c r="GO504">
        <f t="shared" si="444"/>
        <v>0</v>
      </c>
      <c r="GP504">
        <f t="shared" si="445"/>
        <v>0</v>
      </c>
      <c r="GR504">
        <v>0</v>
      </c>
      <c r="GS504">
        <v>3</v>
      </c>
      <c r="GT504">
        <v>0</v>
      </c>
      <c r="GU504" t="s">
        <v>3</v>
      </c>
      <c r="GV504">
        <f t="shared" si="446"/>
        <v>0</v>
      </c>
      <c r="GW504">
        <v>1</v>
      </c>
      <c r="GX504">
        <f t="shared" si="447"/>
        <v>0</v>
      </c>
      <c r="HA504">
        <v>0</v>
      </c>
      <c r="HB504">
        <v>0</v>
      </c>
      <c r="HC504">
        <f t="shared" si="448"/>
        <v>0</v>
      </c>
      <c r="IK504">
        <v>0</v>
      </c>
    </row>
    <row r="505" spans="1:245" x14ac:dyDescent="0.2">
      <c r="A505">
        <v>18</v>
      </c>
      <c r="B505">
        <v>1</v>
      </c>
      <c r="C505">
        <v>872</v>
      </c>
      <c r="E505" t="s">
        <v>578</v>
      </c>
      <c r="F505" t="s">
        <v>80</v>
      </c>
      <c r="G505" t="s">
        <v>81</v>
      </c>
      <c r="H505" t="s">
        <v>31</v>
      </c>
      <c r="I505">
        <f>I504*J505</f>
        <v>-12</v>
      </c>
      <c r="J505">
        <v>-100</v>
      </c>
      <c r="O505">
        <f t="shared" si="414"/>
        <v>-9985.68</v>
      </c>
      <c r="P505">
        <f t="shared" si="415"/>
        <v>-9985.68</v>
      </c>
      <c r="Q505">
        <f t="shared" si="416"/>
        <v>0</v>
      </c>
      <c r="R505">
        <f t="shared" si="417"/>
        <v>0</v>
      </c>
      <c r="S505">
        <f t="shared" si="418"/>
        <v>0</v>
      </c>
      <c r="T505">
        <f t="shared" si="419"/>
        <v>0</v>
      </c>
      <c r="U505">
        <f t="shared" si="420"/>
        <v>0</v>
      </c>
      <c r="V505">
        <f t="shared" si="421"/>
        <v>0</v>
      </c>
      <c r="W505">
        <f t="shared" si="422"/>
        <v>0</v>
      </c>
      <c r="X505">
        <f t="shared" si="423"/>
        <v>0</v>
      </c>
      <c r="Y505">
        <f t="shared" si="424"/>
        <v>0</v>
      </c>
      <c r="AA505">
        <v>68187018</v>
      </c>
      <c r="AB505">
        <f t="shared" si="425"/>
        <v>207</v>
      </c>
      <c r="AC505">
        <f t="shared" si="426"/>
        <v>207</v>
      </c>
      <c r="AD505">
        <f>ROUND((((ET505)-(EU505))+AE505),6)</f>
        <v>0</v>
      </c>
      <c r="AE505">
        <f t="shared" ref="AE505:AF507" si="456">ROUND((EU505),6)</f>
        <v>0</v>
      </c>
      <c r="AF505">
        <f t="shared" si="456"/>
        <v>0</v>
      </c>
      <c r="AG505">
        <f t="shared" si="427"/>
        <v>0</v>
      </c>
      <c r="AH505">
        <f t="shared" ref="AH505:AI507" si="457">(EW505)</f>
        <v>0</v>
      </c>
      <c r="AI505">
        <f t="shared" si="457"/>
        <v>0</v>
      </c>
      <c r="AJ505">
        <f t="shared" si="428"/>
        <v>0</v>
      </c>
      <c r="AK505">
        <v>207</v>
      </c>
      <c r="AL505">
        <v>207</v>
      </c>
      <c r="AM505">
        <v>0</v>
      </c>
      <c r="AN505">
        <v>0</v>
      </c>
      <c r="AO505">
        <v>0</v>
      </c>
      <c r="AP505">
        <v>0</v>
      </c>
      <c r="AQ505">
        <v>0</v>
      </c>
      <c r="AR505">
        <v>0</v>
      </c>
      <c r="AS505">
        <v>0</v>
      </c>
      <c r="AT505">
        <v>0</v>
      </c>
      <c r="AU505">
        <v>0</v>
      </c>
      <c r="AV505">
        <v>1</v>
      </c>
      <c r="AW505">
        <v>1</v>
      </c>
      <c r="AZ505">
        <v>1</v>
      </c>
      <c r="BA505">
        <v>1</v>
      </c>
      <c r="BB505">
        <v>1</v>
      </c>
      <c r="BC505">
        <v>4.0199999999999996</v>
      </c>
      <c r="BD505" t="s">
        <v>3</v>
      </c>
      <c r="BE505" t="s">
        <v>3</v>
      </c>
      <c r="BF505" t="s">
        <v>3</v>
      </c>
      <c r="BG505" t="s">
        <v>3</v>
      </c>
      <c r="BH505">
        <v>3</v>
      </c>
      <c r="BI505">
        <v>1</v>
      </c>
      <c r="BJ505" t="s">
        <v>82</v>
      </c>
      <c r="BM505">
        <v>500001</v>
      </c>
      <c r="BN505">
        <v>0</v>
      </c>
      <c r="BO505" t="s">
        <v>80</v>
      </c>
      <c r="BP505">
        <v>1</v>
      </c>
      <c r="BQ505">
        <v>8</v>
      </c>
      <c r="BR505">
        <v>1</v>
      </c>
      <c r="BS505">
        <v>1</v>
      </c>
      <c r="BT505">
        <v>1</v>
      </c>
      <c r="BU505">
        <v>1</v>
      </c>
      <c r="BV505">
        <v>1</v>
      </c>
      <c r="BW505">
        <v>1</v>
      </c>
      <c r="BX505">
        <v>1</v>
      </c>
      <c r="BY505" t="s">
        <v>3</v>
      </c>
      <c r="BZ505">
        <v>0</v>
      </c>
      <c r="CA505">
        <v>0</v>
      </c>
      <c r="CE505">
        <v>0</v>
      </c>
      <c r="CF505">
        <v>0</v>
      </c>
      <c r="CG505">
        <v>0</v>
      </c>
      <c r="CM505">
        <v>0</v>
      </c>
      <c r="CN505" t="s">
        <v>3</v>
      </c>
      <c r="CO505">
        <v>0</v>
      </c>
      <c r="CP505">
        <f t="shared" si="429"/>
        <v>-9985.68</v>
      </c>
      <c r="CQ505">
        <f t="shared" si="430"/>
        <v>832.13999999999987</v>
      </c>
      <c r="CR505">
        <f t="shared" si="431"/>
        <v>0</v>
      </c>
      <c r="CS505">
        <f t="shared" si="432"/>
        <v>0</v>
      </c>
      <c r="CT505">
        <f t="shared" si="433"/>
        <v>0</v>
      </c>
      <c r="CU505">
        <f t="shared" si="434"/>
        <v>0</v>
      </c>
      <c r="CV505">
        <f t="shared" si="435"/>
        <v>0</v>
      </c>
      <c r="CW505">
        <f t="shared" si="436"/>
        <v>0</v>
      </c>
      <c r="CX505">
        <f t="shared" si="437"/>
        <v>0</v>
      </c>
      <c r="CY505">
        <f t="shared" si="438"/>
        <v>0</v>
      </c>
      <c r="CZ505">
        <f t="shared" si="439"/>
        <v>0</v>
      </c>
      <c r="DC505" t="s">
        <v>3</v>
      </c>
      <c r="DD505" t="s">
        <v>3</v>
      </c>
      <c r="DE505" t="s">
        <v>3</v>
      </c>
      <c r="DF505" t="s">
        <v>3</v>
      </c>
      <c r="DG505" t="s">
        <v>3</v>
      </c>
      <c r="DH505" t="s">
        <v>3</v>
      </c>
      <c r="DI505" t="s">
        <v>3</v>
      </c>
      <c r="DJ505" t="s">
        <v>3</v>
      </c>
      <c r="DK505" t="s">
        <v>3</v>
      </c>
      <c r="DL505" t="s">
        <v>3</v>
      </c>
      <c r="DM505" t="s">
        <v>3</v>
      </c>
      <c r="DN505">
        <v>0</v>
      </c>
      <c r="DO505">
        <v>0</v>
      </c>
      <c r="DP505">
        <v>1</v>
      </c>
      <c r="DQ505">
        <v>1</v>
      </c>
      <c r="DU505">
        <v>1005</v>
      </c>
      <c r="DV505" t="s">
        <v>31</v>
      </c>
      <c r="DW505" t="s">
        <v>31</v>
      </c>
      <c r="DX505">
        <v>1</v>
      </c>
      <c r="EE505">
        <v>63940454</v>
      </c>
      <c r="EF505">
        <v>8</v>
      </c>
      <c r="EG505" t="s">
        <v>33</v>
      </c>
      <c r="EH505">
        <v>0</v>
      </c>
      <c r="EI505" t="s">
        <v>3</v>
      </c>
      <c r="EJ505">
        <v>1</v>
      </c>
      <c r="EK505">
        <v>500001</v>
      </c>
      <c r="EL505" t="s">
        <v>34</v>
      </c>
      <c r="EM505" t="s">
        <v>35</v>
      </c>
      <c r="EO505" t="s">
        <v>3</v>
      </c>
      <c r="EQ505">
        <v>0</v>
      </c>
      <c r="ER505">
        <v>207</v>
      </c>
      <c r="ES505">
        <v>207</v>
      </c>
      <c r="ET505">
        <v>0</v>
      </c>
      <c r="EU505">
        <v>0</v>
      </c>
      <c r="EV505">
        <v>0</v>
      </c>
      <c r="EW505">
        <v>0</v>
      </c>
      <c r="EX505">
        <v>0</v>
      </c>
      <c r="FQ505">
        <v>0</v>
      </c>
      <c r="FR505">
        <f t="shared" si="440"/>
        <v>0</v>
      </c>
      <c r="FS505">
        <v>0</v>
      </c>
      <c r="FX505">
        <v>0</v>
      </c>
      <c r="FY505">
        <v>0</v>
      </c>
      <c r="GA505" t="s">
        <v>3</v>
      </c>
      <c r="GD505">
        <v>1</v>
      </c>
      <c r="GF505">
        <v>-1292989106</v>
      </c>
      <c r="GG505">
        <v>2</v>
      </c>
      <c r="GH505">
        <v>1</v>
      </c>
      <c r="GI505">
        <v>2</v>
      </c>
      <c r="GJ505">
        <v>0</v>
      </c>
      <c r="GK505">
        <v>0</v>
      </c>
      <c r="GL505">
        <f t="shared" si="441"/>
        <v>0</v>
      </c>
      <c r="GM505">
        <f t="shared" si="442"/>
        <v>-9985.68</v>
      </c>
      <c r="GN505">
        <f t="shared" si="443"/>
        <v>-9985.68</v>
      </c>
      <c r="GO505">
        <f t="shared" si="444"/>
        <v>0</v>
      </c>
      <c r="GP505">
        <f t="shared" si="445"/>
        <v>0</v>
      </c>
      <c r="GR505">
        <v>0</v>
      </c>
      <c r="GS505">
        <v>3</v>
      </c>
      <c r="GT505">
        <v>0</v>
      </c>
      <c r="GU505" t="s">
        <v>3</v>
      </c>
      <c r="GV505">
        <f t="shared" si="446"/>
        <v>0</v>
      </c>
      <c r="GW505">
        <v>1</v>
      </c>
      <c r="GX505">
        <f t="shared" si="447"/>
        <v>0</v>
      </c>
      <c r="HA505">
        <v>0</v>
      </c>
      <c r="HB505">
        <v>0</v>
      </c>
      <c r="HC505">
        <f t="shared" si="448"/>
        <v>0</v>
      </c>
      <c r="IK505">
        <v>0</v>
      </c>
    </row>
    <row r="506" spans="1:245" x14ac:dyDescent="0.2">
      <c r="A506">
        <v>18</v>
      </c>
      <c r="B506">
        <v>1</v>
      </c>
      <c r="C506">
        <v>871</v>
      </c>
      <c r="E506" t="s">
        <v>579</v>
      </c>
      <c r="F506" t="s">
        <v>580</v>
      </c>
      <c r="G506" t="s">
        <v>581</v>
      </c>
      <c r="H506" t="s">
        <v>31</v>
      </c>
      <c r="I506">
        <f>I504*J506</f>
        <v>12</v>
      </c>
      <c r="J506">
        <v>100</v>
      </c>
      <c r="O506">
        <f t="shared" si="414"/>
        <v>11306.82</v>
      </c>
      <c r="P506">
        <f t="shared" si="415"/>
        <v>11306.82</v>
      </c>
      <c r="Q506">
        <f t="shared" si="416"/>
        <v>0</v>
      </c>
      <c r="R506">
        <f t="shared" si="417"/>
        <v>0</v>
      </c>
      <c r="S506">
        <f t="shared" si="418"/>
        <v>0</v>
      </c>
      <c r="T506">
        <f t="shared" si="419"/>
        <v>0</v>
      </c>
      <c r="U506">
        <f t="shared" si="420"/>
        <v>0</v>
      </c>
      <c r="V506">
        <f t="shared" si="421"/>
        <v>0</v>
      </c>
      <c r="W506">
        <f t="shared" si="422"/>
        <v>24.12</v>
      </c>
      <c r="X506">
        <f t="shared" si="423"/>
        <v>0</v>
      </c>
      <c r="Y506">
        <f t="shared" si="424"/>
        <v>0</v>
      </c>
      <c r="AA506">
        <v>68187018</v>
      </c>
      <c r="AB506">
        <f t="shared" si="425"/>
        <v>252.61</v>
      </c>
      <c r="AC506">
        <f t="shared" si="426"/>
        <v>252.61</v>
      </c>
      <c r="AD506">
        <f>ROUND((((ET506)-(EU506))+AE506),6)</f>
        <v>0</v>
      </c>
      <c r="AE506">
        <f t="shared" si="456"/>
        <v>0</v>
      </c>
      <c r="AF506">
        <f t="shared" si="456"/>
        <v>0</v>
      </c>
      <c r="AG506">
        <f t="shared" si="427"/>
        <v>0</v>
      </c>
      <c r="AH506">
        <f t="shared" si="457"/>
        <v>0</v>
      </c>
      <c r="AI506">
        <f t="shared" si="457"/>
        <v>0</v>
      </c>
      <c r="AJ506">
        <f t="shared" si="428"/>
        <v>2.0099999999999998</v>
      </c>
      <c r="AK506">
        <v>252.61</v>
      </c>
      <c r="AL506">
        <v>252.61</v>
      </c>
      <c r="AM506">
        <v>0</v>
      </c>
      <c r="AN506">
        <v>0</v>
      </c>
      <c r="AO506">
        <v>0</v>
      </c>
      <c r="AP506">
        <v>0</v>
      </c>
      <c r="AQ506">
        <v>0</v>
      </c>
      <c r="AR506">
        <v>0</v>
      </c>
      <c r="AS506">
        <v>2.0099999999999998</v>
      </c>
      <c r="AT506">
        <v>0</v>
      </c>
      <c r="AU506">
        <v>0</v>
      </c>
      <c r="AV506">
        <v>1</v>
      </c>
      <c r="AW506">
        <v>1</v>
      </c>
      <c r="AZ506">
        <v>1</v>
      </c>
      <c r="BA506">
        <v>1</v>
      </c>
      <c r="BB506">
        <v>1</v>
      </c>
      <c r="BC506">
        <v>3.73</v>
      </c>
      <c r="BD506" t="s">
        <v>3</v>
      </c>
      <c r="BE506" t="s">
        <v>3</v>
      </c>
      <c r="BF506" t="s">
        <v>3</v>
      </c>
      <c r="BG506" t="s">
        <v>3</v>
      </c>
      <c r="BH506">
        <v>3</v>
      </c>
      <c r="BI506">
        <v>1</v>
      </c>
      <c r="BJ506" t="s">
        <v>582</v>
      </c>
      <c r="BM506">
        <v>500001</v>
      </c>
      <c r="BN506">
        <v>0</v>
      </c>
      <c r="BO506" t="s">
        <v>580</v>
      </c>
      <c r="BP506">
        <v>1</v>
      </c>
      <c r="BQ506">
        <v>8</v>
      </c>
      <c r="BR506">
        <v>0</v>
      </c>
      <c r="BS506">
        <v>1</v>
      </c>
      <c r="BT506">
        <v>1</v>
      </c>
      <c r="BU506">
        <v>1</v>
      </c>
      <c r="BV506">
        <v>1</v>
      </c>
      <c r="BW506">
        <v>1</v>
      </c>
      <c r="BX506">
        <v>1</v>
      </c>
      <c r="BY506" t="s">
        <v>3</v>
      </c>
      <c r="BZ506">
        <v>0</v>
      </c>
      <c r="CA506">
        <v>0</v>
      </c>
      <c r="CE506">
        <v>0</v>
      </c>
      <c r="CF506">
        <v>0</v>
      </c>
      <c r="CG506">
        <v>0</v>
      </c>
      <c r="CM506">
        <v>0</v>
      </c>
      <c r="CN506" t="s">
        <v>3</v>
      </c>
      <c r="CO506">
        <v>0</v>
      </c>
      <c r="CP506">
        <f t="shared" si="429"/>
        <v>11306.82</v>
      </c>
      <c r="CQ506">
        <f t="shared" si="430"/>
        <v>942.23530000000005</v>
      </c>
      <c r="CR506">
        <f t="shared" si="431"/>
        <v>0</v>
      </c>
      <c r="CS506">
        <f t="shared" si="432"/>
        <v>0</v>
      </c>
      <c r="CT506">
        <f t="shared" si="433"/>
        <v>0</v>
      </c>
      <c r="CU506">
        <f t="shared" si="434"/>
        <v>0</v>
      </c>
      <c r="CV506">
        <f t="shared" si="435"/>
        <v>0</v>
      </c>
      <c r="CW506">
        <f t="shared" si="436"/>
        <v>0</v>
      </c>
      <c r="CX506">
        <f t="shared" si="437"/>
        <v>2.0099999999999998</v>
      </c>
      <c r="CY506">
        <f t="shared" si="438"/>
        <v>0</v>
      </c>
      <c r="CZ506">
        <f t="shared" si="439"/>
        <v>0</v>
      </c>
      <c r="DC506" t="s">
        <v>3</v>
      </c>
      <c r="DD506" t="s">
        <v>3</v>
      </c>
      <c r="DE506" t="s">
        <v>3</v>
      </c>
      <c r="DF506" t="s">
        <v>3</v>
      </c>
      <c r="DG506" t="s">
        <v>3</v>
      </c>
      <c r="DH506" t="s">
        <v>3</v>
      </c>
      <c r="DI506" t="s">
        <v>3</v>
      </c>
      <c r="DJ506" t="s">
        <v>3</v>
      </c>
      <c r="DK506" t="s">
        <v>3</v>
      </c>
      <c r="DL506" t="s">
        <v>3</v>
      </c>
      <c r="DM506" t="s">
        <v>3</v>
      </c>
      <c r="DN506">
        <v>0</v>
      </c>
      <c r="DO506">
        <v>0</v>
      </c>
      <c r="DP506">
        <v>1</v>
      </c>
      <c r="DQ506">
        <v>1</v>
      </c>
      <c r="DU506">
        <v>1005</v>
      </c>
      <c r="DV506" t="s">
        <v>31</v>
      </c>
      <c r="DW506" t="s">
        <v>31</v>
      </c>
      <c r="DX506">
        <v>1</v>
      </c>
      <c r="EE506">
        <v>63940454</v>
      </c>
      <c r="EF506">
        <v>8</v>
      </c>
      <c r="EG506" t="s">
        <v>33</v>
      </c>
      <c r="EH506">
        <v>0</v>
      </c>
      <c r="EI506" t="s">
        <v>3</v>
      </c>
      <c r="EJ506">
        <v>1</v>
      </c>
      <c r="EK506">
        <v>500001</v>
      </c>
      <c r="EL506" t="s">
        <v>34</v>
      </c>
      <c r="EM506" t="s">
        <v>35</v>
      </c>
      <c r="EO506" t="s">
        <v>3</v>
      </c>
      <c r="EQ506">
        <v>0</v>
      </c>
      <c r="ER506">
        <v>252.61</v>
      </c>
      <c r="ES506">
        <v>252.61</v>
      </c>
      <c r="ET506">
        <v>0</v>
      </c>
      <c r="EU506">
        <v>0</v>
      </c>
      <c r="EV506">
        <v>0</v>
      </c>
      <c r="EW506">
        <v>0</v>
      </c>
      <c r="EX506">
        <v>0</v>
      </c>
      <c r="FQ506">
        <v>0</v>
      </c>
      <c r="FR506">
        <f t="shared" si="440"/>
        <v>0</v>
      </c>
      <c r="FS506">
        <v>0</v>
      </c>
      <c r="FX506">
        <v>0</v>
      </c>
      <c r="FY506">
        <v>0</v>
      </c>
      <c r="GA506" t="s">
        <v>3</v>
      </c>
      <c r="GD506">
        <v>1</v>
      </c>
      <c r="GF506">
        <v>-127494699</v>
      </c>
      <c r="GG506">
        <v>2</v>
      </c>
      <c r="GH506">
        <v>1</v>
      </c>
      <c r="GI506">
        <v>2</v>
      </c>
      <c r="GJ506">
        <v>0</v>
      </c>
      <c r="GK506">
        <v>0</v>
      </c>
      <c r="GL506">
        <f t="shared" si="441"/>
        <v>0</v>
      </c>
      <c r="GM506">
        <f t="shared" si="442"/>
        <v>11306.82</v>
      </c>
      <c r="GN506">
        <f t="shared" si="443"/>
        <v>11306.82</v>
      </c>
      <c r="GO506">
        <f t="shared" si="444"/>
        <v>0</v>
      </c>
      <c r="GP506">
        <f t="shared" si="445"/>
        <v>0</v>
      </c>
      <c r="GR506">
        <v>0</v>
      </c>
      <c r="GS506">
        <v>3</v>
      </c>
      <c r="GT506">
        <v>0</v>
      </c>
      <c r="GU506" t="s">
        <v>3</v>
      </c>
      <c r="GV506">
        <f t="shared" si="446"/>
        <v>0</v>
      </c>
      <c r="GW506">
        <v>1</v>
      </c>
      <c r="GX506">
        <f t="shared" si="447"/>
        <v>0</v>
      </c>
      <c r="HA506">
        <v>0</v>
      </c>
      <c r="HB506">
        <v>0</v>
      </c>
      <c r="HC506">
        <f t="shared" si="448"/>
        <v>0</v>
      </c>
      <c r="IK506">
        <v>0</v>
      </c>
    </row>
    <row r="507" spans="1:245" x14ac:dyDescent="0.2">
      <c r="A507">
        <v>18</v>
      </c>
      <c r="B507">
        <v>1</v>
      </c>
      <c r="C507">
        <v>867</v>
      </c>
      <c r="E507" t="s">
        <v>583</v>
      </c>
      <c r="F507" t="s">
        <v>584</v>
      </c>
      <c r="G507" t="s">
        <v>585</v>
      </c>
      <c r="H507" t="s">
        <v>103</v>
      </c>
      <c r="I507">
        <f>I504*J507</f>
        <v>6</v>
      </c>
      <c r="J507">
        <v>50</v>
      </c>
      <c r="O507">
        <f t="shared" si="414"/>
        <v>441.95</v>
      </c>
      <c r="P507">
        <f t="shared" si="415"/>
        <v>441.95</v>
      </c>
      <c r="Q507">
        <f t="shared" si="416"/>
        <v>0</v>
      </c>
      <c r="R507">
        <f t="shared" si="417"/>
        <v>0</v>
      </c>
      <c r="S507">
        <f t="shared" si="418"/>
        <v>0</v>
      </c>
      <c r="T507">
        <f t="shared" si="419"/>
        <v>0</v>
      </c>
      <c r="U507">
        <f t="shared" si="420"/>
        <v>0</v>
      </c>
      <c r="V507">
        <f t="shared" si="421"/>
        <v>0</v>
      </c>
      <c r="W507">
        <f t="shared" si="422"/>
        <v>0.18</v>
      </c>
      <c r="X507">
        <f t="shared" si="423"/>
        <v>0</v>
      </c>
      <c r="Y507">
        <f t="shared" si="424"/>
        <v>0</v>
      </c>
      <c r="AA507">
        <v>68187018</v>
      </c>
      <c r="AB507">
        <f t="shared" si="425"/>
        <v>57.1</v>
      </c>
      <c r="AC507">
        <f t="shared" si="426"/>
        <v>57.1</v>
      </c>
      <c r="AD507">
        <f>ROUND((((ET507)-(EU507))+AE507),6)</f>
        <v>0</v>
      </c>
      <c r="AE507">
        <f t="shared" si="456"/>
        <v>0</v>
      </c>
      <c r="AF507">
        <f t="shared" si="456"/>
        <v>0</v>
      </c>
      <c r="AG507">
        <f t="shared" si="427"/>
        <v>0</v>
      </c>
      <c r="AH507">
        <f t="shared" si="457"/>
        <v>0</v>
      </c>
      <c r="AI507">
        <f t="shared" si="457"/>
        <v>0</v>
      </c>
      <c r="AJ507">
        <f t="shared" si="428"/>
        <v>0.03</v>
      </c>
      <c r="AK507">
        <v>57.1</v>
      </c>
      <c r="AL507">
        <v>57.1</v>
      </c>
      <c r="AM507">
        <v>0</v>
      </c>
      <c r="AN507">
        <v>0</v>
      </c>
      <c r="AO507">
        <v>0</v>
      </c>
      <c r="AP507">
        <v>0</v>
      </c>
      <c r="AQ507">
        <v>0</v>
      </c>
      <c r="AR507">
        <v>0</v>
      </c>
      <c r="AS507">
        <v>0.03</v>
      </c>
      <c r="AT507">
        <v>0</v>
      </c>
      <c r="AU507">
        <v>0</v>
      </c>
      <c r="AV507">
        <v>1</v>
      </c>
      <c r="AW507">
        <v>1</v>
      </c>
      <c r="AZ507">
        <v>1</v>
      </c>
      <c r="BA507">
        <v>1</v>
      </c>
      <c r="BB507">
        <v>1</v>
      </c>
      <c r="BC507">
        <v>1.29</v>
      </c>
      <c r="BD507" t="s">
        <v>3</v>
      </c>
      <c r="BE507" t="s">
        <v>3</v>
      </c>
      <c r="BF507" t="s">
        <v>3</v>
      </c>
      <c r="BG507" t="s">
        <v>3</v>
      </c>
      <c r="BH507">
        <v>3</v>
      </c>
      <c r="BI507">
        <v>1</v>
      </c>
      <c r="BJ507" t="s">
        <v>586</v>
      </c>
      <c r="BM507">
        <v>500001</v>
      </c>
      <c r="BN507">
        <v>0</v>
      </c>
      <c r="BO507" t="s">
        <v>584</v>
      </c>
      <c r="BP507">
        <v>1</v>
      </c>
      <c r="BQ507">
        <v>8</v>
      </c>
      <c r="BR507">
        <v>0</v>
      </c>
      <c r="BS507">
        <v>1</v>
      </c>
      <c r="BT507">
        <v>1</v>
      </c>
      <c r="BU507">
        <v>1</v>
      </c>
      <c r="BV507">
        <v>1</v>
      </c>
      <c r="BW507">
        <v>1</v>
      </c>
      <c r="BX507">
        <v>1</v>
      </c>
      <c r="BY507" t="s">
        <v>3</v>
      </c>
      <c r="BZ507">
        <v>0</v>
      </c>
      <c r="CA507">
        <v>0</v>
      </c>
      <c r="CE507">
        <v>0</v>
      </c>
      <c r="CF507">
        <v>0</v>
      </c>
      <c r="CG507">
        <v>0</v>
      </c>
      <c r="CM507">
        <v>0</v>
      </c>
      <c r="CN507" t="s">
        <v>3</v>
      </c>
      <c r="CO507">
        <v>0</v>
      </c>
      <c r="CP507">
        <f t="shared" si="429"/>
        <v>441.95</v>
      </c>
      <c r="CQ507">
        <f t="shared" si="430"/>
        <v>73.659000000000006</v>
      </c>
      <c r="CR507">
        <f t="shared" si="431"/>
        <v>0</v>
      </c>
      <c r="CS507">
        <f t="shared" si="432"/>
        <v>0</v>
      </c>
      <c r="CT507">
        <f t="shared" si="433"/>
        <v>0</v>
      </c>
      <c r="CU507">
        <f t="shared" si="434"/>
        <v>0</v>
      </c>
      <c r="CV507">
        <f t="shared" si="435"/>
        <v>0</v>
      </c>
      <c r="CW507">
        <f t="shared" si="436"/>
        <v>0</v>
      </c>
      <c r="CX507">
        <f t="shared" si="437"/>
        <v>0.03</v>
      </c>
      <c r="CY507">
        <f t="shared" si="438"/>
        <v>0</v>
      </c>
      <c r="CZ507">
        <f t="shared" si="439"/>
        <v>0</v>
      </c>
      <c r="DC507" t="s">
        <v>3</v>
      </c>
      <c r="DD507" t="s">
        <v>3</v>
      </c>
      <c r="DE507" t="s">
        <v>3</v>
      </c>
      <c r="DF507" t="s">
        <v>3</v>
      </c>
      <c r="DG507" t="s">
        <v>3</v>
      </c>
      <c r="DH507" t="s">
        <v>3</v>
      </c>
      <c r="DI507" t="s">
        <v>3</v>
      </c>
      <c r="DJ507" t="s">
        <v>3</v>
      </c>
      <c r="DK507" t="s">
        <v>3</v>
      </c>
      <c r="DL507" t="s">
        <v>3</v>
      </c>
      <c r="DM507" t="s">
        <v>3</v>
      </c>
      <c r="DN507">
        <v>0</v>
      </c>
      <c r="DO507">
        <v>0</v>
      </c>
      <c r="DP507">
        <v>1</v>
      </c>
      <c r="DQ507">
        <v>1</v>
      </c>
      <c r="DU507">
        <v>1013</v>
      </c>
      <c r="DV507" t="s">
        <v>103</v>
      </c>
      <c r="DW507" t="s">
        <v>103</v>
      </c>
      <c r="DX507">
        <v>1</v>
      </c>
      <c r="EE507">
        <v>63940454</v>
      </c>
      <c r="EF507">
        <v>8</v>
      </c>
      <c r="EG507" t="s">
        <v>33</v>
      </c>
      <c r="EH507">
        <v>0</v>
      </c>
      <c r="EI507" t="s">
        <v>3</v>
      </c>
      <c r="EJ507">
        <v>1</v>
      </c>
      <c r="EK507">
        <v>500001</v>
      </c>
      <c r="EL507" t="s">
        <v>34</v>
      </c>
      <c r="EM507" t="s">
        <v>35</v>
      </c>
      <c r="EO507" t="s">
        <v>3</v>
      </c>
      <c r="EQ507">
        <v>0</v>
      </c>
      <c r="ER507">
        <v>57.1</v>
      </c>
      <c r="ES507">
        <v>57.1</v>
      </c>
      <c r="ET507">
        <v>0</v>
      </c>
      <c r="EU507">
        <v>0</v>
      </c>
      <c r="EV507">
        <v>0</v>
      </c>
      <c r="EW507">
        <v>0</v>
      </c>
      <c r="EX507">
        <v>0</v>
      </c>
      <c r="FQ507">
        <v>0</v>
      </c>
      <c r="FR507">
        <f t="shared" si="440"/>
        <v>0</v>
      </c>
      <c r="FS507">
        <v>0</v>
      </c>
      <c r="FX507">
        <v>0</v>
      </c>
      <c r="FY507">
        <v>0</v>
      </c>
      <c r="GA507" t="s">
        <v>3</v>
      </c>
      <c r="GD507">
        <v>1</v>
      </c>
      <c r="GF507">
        <v>-1356531343</v>
      </c>
      <c r="GG507">
        <v>2</v>
      </c>
      <c r="GH507">
        <v>1</v>
      </c>
      <c r="GI507">
        <v>2</v>
      </c>
      <c r="GJ507">
        <v>0</v>
      </c>
      <c r="GK507">
        <v>0</v>
      </c>
      <c r="GL507">
        <f t="shared" si="441"/>
        <v>0</v>
      </c>
      <c r="GM507">
        <f t="shared" si="442"/>
        <v>441.95</v>
      </c>
      <c r="GN507">
        <f t="shared" si="443"/>
        <v>441.95</v>
      </c>
      <c r="GO507">
        <f t="shared" si="444"/>
        <v>0</v>
      </c>
      <c r="GP507">
        <f t="shared" si="445"/>
        <v>0</v>
      </c>
      <c r="GR507">
        <v>0</v>
      </c>
      <c r="GS507">
        <v>3</v>
      </c>
      <c r="GT507">
        <v>0</v>
      </c>
      <c r="GU507" t="s">
        <v>3</v>
      </c>
      <c r="GV507">
        <f t="shared" si="446"/>
        <v>0</v>
      </c>
      <c r="GW507">
        <v>1</v>
      </c>
      <c r="GX507">
        <f t="shared" si="447"/>
        <v>0</v>
      </c>
      <c r="HA507">
        <v>0</v>
      </c>
      <c r="HB507">
        <v>0</v>
      </c>
      <c r="HC507">
        <f t="shared" si="448"/>
        <v>0</v>
      </c>
      <c r="IK507">
        <v>0</v>
      </c>
    </row>
    <row r="509" spans="1:245" x14ac:dyDescent="0.2">
      <c r="A509" s="2">
        <v>51</v>
      </c>
      <c r="B509" s="2">
        <f>B477</f>
        <v>1</v>
      </c>
      <c r="C509" s="2">
        <f>A477</f>
        <v>5</v>
      </c>
      <c r="D509" s="2">
        <f>ROW(A477)</f>
        <v>477</v>
      </c>
      <c r="E509" s="2"/>
      <c r="F509" s="2" t="str">
        <f>IF(F477&lt;&gt;"",F477,"")</f>
        <v>Новый подраздел</v>
      </c>
      <c r="G509" s="2" t="str">
        <f>IF(G477&lt;&gt;"",G477,"")</f>
        <v>Сантехнические работы</v>
      </c>
      <c r="H509" s="2">
        <v>0</v>
      </c>
      <c r="I509" s="2"/>
      <c r="J509" s="2"/>
      <c r="K509" s="2"/>
      <c r="L509" s="2"/>
      <c r="M509" s="2"/>
      <c r="N509" s="2"/>
      <c r="O509" s="2">
        <f t="shared" ref="O509:T509" si="458">ROUND(AB509,2)</f>
        <v>192323.55</v>
      </c>
      <c r="P509" s="2">
        <f t="shared" si="458"/>
        <v>142281.64000000001</v>
      </c>
      <c r="Q509" s="2">
        <f t="shared" si="458"/>
        <v>2387.31</v>
      </c>
      <c r="R509" s="2">
        <f t="shared" si="458"/>
        <v>294.2</v>
      </c>
      <c r="S509" s="2">
        <f t="shared" si="458"/>
        <v>47654.6</v>
      </c>
      <c r="T509" s="2">
        <f t="shared" si="458"/>
        <v>0</v>
      </c>
      <c r="U509" s="2">
        <f>AH509</f>
        <v>178.58412999999999</v>
      </c>
      <c r="V509" s="2">
        <f>AI509</f>
        <v>0.76500000000000001</v>
      </c>
      <c r="W509" s="2">
        <f>ROUND(AJ509,2)</f>
        <v>51.48</v>
      </c>
      <c r="X509" s="2">
        <f>ROUND(AK509,2)</f>
        <v>53496.07</v>
      </c>
      <c r="Y509" s="2">
        <f>ROUND(AL509,2)</f>
        <v>31021.46</v>
      </c>
      <c r="Z509" s="2"/>
      <c r="AA509" s="2"/>
      <c r="AB509" s="2">
        <f>ROUND(SUMIF(AA481:AA507,"=68187018",O481:O507),2)</f>
        <v>192323.55</v>
      </c>
      <c r="AC509" s="2">
        <f>ROUND(SUMIF(AA481:AA507,"=68187018",P481:P507),2)</f>
        <v>142281.64000000001</v>
      </c>
      <c r="AD509" s="2">
        <f>ROUND(SUMIF(AA481:AA507,"=68187018",Q481:Q507),2)</f>
        <v>2387.31</v>
      </c>
      <c r="AE509" s="2">
        <f>ROUND(SUMIF(AA481:AA507,"=68187018",R481:R507),2)</f>
        <v>294.2</v>
      </c>
      <c r="AF509" s="2">
        <f>ROUND(SUMIF(AA481:AA507,"=68187018",S481:S507),2)</f>
        <v>47654.6</v>
      </c>
      <c r="AG509" s="2">
        <f>ROUND(SUMIF(AA481:AA507,"=68187018",T481:T507),2)</f>
        <v>0</v>
      </c>
      <c r="AH509" s="2">
        <f>SUMIF(AA481:AA507,"=68187018",U481:U507)</f>
        <v>178.58412999999999</v>
      </c>
      <c r="AI509" s="2">
        <f>SUMIF(AA481:AA507,"=68187018",V481:V507)</f>
        <v>0.76500000000000001</v>
      </c>
      <c r="AJ509" s="2">
        <f>ROUND(SUMIF(AA481:AA507,"=68187018",W481:W507),2)</f>
        <v>51.48</v>
      </c>
      <c r="AK509" s="2">
        <f>ROUND(SUMIF(AA481:AA507,"=68187018",X481:X507),2)</f>
        <v>53496.07</v>
      </c>
      <c r="AL509" s="2">
        <f>ROUND(SUMIF(AA481:AA507,"=68187018",Y481:Y507),2)</f>
        <v>31021.46</v>
      </c>
      <c r="AM509" s="2"/>
      <c r="AN509" s="2"/>
      <c r="AO509" s="2">
        <f t="shared" ref="AO509:BC509" si="459">ROUND(BX509,2)</f>
        <v>0</v>
      </c>
      <c r="AP509" s="2">
        <f t="shared" si="459"/>
        <v>0</v>
      </c>
      <c r="AQ509" s="2">
        <f t="shared" si="459"/>
        <v>0</v>
      </c>
      <c r="AR509" s="2">
        <f t="shared" si="459"/>
        <v>276841.08</v>
      </c>
      <c r="AS509" s="2">
        <f t="shared" si="459"/>
        <v>189605.58</v>
      </c>
      <c r="AT509" s="2">
        <f t="shared" si="459"/>
        <v>0</v>
      </c>
      <c r="AU509" s="2">
        <f t="shared" si="459"/>
        <v>87235.5</v>
      </c>
      <c r="AV509" s="2">
        <f t="shared" si="459"/>
        <v>142281.64000000001</v>
      </c>
      <c r="AW509" s="2">
        <f t="shared" si="459"/>
        <v>142281.64000000001</v>
      </c>
      <c r="AX509" s="2">
        <f t="shared" si="459"/>
        <v>0</v>
      </c>
      <c r="AY509" s="2">
        <f t="shared" si="459"/>
        <v>142281.64000000001</v>
      </c>
      <c r="AZ509" s="2">
        <f t="shared" si="459"/>
        <v>0</v>
      </c>
      <c r="BA509" s="2">
        <f t="shared" si="459"/>
        <v>0</v>
      </c>
      <c r="BB509" s="2">
        <f t="shared" si="459"/>
        <v>0</v>
      </c>
      <c r="BC509" s="2">
        <f t="shared" si="459"/>
        <v>0</v>
      </c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>
        <f>ROUND(SUMIF(AA481:AA507,"=68187018",FQ481:FQ507),2)</f>
        <v>0</v>
      </c>
      <c r="BY509" s="2">
        <f>ROUND(SUMIF(AA481:AA507,"=68187018",FR481:FR507),2)</f>
        <v>0</v>
      </c>
      <c r="BZ509" s="2">
        <f>ROUND(SUMIF(AA481:AA507,"=68187018",GL481:GL507),2)</f>
        <v>0</v>
      </c>
      <c r="CA509" s="2">
        <f>ROUND(SUMIF(AA481:AA507,"=68187018",GM481:GM507),2)</f>
        <v>276841.08</v>
      </c>
      <c r="CB509" s="2">
        <f>ROUND(SUMIF(AA481:AA507,"=68187018",GN481:GN507),2)</f>
        <v>189605.58</v>
      </c>
      <c r="CC509" s="2">
        <f>ROUND(SUMIF(AA481:AA507,"=68187018",GO481:GO507),2)</f>
        <v>0</v>
      </c>
      <c r="CD509" s="2">
        <f>ROUND(SUMIF(AA481:AA507,"=68187018",GP481:GP507),2)</f>
        <v>87235.5</v>
      </c>
      <c r="CE509" s="2">
        <f>AC509-BX509</f>
        <v>142281.64000000001</v>
      </c>
      <c r="CF509" s="2">
        <f>AC509-BY509</f>
        <v>142281.64000000001</v>
      </c>
      <c r="CG509" s="2">
        <f>BX509-BZ509</f>
        <v>0</v>
      </c>
      <c r="CH509" s="2">
        <f>AC509-BX509-BY509+BZ509</f>
        <v>142281.64000000001</v>
      </c>
      <c r="CI509" s="2">
        <f>BY509-BZ509</f>
        <v>0</v>
      </c>
      <c r="CJ509" s="2">
        <f>ROUND(SUMIF(AA481:AA507,"=68187018",GX481:GX507),2)</f>
        <v>0</v>
      </c>
      <c r="CK509" s="2">
        <f>ROUND(SUMIF(AA481:AA507,"=68187018",GY481:GY507),2)</f>
        <v>0</v>
      </c>
      <c r="CL509" s="2">
        <f>ROUND(SUMIF(AA481:AA507,"=68187018",GZ481:GZ507),2)</f>
        <v>0</v>
      </c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  <c r="EU509" s="3"/>
      <c r="EV509" s="3"/>
      <c r="EW509" s="3"/>
      <c r="EX509" s="3"/>
      <c r="EY509" s="3"/>
      <c r="EZ509" s="3"/>
      <c r="FA509" s="3"/>
      <c r="FB509" s="3"/>
      <c r="FC509" s="3"/>
      <c r="FD509" s="3"/>
      <c r="FE509" s="3"/>
      <c r="FF509" s="3"/>
      <c r="FG509" s="3"/>
      <c r="FH509" s="3"/>
      <c r="FI509" s="3"/>
      <c r="FJ509" s="3"/>
      <c r="FK509" s="3"/>
      <c r="FL509" s="3"/>
      <c r="FM509" s="3"/>
      <c r="FN509" s="3"/>
      <c r="FO509" s="3"/>
      <c r="FP509" s="3"/>
      <c r="FQ509" s="3"/>
      <c r="FR509" s="3"/>
      <c r="FS509" s="3"/>
      <c r="FT509" s="3"/>
      <c r="FU509" s="3"/>
      <c r="FV509" s="3"/>
      <c r="FW509" s="3"/>
      <c r="FX509" s="3"/>
      <c r="FY509" s="3"/>
      <c r="FZ509" s="3"/>
      <c r="GA509" s="3"/>
      <c r="GB509" s="3"/>
      <c r="GC509" s="3"/>
      <c r="GD509" s="3"/>
      <c r="GE509" s="3"/>
      <c r="GF509" s="3"/>
      <c r="GG509" s="3"/>
      <c r="GH509" s="3"/>
      <c r="GI509" s="3"/>
      <c r="GJ509" s="3"/>
      <c r="GK509" s="3"/>
      <c r="GL509" s="3"/>
      <c r="GM509" s="3"/>
      <c r="GN509" s="3"/>
      <c r="GO509" s="3"/>
      <c r="GP509" s="3"/>
      <c r="GQ509" s="3"/>
      <c r="GR509" s="3"/>
      <c r="GS509" s="3"/>
      <c r="GT509" s="3"/>
      <c r="GU509" s="3"/>
      <c r="GV509" s="3"/>
      <c r="GW509" s="3"/>
      <c r="GX509" s="3">
        <v>0</v>
      </c>
    </row>
    <row r="511" spans="1:245" x14ac:dyDescent="0.2">
      <c r="A511" s="4">
        <v>50</v>
      </c>
      <c r="B511" s="4">
        <v>0</v>
      </c>
      <c r="C511" s="4">
        <v>0</v>
      </c>
      <c r="D511" s="4">
        <v>1</v>
      </c>
      <c r="E511" s="4">
        <v>201</v>
      </c>
      <c r="F511" s="4">
        <f>ROUND(Source!O509,O511)</f>
        <v>192323.55</v>
      </c>
      <c r="G511" s="4" t="s">
        <v>148</v>
      </c>
      <c r="H511" s="4" t="s">
        <v>149</v>
      </c>
      <c r="I511" s="4"/>
      <c r="J511" s="4"/>
      <c r="K511" s="4">
        <v>201</v>
      </c>
      <c r="L511" s="4">
        <v>1</v>
      </c>
      <c r="M511" s="4">
        <v>3</v>
      </c>
      <c r="N511" s="4" t="s">
        <v>3</v>
      </c>
      <c r="O511" s="4">
        <v>2</v>
      </c>
      <c r="P511" s="4"/>
      <c r="Q511" s="4"/>
      <c r="R511" s="4"/>
      <c r="S511" s="4"/>
      <c r="T511" s="4"/>
      <c r="U511" s="4"/>
      <c r="V511" s="4"/>
      <c r="W511" s="4"/>
    </row>
    <row r="512" spans="1:245" x14ac:dyDescent="0.2">
      <c r="A512" s="4">
        <v>50</v>
      </c>
      <c r="B512" s="4">
        <v>0</v>
      </c>
      <c r="C512" s="4">
        <v>0</v>
      </c>
      <c r="D512" s="4">
        <v>1</v>
      </c>
      <c r="E512" s="4">
        <v>202</v>
      </c>
      <c r="F512" s="4">
        <f>ROUND(Source!P509,O512)</f>
        <v>142281.64000000001</v>
      </c>
      <c r="G512" s="4" t="s">
        <v>150</v>
      </c>
      <c r="H512" s="4" t="s">
        <v>151</v>
      </c>
      <c r="I512" s="4"/>
      <c r="J512" s="4"/>
      <c r="K512" s="4">
        <v>202</v>
      </c>
      <c r="L512" s="4">
        <v>2</v>
      </c>
      <c r="M512" s="4">
        <v>3</v>
      </c>
      <c r="N512" s="4" t="s">
        <v>3</v>
      </c>
      <c r="O512" s="4">
        <v>2</v>
      </c>
      <c r="P512" s="4"/>
      <c r="Q512" s="4"/>
      <c r="R512" s="4"/>
      <c r="S512" s="4"/>
      <c r="T512" s="4"/>
      <c r="U512" s="4"/>
      <c r="V512" s="4"/>
      <c r="W512" s="4"/>
    </row>
    <row r="513" spans="1:23" x14ac:dyDescent="0.2">
      <c r="A513" s="4">
        <v>50</v>
      </c>
      <c r="B513" s="4">
        <v>0</v>
      </c>
      <c r="C513" s="4">
        <v>0</v>
      </c>
      <c r="D513" s="4">
        <v>1</v>
      </c>
      <c r="E513" s="4">
        <v>222</v>
      </c>
      <c r="F513" s="4">
        <f>ROUND(Source!AO509,O513)</f>
        <v>0</v>
      </c>
      <c r="G513" s="4" t="s">
        <v>152</v>
      </c>
      <c r="H513" s="4" t="s">
        <v>153</v>
      </c>
      <c r="I513" s="4"/>
      <c r="J513" s="4"/>
      <c r="K513" s="4">
        <v>222</v>
      </c>
      <c r="L513" s="4">
        <v>3</v>
      </c>
      <c r="M513" s="4">
        <v>3</v>
      </c>
      <c r="N513" s="4" t="s">
        <v>3</v>
      </c>
      <c r="O513" s="4">
        <v>2</v>
      </c>
      <c r="P513" s="4"/>
      <c r="Q513" s="4"/>
      <c r="R513" s="4"/>
      <c r="S513" s="4"/>
      <c r="T513" s="4"/>
      <c r="U513" s="4"/>
      <c r="V513" s="4"/>
      <c r="W513" s="4"/>
    </row>
    <row r="514" spans="1:23" x14ac:dyDescent="0.2">
      <c r="A514" s="4">
        <v>50</v>
      </c>
      <c r="B514" s="4">
        <v>0</v>
      </c>
      <c r="C514" s="4">
        <v>0</v>
      </c>
      <c r="D514" s="4">
        <v>1</v>
      </c>
      <c r="E514" s="4">
        <v>225</v>
      </c>
      <c r="F514" s="4">
        <f>ROUND(Source!AV509,O514)</f>
        <v>142281.64000000001</v>
      </c>
      <c r="G514" s="4" t="s">
        <v>154</v>
      </c>
      <c r="H514" s="4" t="s">
        <v>155</v>
      </c>
      <c r="I514" s="4"/>
      <c r="J514" s="4"/>
      <c r="K514" s="4">
        <v>225</v>
      </c>
      <c r="L514" s="4">
        <v>4</v>
      </c>
      <c r="M514" s="4">
        <v>3</v>
      </c>
      <c r="N514" s="4" t="s">
        <v>3</v>
      </c>
      <c r="O514" s="4">
        <v>2</v>
      </c>
      <c r="P514" s="4"/>
      <c r="Q514" s="4"/>
      <c r="R514" s="4"/>
      <c r="S514" s="4"/>
      <c r="T514" s="4"/>
      <c r="U514" s="4"/>
      <c r="V514" s="4"/>
      <c r="W514" s="4"/>
    </row>
    <row r="515" spans="1:23" x14ac:dyDescent="0.2">
      <c r="A515" s="4">
        <v>50</v>
      </c>
      <c r="B515" s="4">
        <v>0</v>
      </c>
      <c r="C515" s="4">
        <v>0</v>
      </c>
      <c r="D515" s="4">
        <v>1</v>
      </c>
      <c r="E515" s="4">
        <v>226</v>
      </c>
      <c r="F515" s="4">
        <f>ROUND(Source!AW509,O515)</f>
        <v>142281.64000000001</v>
      </c>
      <c r="G515" s="4" t="s">
        <v>156</v>
      </c>
      <c r="H515" s="4" t="s">
        <v>157</v>
      </c>
      <c r="I515" s="4"/>
      <c r="J515" s="4"/>
      <c r="K515" s="4">
        <v>226</v>
      </c>
      <c r="L515" s="4">
        <v>5</v>
      </c>
      <c r="M515" s="4">
        <v>3</v>
      </c>
      <c r="N515" s="4" t="s">
        <v>3</v>
      </c>
      <c r="O515" s="4">
        <v>2</v>
      </c>
      <c r="P515" s="4"/>
      <c r="Q515" s="4"/>
      <c r="R515" s="4"/>
      <c r="S515" s="4"/>
      <c r="T515" s="4"/>
      <c r="U515" s="4"/>
      <c r="V515" s="4"/>
      <c r="W515" s="4"/>
    </row>
    <row r="516" spans="1:23" x14ac:dyDescent="0.2">
      <c r="A516" s="4">
        <v>50</v>
      </c>
      <c r="B516" s="4">
        <v>0</v>
      </c>
      <c r="C516" s="4">
        <v>0</v>
      </c>
      <c r="D516" s="4">
        <v>1</v>
      </c>
      <c r="E516" s="4">
        <v>227</v>
      </c>
      <c r="F516" s="4">
        <f>ROUND(Source!AX509,O516)</f>
        <v>0</v>
      </c>
      <c r="G516" s="4" t="s">
        <v>158</v>
      </c>
      <c r="H516" s="4" t="s">
        <v>159</v>
      </c>
      <c r="I516" s="4"/>
      <c r="J516" s="4"/>
      <c r="K516" s="4">
        <v>227</v>
      </c>
      <c r="L516" s="4">
        <v>6</v>
      </c>
      <c r="M516" s="4">
        <v>3</v>
      </c>
      <c r="N516" s="4" t="s">
        <v>3</v>
      </c>
      <c r="O516" s="4">
        <v>2</v>
      </c>
      <c r="P516" s="4"/>
      <c r="Q516" s="4"/>
      <c r="R516" s="4"/>
      <c r="S516" s="4"/>
      <c r="T516" s="4"/>
      <c r="U516" s="4"/>
      <c r="V516" s="4"/>
      <c r="W516" s="4"/>
    </row>
    <row r="517" spans="1:23" x14ac:dyDescent="0.2">
      <c r="A517" s="4">
        <v>50</v>
      </c>
      <c r="B517" s="4">
        <v>0</v>
      </c>
      <c r="C517" s="4">
        <v>0</v>
      </c>
      <c r="D517" s="4">
        <v>1</v>
      </c>
      <c r="E517" s="4">
        <v>228</v>
      </c>
      <c r="F517" s="4">
        <f>ROUND(Source!AY509,O517)</f>
        <v>142281.64000000001</v>
      </c>
      <c r="G517" s="4" t="s">
        <v>160</v>
      </c>
      <c r="H517" s="4" t="s">
        <v>161</v>
      </c>
      <c r="I517" s="4"/>
      <c r="J517" s="4"/>
      <c r="K517" s="4">
        <v>228</v>
      </c>
      <c r="L517" s="4">
        <v>7</v>
      </c>
      <c r="M517" s="4">
        <v>3</v>
      </c>
      <c r="N517" s="4" t="s">
        <v>3</v>
      </c>
      <c r="O517" s="4">
        <v>2</v>
      </c>
      <c r="P517" s="4"/>
      <c r="Q517" s="4"/>
      <c r="R517" s="4"/>
      <c r="S517" s="4"/>
      <c r="T517" s="4"/>
      <c r="U517" s="4"/>
      <c r="V517" s="4"/>
      <c r="W517" s="4"/>
    </row>
    <row r="518" spans="1:23" x14ac:dyDescent="0.2">
      <c r="A518" s="4">
        <v>50</v>
      </c>
      <c r="B518" s="4">
        <v>0</v>
      </c>
      <c r="C518" s="4">
        <v>0</v>
      </c>
      <c r="D518" s="4">
        <v>1</v>
      </c>
      <c r="E518" s="4">
        <v>216</v>
      </c>
      <c r="F518" s="4">
        <f>ROUND(Source!AP509,O518)</f>
        <v>0</v>
      </c>
      <c r="G518" s="4" t="s">
        <v>162</v>
      </c>
      <c r="H518" s="4" t="s">
        <v>163</v>
      </c>
      <c r="I518" s="4"/>
      <c r="J518" s="4"/>
      <c r="K518" s="4">
        <v>216</v>
      </c>
      <c r="L518" s="4">
        <v>8</v>
      </c>
      <c r="M518" s="4">
        <v>3</v>
      </c>
      <c r="N518" s="4" t="s">
        <v>3</v>
      </c>
      <c r="O518" s="4">
        <v>2</v>
      </c>
      <c r="P518" s="4"/>
      <c r="Q518" s="4"/>
      <c r="R518" s="4"/>
      <c r="S518" s="4"/>
      <c r="T518" s="4"/>
      <c r="U518" s="4"/>
      <c r="V518" s="4"/>
      <c r="W518" s="4"/>
    </row>
    <row r="519" spans="1:23" x14ac:dyDescent="0.2">
      <c r="A519" s="4">
        <v>50</v>
      </c>
      <c r="B519" s="4">
        <v>0</v>
      </c>
      <c r="C519" s="4">
        <v>0</v>
      </c>
      <c r="D519" s="4">
        <v>1</v>
      </c>
      <c r="E519" s="4">
        <v>223</v>
      </c>
      <c r="F519" s="4">
        <f>ROUND(Source!AQ509,O519)</f>
        <v>0</v>
      </c>
      <c r="G519" s="4" t="s">
        <v>164</v>
      </c>
      <c r="H519" s="4" t="s">
        <v>165</v>
      </c>
      <c r="I519" s="4"/>
      <c r="J519" s="4"/>
      <c r="K519" s="4">
        <v>223</v>
      </c>
      <c r="L519" s="4">
        <v>9</v>
      </c>
      <c r="M519" s="4">
        <v>3</v>
      </c>
      <c r="N519" s="4" t="s">
        <v>3</v>
      </c>
      <c r="O519" s="4">
        <v>2</v>
      </c>
      <c r="P519" s="4"/>
      <c r="Q519" s="4"/>
      <c r="R519" s="4"/>
      <c r="S519" s="4"/>
      <c r="T519" s="4"/>
      <c r="U519" s="4"/>
      <c r="V519" s="4"/>
      <c r="W519" s="4"/>
    </row>
    <row r="520" spans="1:23" x14ac:dyDescent="0.2">
      <c r="A520" s="4">
        <v>50</v>
      </c>
      <c r="B520" s="4">
        <v>0</v>
      </c>
      <c r="C520" s="4">
        <v>0</v>
      </c>
      <c r="D520" s="4">
        <v>1</v>
      </c>
      <c r="E520" s="4">
        <v>229</v>
      </c>
      <c r="F520" s="4">
        <f>ROUND(Source!AZ509,O520)</f>
        <v>0</v>
      </c>
      <c r="G520" s="4" t="s">
        <v>166</v>
      </c>
      <c r="H520" s="4" t="s">
        <v>167</v>
      </c>
      <c r="I520" s="4"/>
      <c r="J520" s="4"/>
      <c r="K520" s="4">
        <v>229</v>
      </c>
      <c r="L520" s="4">
        <v>10</v>
      </c>
      <c r="M520" s="4">
        <v>3</v>
      </c>
      <c r="N520" s="4" t="s">
        <v>3</v>
      </c>
      <c r="O520" s="4">
        <v>2</v>
      </c>
      <c r="P520" s="4"/>
      <c r="Q520" s="4"/>
      <c r="R520" s="4"/>
      <c r="S520" s="4"/>
      <c r="T520" s="4"/>
      <c r="U520" s="4"/>
      <c r="V520" s="4"/>
      <c r="W520" s="4"/>
    </row>
    <row r="521" spans="1:23" x14ac:dyDescent="0.2">
      <c r="A521" s="4">
        <v>50</v>
      </c>
      <c r="B521" s="4">
        <v>0</v>
      </c>
      <c r="C521" s="4">
        <v>0</v>
      </c>
      <c r="D521" s="4">
        <v>1</v>
      </c>
      <c r="E521" s="4">
        <v>203</v>
      </c>
      <c r="F521" s="4">
        <f>ROUND(Source!Q509,O521)</f>
        <v>2387.31</v>
      </c>
      <c r="G521" s="4" t="s">
        <v>168</v>
      </c>
      <c r="H521" s="4" t="s">
        <v>169</v>
      </c>
      <c r="I521" s="4"/>
      <c r="J521" s="4"/>
      <c r="K521" s="4">
        <v>203</v>
      </c>
      <c r="L521" s="4">
        <v>11</v>
      </c>
      <c r="M521" s="4">
        <v>3</v>
      </c>
      <c r="N521" s="4" t="s">
        <v>3</v>
      </c>
      <c r="O521" s="4">
        <v>2</v>
      </c>
      <c r="P521" s="4"/>
      <c r="Q521" s="4"/>
      <c r="R521" s="4"/>
      <c r="S521" s="4"/>
      <c r="T521" s="4"/>
      <c r="U521" s="4"/>
      <c r="V521" s="4"/>
      <c r="W521" s="4"/>
    </row>
    <row r="522" spans="1:23" x14ac:dyDescent="0.2">
      <c r="A522" s="4">
        <v>50</v>
      </c>
      <c r="B522" s="4">
        <v>0</v>
      </c>
      <c r="C522" s="4">
        <v>0</v>
      </c>
      <c r="D522" s="4">
        <v>1</v>
      </c>
      <c r="E522" s="4">
        <v>231</v>
      </c>
      <c r="F522" s="4">
        <f>ROUND(Source!BB509,O522)</f>
        <v>0</v>
      </c>
      <c r="G522" s="4" t="s">
        <v>170</v>
      </c>
      <c r="H522" s="4" t="s">
        <v>171</v>
      </c>
      <c r="I522" s="4"/>
      <c r="J522" s="4"/>
      <c r="K522" s="4">
        <v>231</v>
      </c>
      <c r="L522" s="4">
        <v>12</v>
      </c>
      <c r="M522" s="4">
        <v>3</v>
      </c>
      <c r="N522" s="4" t="s">
        <v>3</v>
      </c>
      <c r="O522" s="4">
        <v>2</v>
      </c>
      <c r="P522" s="4"/>
      <c r="Q522" s="4"/>
      <c r="R522" s="4"/>
      <c r="S522" s="4"/>
      <c r="T522" s="4"/>
      <c r="U522" s="4"/>
      <c r="V522" s="4"/>
      <c r="W522" s="4"/>
    </row>
    <row r="523" spans="1:23" x14ac:dyDescent="0.2">
      <c r="A523" s="4">
        <v>50</v>
      </c>
      <c r="B523" s="4">
        <v>0</v>
      </c>
      <c r="C523" s="4">
        <v>0</v>
      </c>
      <c r="D523" s="4">
        <v>1</v>
      </c>
      <c r="E523" s="4">
        <v>204</v>
      </c>
      <c r="F523" s="4">
        <f>ROUND(Source!R509,O523)</f>
        <v>294.2</v>
      </c>
      <c r="G523" s="4" t="s">
        <v>172</v>
      </c>
      <c r="H523" s="4" t="s">
        <v>173</v>
      </c>
      <c r="I523" s="4"/>
      <c r="J523" s="4"/>
      <c r="K523" s="4">
        <v>204</v>
      </c>
      <c r="L523" s="4">
        <v>13</v>
      </c>
      <c r="M523" s="4">
        <v>3</v>
      </c>
      <c r="N523" s="4" t="s">
        <v>3</v>
      </c>
      <c r="O523" s="4">
        <v>2</v>
      </c>
      <c r="P523" s="4"/>
      <c r="Q523" s="4"/>
      <c r="R523" s="4"/>
      <c r="S523" s="4"/>
      <c r="T523" s="4"/>
      <c r="U523" s="4"/>
      <c r="V523" s="4"/>
      <c r="W523" s="4"/>
    </row>
    <row r="524" spans="1:23" x14ac:dyDescent="0.2">
      <c r="A524" s="4">
        <v>50</v>
      </c>
      <c r="B524" s="4">
        <v>0</v>
      </c>
      <c r="C524" s="4">
        <v>0</v>
      </c>
      <c r="D524" s="4">
        <v>1</v>
      </c>
      <c r="E524" s="4">
        <v>205</v>
      </c>
      <c r="F524" s="4">
        <f>ROUND(Source!S509,O524)</f>
        <v>47654.6</v>
      </c>
      <c r="G524" s="4" t="s">
        <v>174</v>
      </c>
      <c r="H524" s="4" t="s">
        <v>175</v>
      </c>
      <c r="I524" s="4"/>
      <c r="J524" s="4"/>
      <c r="K524" s="4">
        <v>205</v>
      </c>
      <c r="L524" s="4">
        <v>14</v>
      </c>
      <c r="M524" s="4">
        <v>3</v>
      </c>
      <c r="N524" s="4" t="s">
        <v>3</v>
      </c>
      <c r="O524" s="4">
        <v>2</v>
      </c>
      <c r="P524" s="4"/>
      <c r="Q524" s="4"/>
      <c r="R524" s="4"/>
      <c r="S524" s="4"/>
      <c r="T524" s="4"/>
      <c r="U524" s="4"/>
      <c r="V524" s="4"/>
      <c r="W524" s="4"/>
    </row>
    <row r="525" spans="1:23" x14ac:dyDescent="0.2">
      <c r="A525" s="4">
        <v>50</v>
      </c>
      <c r="B525" s="4">
        <v>0</v>
      </c>
      <c r="C525" s="4">
        <v>0</v>
      </c>
      <c r="D525" s="4">
        <v>1</v>
      </c>
      <c r="E525" s="4">
        <v>232</v>
      </c>
      <c r="F525" s="4">
        <f>ROUND(Source!BC509,O525)</f>
        <v>0</v>
      </c>
      <c r="G525" s="4" t="s">
        <v>176</v>
      </c>
      <c r="H525" s="4" t="s">
        <v>177</v>
      </c>
      <c r="I525" s="4"/>
      <c r="J525" s="4"/>
      <c r="K525" s="4">
        <v>232</v>
      </c>
      <c r="L525" s="4">
        <v>15</v>
      </c>
      <c r="M525" s="4">
        <v>3</v>
      </c>
      <c r="N525" s="4" t="s">
        <v>3</v>
      </c>
      <c r="O525" s="4">
        <v>2</v>
      </c>
      <c r="P525" s="4"/>
      <c r="Q525" s="4"/>
      <c r="R525" s="4"/>
      <c r="S525" s="4"/>
      <c r="T525" s="4"/>
      <c r="U525" s="4"/>
      <c r="V525" s="4"/>
      <c r="W525" s="4"/>
    </row>
    <row r="526" spans="1:23" x14ac:dyDescent="0.2">
      <c r="A526" s="4">
        <v>50</v>
      </c>
      <c r="B526" s="4">
        <v>0</v>
      </c>
      <c r="C526" s="4">
        <v>0</v>
      </c>
      <c r="D526" s="4">
        <v>1</v>
      </c>
      <c r="E526" s="4">
        <v>214</v>
      </c>
      <c r="F526" s="4">
        <f>ROUND(Source!AS509,O526)</f>
        <v>189605.58</v>
      </c>
      <c r="G526" s="4" t="s">
        <v>178</v>
      </c>
      <c r="H526" s="4" t="s">
        <v>179</v>
      </c>
      <c r="I526" s="4"/>
      <c r="J526" s="4"/>
      <c r="K526" s="4">
        <v>214</v>
      </c>
      <c r="L526" s="4">
        <v>16</v>
      </c>
      <c r="M526" s="4">
        <v>3</v>
      </c>
      <c r="N526" s="4" t="s">
        <v>3</v>
      </c>
      <c r="O526" s="4">
        <v>2</v>
      </c>
      <c r="P526" s="4"/>
      <c r="Q526" s="4"/>
      <c r="R526" s="4"/>
      <c r="S526" s="4"/>
      <c r="T526" s="4"/>
      <c r="U526" s="4"/>
      <c r="V526" s="4"/>
      <c r="W526" s="4"/>
    </row>
    <row r="527" spans="1:23" x14ac:dyDescent="0.2">
      <c r="A527" s="4">
        <v>50</v>
      </c>
      <c r="B527" s="4">
        <v>0</v>
      </c>
      <c r="C527" s="4">
        <v>0</v>
      </c>
      <c r="D527" s="4">
        <v>1</v>
      </c>
      <c r="E527" s="4">
        <v>215</v>
      </c>
      <c r="F527" s="4">
        <f>ROUND(Source!AT509,O527)</f>
        <v>0</v>
      </c>
      <c r="G527" s="4" t="s">
        <v>180</v>
      </c>
      <c r="H527" s="4" t="s">
        <v>181</v>
      </c>
      <c r="I527" s="4"/>
      <c r="J527" s="4"/>
      <c r="K527" s="4">
        <v>215</v>
      </c>
      <c r="L527" s="4">
        <v>17</v>
      </c>
      <c r="M527" s="4">
        <v>3</v>
      </c>
      <c r="N527" s="4" t="s">
        <v>3</v>
      </c>
      <c r="O527" s="4">
        <v>2</v>
      </c>
      <c r="P527" s="4"/>
      <c r="Q527" s="4"/>
      <c r="R527" s="4"/>
      <c r="S527" s="4"/>
      <c r="T527" s="4"/>
      <c r="U527" s="4"/>
      <c r="V527" s="4"/>
      <c r="W527" s="4"/>
    </row>
    <row r="528" spans="1:23" x14ac:dyDescent="0.2">
      <c r="A528" s="4">
        <v>50</v>
      </c>
      <c r="B528" s="4">
        <v>0</v>
      </c>
      <c r="C528" s="4">
        <v>0</v>
      </c>
      <c r="D528" s="4">
        <v>1</v>
      </c>
      <c r="E528" s="4">
        <v>217</v>
      </c>
      <c r="F528" s="4">
        <f>ROUND(Source!AU509,O528)</f>
        <v>87235.5</v>
      </c>
      <c r="G528" s="4" t="s">
        <v>182</v>
      </c>
      <c r="H528" s="4" t="s">
        <v>183</v>
      </c>
      <c r="I528" s="4"/>
      <c r="J528" s="4"/>
      <c r="K528" s="4">
        <v>217</v>
      </c>
      <c r="L528" s="4">
        <v>18</v>
      </c>
      <c r="M528" s="4">
        <v>3</v>
      </c>
      <c r="N528" s="4" t="s">
        <v>3</v>
      </c>
      <c r="O528" s="4">
        <v>2</v>
      </c>
      <c r="P528" s="4"/>
      <c r="Q528" s="4"/>
      <c r="R528" s="4"/>
      <c r="S528" s="4"/>
      <c r="T528" s="4"/>
      <c r="U528" s="4"/>
      <c r="V528" s="4"/>
      <c r="W528" s="4"/>
    </row>
    <row r="529" spans="1:245" x14ac:dyDescent="0.2">
      <c r="A529" s="4">
        <v>50</v>
      </c>
      <c r="B529" s="4">
        <v>0</v>
      </c>
      <c r="C529" s="4">
        <v>0</v>
      </c>
      <c r="D529" s="4">
        <v>1</v>
      </c>
      <c r="E529" s="4">
        <v>230</v>
      </c>
      <c r="F529" s="4">
        <f>ROUND(Source!BA509,O529)</f>
        <v>0</v>
      </c>
      <c r="G529" s="4" t="s">
        <v>184</v>
      </c>
      <c r="H529" s="4" t="s">
        <v>185</v>
      </c>
      <c r="I529" s="4"/>
      <c r="J529" s="4"/>
      <c r="K529" s="4">
        <v>230</v>
      </c>
      <c r="L529" s="4">
        <v>19</v>
      </c>
      <c r="M529" s="4">
        <v>3</v>
      </c>
      <c r="N529" s="4" t="s">
        <v>3</v>
      </c>
      <c r="O529" s="4">
        <v>2</v>
      </c>
      <c r="P529" s="4"/>
      <c r="Q529" s="4"/>
      <c r="R529" s="4"/>
      <c r="S529" s="4"/>
      <c r="T529" s="4"/>
      <c r="U529" s="4"/>
      <c r="V529" s="4"/>
      <c r="W529" s="4"/>
    </row>
    <row r="530" spans="1:245" x14ac:dyDescent="0.2">
      <c r="A530" s="4">
        <v>50</v>
      </c>
      <c r="B530" s="4">
        <v>0</v>
      </c>
      <c r="C530" s="4">
        <v>0</v>
      </c>
      <c r="D530" s="4">
        <v>1</v>
      </c>
      <c r="E530" s="4">
        <v>206</v>
      </c>
      <c r="F530" s="4">
        <f>ROUND(Source!T509,O530)</f>
        <v>0</v>
      </c>
      <c r="G530" s="4" t="s">
        <v>186</v>
      </c>
      <c r="H530" s="4" t="s">
        <v>187</v>
      </c>
      <c r="I530" s="4"/>
      <c r="J530" s="4"/>
      <c r="K530" s="4">
        <v>206</v>
      </c>
      <c r="L530" s="4">
        <v>20</v>
      </c>
      <c r="M530" s="4">
        <v>3</v>
      </c>
      <c r="N530" s="4" t="s">
        <v>3</v>
      </c>
      <c r="O530" s="4">
        <v>2</v>
      </c>
      <c r="P530" s="4"/>
      <c r="Q530" s="4"/>
      <c r="R530" s="4"/>
      <c r="S530" s="4"/>
      <c r="T530" s="4"/>
      <c r="U530" s="4"/>
      <c r="V530" s="4"/>
      <c r="W530" s="4"/>
    </row>
    <row r="531" spans="1:245" x14ac:dyDescent="0.2">
      <c r="A531" s="4">
        <v>50</v>
      </c>
      <c r="B531" s="4">
        <v>0</v>
      </c>
      <c r="C531" s="4">
        <v>0</v>
      </c>
      <c r="D531" s="4">
        <v>1</v>
      </c>
      <c r="E531" s="4">
        <v>207</v>
      </c>
      <c r="F531" s="4">
        <f>Source!U509</f>
        <v>178.58412999999999</v>
      </c>
      <c r="G531" s="4" t="s">
        <v>188</v>
      </c>
      <c r="H531" s="4" t="s">
        <v>189</v>
      </c>
      <c r="I531" s="4"/>
      <c r="J531" s="4"/>
      <c r="K531" s="4">
        <v>207</v>
      </c>
      <c r="L531" s="4">
        <v>21</v>
      </c>
      <c r="M531" s="4">
        <v>3</v>
      </c>
      <c r="N531" s="4" t="s">
        <v>3</v>
      </c>
      <c r="O531" s="4">
        <v>-1</v>
      </c>
      <c r="P531" s="4"/>
      <c r="Q531" s="4"/>
      <c r="R531" s="4"/>
      <c r="S531" s="4"/>
      <c r="T531" s="4"/>
      <c r="U531" s="4"/>
      <c r="V531" s="4"/>
      <c r="W531" s="4"/>
    </row>
    <row r="532" spans="1:245" x14ac:dyDescent="0.2">
      <c r="A532" s="4">
        <v>50</v>
      </c>
      <c r="B532" s="4">
        <v>0</v>
      </c>
      <c r="C532" s="4">
        <v>0</v>
      </c>
      <c r="D532" s="4">
        <v>1</v>
      </c>
      <c r="E532" s="4">
        <v>208</v>
      </c>
      <c r="F532" s="4">
        <f>Source!V509</f>
        <v>0.76500000000000001</v>
      </c>
      <c r="G532" s="4" t="s">
        <v>190</v>
      </c>
      <c r="H532" s="4" t="s">
        <v>191</v>
      </c>
      <c r="I532" s="4"/>
      <c r="J532" s="4"/>
      <c r="K532" s="4">
        <v>208</v>
      </c>
      <c r="L532" s="4">
        <v>22</v>
      </c>
      <c r="M532" s="4">
        <v>3</v>
      </c>
      <c r="N532" s="4" t="s">
        <v>3</v>
      </c>
      <c r="O532" s="4">
        <v>-1</v>
      </c>
      <c r="P532" s="4"/>
      <c r="Q532" s="4"/>
      <c r="R532" s="4"/>
      <c r="S532" s="4"/>
      <c r="T532" s="4"/>
      <c r="U532" s="4"/>
      <c r="V532" s="4"/>
      <c r="W532" s="4"/>
    </row>
    <row r="533" spans="1:245" x14ac:dyDescent="0.2">
      <c r="A533" s="4">
        <v>50</v>
      </c>
      <c r="B533" s="4">
        <v>0</v>
      </c>
      <c r="C533" s="4">
        <v>0</v>
      </c>
      <c r="D533" s="4">
        <v>1</v>
      </c>
      <c r="E533" s="4">
        <v>209</v>
      </c>
      <c r="F533" s="4">
        <f>ROUND(Source!W509,O533)</f>
        <v>51.48</v>
      </c>
      <c r="G533" s="4" t="s">
        <v>192</v>
      </c>
      <c r="H533" s="4" t="s">
        <v>193</v>
      </c>
      <c r="I533" s="4"/>
      <c r="J533" s="4"/>
      <c r="K533" s="4">
        <v>209</v>
      </c>
      <c r="L533" s="4">
        <v>23</v>
      </c>
      <c r="M533" s="4">
        <v>3</v>
      </c>
      <c r="N533" s="4" t="s">
        <v>3</v>
      </c>
      <c r="O533" s="4">
        <v>2</v>
      </c>
      <c r="P533" s="4"/>
      <c r="Q533" s="4"/>
      <c r="R533" s="4"/>
      <c r="S533" s="4"/>
      <c r="T533" s="4"/>
      <c r="U533" s="4"/>
      <c r="V533" s="4"/>
      <c r="W533" s="4"/>
    </row>
    <row r="534" spans="1:245" x14ac:dyDescent="0.2">
      <c r="A534" s="4">
        <v>50</v>
      </c>
      <c r="B534" s="4">
        <v>0</v>
      </c>
      <c r="C534" s="4">
        <v>0</v>
      </c>
      <c r="D534" s="4">
        <v>1</v>
      </c>
      <c r="E534" s="4">
        <v>210</v>
      </c>
      <c r="F534" s="4">
        <f>ROUND(Source!X509,O534)</f>
        <v>53496.07</v>
      </c>
      <c r="G534" s="4" t="s">
        <v>194</v>
      </c>
      <c r="H534" s="4" t="s">
        <v>195</v>
      </c>
      <c r="I534" s="4"/>
      <c r="J534" s="4"/>
      <c r="K534" s="4">
        <v>210</v>
      </c>
      <c r="L534" s="4">
        <v>24</v>
      </c>
      <c r="M534" s="4">
        <v>3</v>
      </c>
      <c r="N534" s="4" t="s">
        <v>3</v>
      </c>
      <c r="O534" s="4">
        <v>2</v>
      </c>
      <c r="P534" s="4"/>
      <c r="Q534" s="4"/>
      <c r="R534" s="4"/>
      <c r="S534" s="4"/>
      <c r="T534" s="4"/>
      <c r="U534" s="4"/>
      <c r="V534" s="4"/>
      <c r="W534" s="4"/>
    </row>
    <row r="535" spans="1:245" x14ac:dyDescent="0.2">
      <c r="A535" s="4">
        <v>50</v>
      </c>
      <c r="B535" s="4">
        <v>0</v>
      </c>
      <c r="C535" s="4">
        <v>0</v>
      </c>
      <c r="D535" s="4">
        <v>1</v>
      </c>
      <c r="E535" s="4">
        <v>211</v>
      </c>
      <c r="F535" s="4">
        <f>ROUND(Source!Y509,O535)</f>
        <v>31021.46</v>
      </c>
      <c r="G535" s="4" t="s">
        <v>196</v>
      </c>
      <c r="H535" s="4" t="s">
        <v>197</v>
      </c>
      <c r="I535" s="4"/>
      <c r="J535" s="4"/>
      <c r="K535" s="4">
        <v>211</v>
      </c>
      <c r="L535" s="4">
        <v>25</v>
      </c>
      <c r="M535" s="4">
        <v>3</v>
      </c>
      <c r="N535" s="4" t="s">
        <v>3</v>
      </c>
      <c r="O535" s="4">
        <v>2</v>
      </c>
      <c r="P535" s="4"/>
      <c r="Q535" s="4"/>
      <c r="R535" s="4"/>
      <c r="S535" s="4"/>
      <c r="T535" s="4"/>
      <c r="U535" s="4"/>
      <c r="V535" s="4"/>
      <c r="W535" s="4"/>
    </row>
    <row r="536" spans="1:245" x14ac:dyDescent="0.2">
      <c r="A536" s="4">
        <v>50</v>
      </c>
      <c r="B536" s="4">
        <v>0</v>
      </c>
      <c r="C536" s="4">
        <v>0</v>
      </c>
      <c r="D536" s="4">
        <v>1</v>
      </c>
      <c r="E536" s="4">
        <v>224</v>
      </c>
      <c r="F536" s="4">
        <f>ROUND(Source!AR509,O536)</f>
        <v>276841.08</v>
      </c>
      <c r="G536" s="4" t="s">
        <v>198</v>
      </c>
      <c r="H536" s="4" t="s">
        <v>199</v>
      </c>
      <c r="I536" s="4"/>
      <c r="J536" s="4"/>
      <c r="K536" s="4">
        <v>224</v>
      </c>
      <c r="L536" s="4">
        <v>26</v>
      </c>
      <c r="M536" s="4">
        <v>3</v>
      </c>
      <c r="N536" s="4" t="s">
        <v>3</v>
      </c>
      <c r="O536" s="4">
        <v>2</v>
      </c>
      <c r="P536" s="4"/>
      <c r="Q536" s="4"/>
      <c r="R536" s="4"/>
      <c r="S536" s="4"/>
      <c r="T536" s="4"/>
      <c r="U536" s="4"/>
      <c r="V536" s="4"/>
      <c r="W536" s="4"/>
    </row>
    <row r="538" spans="1:245" x14ac:dyDescent="0.2">
      <c r="A538" s="1">
        <v>5</v>
      </c>
      <c r="B538" s="1">
        <v>1</v>
      </c>
      <c r="C538" s="1"/>
      <c r="D538" s="1">
        <f>ROW(A551)</f>
        <v>551</v>
      </c>
      <c r="E538" s="1"/>
      <c r="F538" s="1" t="s">
        <v>13</v>
      </c>
      <c r="G538" s="1" t="s">
        <v>49</v>
      </c>
      <c r="H538" s="1" t="s">
        <v>3</v>
      </c>
      <c r="I538" s="1">
        <v>0</v>
      </c>
      <c r="J538" s="1"/>
      <c r="K538" s="1">
        <v>0</v>
      </c>
      <c r="L538" s="1"/>
      <c r="M538" s="1"/>
      <c r="N538" s="1"/>
      <c r="O538" s="1"/>
      <c r="P538" s="1"/>
      <c r="Q538" s="1"/>
      <c r="R538" s="1"/>
      <c r="S538" s="1"/>
      <c r="T538" s="1"/>
      <c r="U538" s="1" t="s">
        <v>3</v>
      </c>
      <c r="V538" s="1">
        <v>0</v>
      </c>
      <c r="W538" s="1"/>
      <c r="X538" s="1"/>
      <c r="Y538" s="1"/>
      <c r="Z538" s="1"/>
      <c r="AA538" s="1"/>
      <c r="AB538" s="1" t="s">
        <v>3</v>
      </c>
      <c r="AC538" s="1" t="s">
        <v>3</v>
      </c>
      <c r="AD538" s="1" t="s">
        <v>3</v>
      </c>
      <c r="AE538" s="1" t="s">
        <v>3</v>
      </c>
      <c r="AF538" s="1" t="s">
        <v>3</v>
      </c>
      <c r="AG538" s="1" t="s">
        <v>3</v>
      </c>
      <c r="AH538" s="1"/>
      <c r="AI538" s="1"/>
      <c r="AJ538" s="1"/>
      <c r="AK538" s="1"/>
      <c r="AL538" s="1"/>
      <c r="AM538" s="1"/>
      <c r="AN538" s="1"/>
      <c r="AO538" s="1"/>
      <c r="AP538" s="1" t="s">
        <v>3</v>
      </c>
      <c r="AQ538" s="1" t="s">
        <v>3</v>
      </c>
      <c r="AR538" s="1" t="s">
        <v>3</v>
      </c>
      <c r="AS538" s="1"/>
      <c r="AT538" s="1"/>
      <c r="AU538" s="1"/>
      <c r="AV538" s="1"/>
      <c r="AW538" s="1"/>
      <c r="AX538" s="1"/>
      <c r="AY538" s="1"/>
      <c r="AZ538" s="1" t="s">
        <v>3</v>
      </c>
      <c r="BA538" s="1"/>
      <c r="BB538" s="1" t="s">
        <v>3</v>
      </c>
      <c r="BC538" s="1" t="s">
        <v>3</v>
      </c>
      <c r="BD538" s="1" t="s">
        <v>3</v>
      </c>
      <c r="BE538" s="1" t="s">
        <v>3</v>
      </c>
      <c r="BF538" s="1" t="s">
        <v>3</v>
      </c>
      <c r="BG538" s="1" t="s">
        <v>3</v>
      </c>
      <c r="BH538" s="1" t="s">
        <v>3</v>
      </c>
      <c r="BI538" s="1" t="s">
        <v>3</v>
      </c>
      <c r="BJ538" s="1" t="s">
        <v>3</v>
      </c>
      <c r="BK538" s="1" t="s">
        <v>3</v>
      </c>
      <c r="BL538" s="1" t="s">
        <v>3</v>
      </c>
      <c r="BM538" s="1" t="s">
        <v>3</v>
      </c>
      <c r="BN538" s="1" t="s">
        <v>3</v>
      </c>
      <c r="BO538" s="1" t="s">
        <v>3</v>
      </c>
      <c r="BP538" s="1" t="s">
        <v>3</v>
      </c>
      <c r="BQ538" s="1"/>
      <c r="BR538" s="1"/>
      <c r="BS538" s="1"/>
      <c r="BT538" s="1"/>
      <c r="BU538" s="1"/>
      <c r="BV538" s="1"/>
      <c r="BW538" s="1"/>
      <c r="BX538" s="1">
        <v>0</v>
      </c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>
        <v>0</v>
      </c>
    </row>
    <row r="540" spans="1:245" x14ac:dyDescent="0.2">
      <c r="A540" s="2">
        <v>52</v>
      </c>
      <c r="B540" s="2">
        <f t="shared" ref="B540:G540" si="460">B551</f>
        <v>1</v>
      </c>
      <c r="C540" s="2">
        <f t="shared" si="460"/>
        <v>5</v>
      </c>
      <c r="D540" s="2">
        <f t="shared" si="460"/>
        <v>538</v>
      </c>
      <c r="E540" s="2">
        <f t="shared" si="460"/>
        <v>0</v>
      </c>
      <c r="F540" s="2" t="str">
        <f t="shared" si="460"/>
        <v>Новый подраздел</v>
      </c>
      <c r="G540" s="2" t="str">
        <f t="shared" si="460"/>
        <v>Полы</v>
      </c>
      <c r="H540" s="2"/>
      <c r="I540" s="2"/>
      <c r="J540" s="2"/>
      <c r="K540" s="2"/>
      <c r="L540" s="2"/>
      <c r="M540" s="2"/>
      <c r="N540" s="2"/>
      <c r="O540" s="2">
        <f t="shared" ref="O540:AT540" si="461">O551</f>
        <v>43516.07</v>
      </c>
      <c r="P540" s="2">
        <f t="shared" si="461"/>
        <v>22766.81</v>
      </c>
      <c r="Q540" s="2">
        <f t="shared" si="461"/>
        <v>727.54</v>
      </c>
      <c r="R540" s="2">
        <f t="shared" si="461"/>
        <v>241.9</v>
      </c>
      <c r="S540" s="2">
        <f t="shared" si="461"/>
        <v>20021.72</v>
      </c>
      <c r="T540" s="2">
        <f t="shared" si="461"/>
        <v>0</v>
      </c>
      <c r="U540" s="2">
        <f t="shared" si="461"/>
        <v>77.327888299999984</v>
      </c>
      <c r="V540" s="2">
        <f t="shared" si="461"/>
        <v>0.7156825</v>
      </c>
      <c r="W540" s="2">
        <f t="shared" si="461"/>
        <v>5.71</v>
      </c>
      <c r="X540" s="2">
        <f t="shared" si="461"/>
        <v>22492.62</v>
      </c>
      <c r="Y540" s="2">
        <f t="shared" si="461"/>
        <v>12968.71</v>
      </c>
      <c r="Z540" s="2">
        <f t="shared" si="461"/>
        <v>0</v>
      </c>
      <c r="AA540" s="2">
        <f t="shared" si="461"/>
        <v>0</v>
      </c>
      <c r="AB540" s="2">
        <f t="shared" si="461"/>
        <v>43516.07</v>
      </c>
      <c r="AC540" s="2">
        <f t="shared" si="461"/>
        <v>22766.81</v>
      </c>
      <c r="AD540" s="2">
        <f t="shared" si="461"/>
        <v>727.54</v>
      </c>
      <c r="AE540" s="2">
        <f t="shared" si="461"/>
        <v>241.9</v>
      </c>
      <c r="AF540" s="2">
        <f t="shared" si="461"/>
        <v>20021.72</v>
      </c>
      <c r="AG540" s="2">
        <f t="shared" si="461"/>
        <v>0</v>
      </c>
      <c r="AH540" s="2">
        <f t="shared" si="461"/>
        <v>77.327888299999984</v>
      </c>
      <c r="AI540" s="2">
        <f t="shared" si="461"/>
        <v>0.7156825</v>
      </c>
      <c r="AJ540" s="2">
        <f t="shared" si="461"/>
        <v>5.71</v>
      </c>
      <c r="AK540" s="2">
        <f t="shared" si="461"/>
        <v>22492.62</v>
      </c>
      <c r="AL540" s="2">
        <f t="shared" si="461"/>
        <v>12968.71</v>
      </c>
      <c r="AM540" s="2">
        <f t="shared" si="461"/>
        <v>0</v>
      </c>
      <c r="AN540" s="2">
        <f t="shared" si="461"/>
        <v>0</v>
      </c>
      <c r="AO540" s="2">
        <f t="shared" si="461"/>
        <v>0</v>
      </c>
      <c r="AP540" s="2">
        <f t="shared" si="461"/>
        <v>0</v>
      </c>
      <c r="AQ540" s="2">
        <f t="shared" si="461"/>
        <v>0</v>
      </c>
      <c r="AR540" s="2">
        <f t="shared" si="461"/>
        <v>78977.399999999994</v>
      </c>
      <c r="AS540" s="2">
        <f t="shared" si="461"/>
        <v>78977.399999999994</v>
      </c>
      <c r="AT540" s="2">
        <f t="shared" si="461"/>
        <v>0</v>
      </c>
      <c r="AU540" s="2">
        <f t="shared" ref="AU540:BZ540" si="462">AU551</f>
        <v>0</v>
      </c>
      <c r="AV540" s="2">
        <f t="shared" si="462"/>
        <v>22766.81</v>
      </c>
      <c r="AW540" s="2">
        <f t="shared" si="462"/>
        <v>22766.81</v>
      </c>
      <c r="AX540" s="2">
        <f t="shared" si="462"/>
        <v>0</v>
      </c>
      <c r="AY540" s="2">
        <f t="shared" si="462"/>
        <v>22766.81</v>
      </c>
      <c r="AZ540" s="2">
        <f t="shared" si="462"/>
        <v>0</v>
      </c>
      <c r="BA540" s="2">
        <f t="shared" si="462"/>
        <v>0</v>
      </c>
      <c r="BB540" s="2">
        <f t="shared" si="462"/>
        <v>0</v>
      </c>
      <c r="BC540" s="2">
        <f t="shared" si="462"/>
        <v>0</v>
      </c>
      <c r="BD540" s="2">
        <f t="shared" si="462"/>
        <v>0</v>
      </c>
      <c r="BE540" s="2">
        <f t="shared" si="462"/>
        <v>0</v>
      </c>
      <c r="BF540" s="2">
        <f t="shared" si="462"/>
        <v>0</v>
      </c>
      <c r="BG540" s="2">
        <f t="shared" si="462"/>
        <v>0</v>
      </c>
      <c r="BH540" s="2">
        <f t="shared" si="462"/>
        <v>0</v>
      </c>
      <c r="BI540" s="2">
        <f t="shared" si="462"/>
        <v>0</v>
      </c>
      <c r="BJ540" s="2">
        <f t="shared" si="462"/>
        <v>0</v>
      </c>
      <c r="BK540" s="2">
        <f t="shared" si="462"/>
        <v>0</v>
      </c>
      <c r="BL540" s="2">
        <f t="shared" si="462"/>
        <v>0</v>
      </c>
      <c r="BM540" s="2">
        <f t="shared" si="462"/>
        <v>0</v>
      </c>
      <c r="BN540" s="2">
        <f t="shared" si="462"/>
        <v>0</v>
      </c>
      <c r="BO540" s="2">
        <f t="shared" si="462"/>
        <v>0</v>
      </c>
      <c r="BP540" s="2">
        <f t="shared" si="462"/>
        <v>0</v>
      </c>
      <c r="BQ540" s="2">
        <f t="shared" si="462"/>
        <v>0</v>
      </c>
      <c r="BR540" s="2">
        <f t="shared" si="462"/>
        <v>0</v>
      </c>
      <c r="BS540" s="2">
        <f t="shared" si="462"/>
        <v>0</v>
      </c>
      <c r="BT540" s="2">
        <f t="shared" si="462"/>
        <v>0</v>
      </c>
      <c r="BU540" s="2">
        <f t="shared" si="462"/>
        <v>0</v>
      </c>
      <c r="BV540" s="2">
        <f t="shared" si="462"/>
        <v>0</v>
      </c>
      <c r="BW540" s="2">
        <f t="shared" si="462"/>
        <v>0</v>
      </c>
      <c r="BX540" s="2">
        <f t="shared" si="462"/>
        <v>0</v>
      </c>
      <c r="BY540" s="2">
        <f t="shared" si="462"/>
        <v>0</v>
      </c>
      <c r="BZ540" s="2">
        <f t="shared" si="462"/>
        <v>0</v>
      </c>
      <c r="CA540" s="2">
        <f t="shared" ref="CA540:DF540" si="463">CA551</f>
        <v>78977.399999999994</v>
      </c>
      <c r="CB540" s="2">
        <f t="shared" si="463"/>
        <v>78977.399999999994</v>
      </c>
      <c r="CC540" s="2">
        <f t="shared" si="463"/>
        <v>0</v>
      </c>
      <c r="CD540" s="2">
        <f t="shared" si="463"/>
        <v>0</v>
      </c>
      <c r="CE540" s="2">
        <f t="shared" si="463"/>
        <v>22766.81</v>
      </c>
      <c r="CF540" s="2">
        <f t="shared" si="463"/>
        <v>22766.81</v>
      </c>
      <c r="CG540" s="2">
        <f t="shared" si="463"/>
        <v>0</v>
      </c>
      <c r="CH540" s="2">
        <f t="shared" si="463"/>
        <v>22766.81</v>
      </c>
      <c r="CI540" s="2">
        <f t="shared" si="463"/>
        <v>0</v>
      </c>
      <c r="CJ540" s="2">
        <f t="shared" si="463"/>
        <v>0</v>
      </c>
      <c r="CK540" s="2">
        <f t="shared" si="463"/>
        <v>0</v>
      </c>
      <c r="CL540" s="2">
        <f t="shared" si="463"/>
        <v>0</v>
      </c>
      <c r="CM540" s="2">
        <f t="shared" si="463"/>
        <v>0</v>
      </c>
      <c r="CN540" s="2">
        <f t="shared" si="463"/>
        <v>0</v>
      </c>
      <c r="CO540" s="2">
        <f t="shared" si="463"/>
        <v>0</v>
      </c>
      <c r="CP540" s="2">
        <f t="shared" si="463"/>
        <v>0</v>
      </c>
      <c r="CQ540" s="2">
        <f t="shared" si="463"/>
        <v>0</v>
      </c>
      <c r="CR540" s="2">
        <f t="shared" si="463"/>
        <v>0</v>
      </c>
      <c r="CS540" s="2">
        <f t="shared" si="463"/>
        <v>0</v>
      </c>
      <c r="CT540" s="2">
        <f t="shared" si="463"/>
        <v>0</v>
      </c>
      <c r="CU540" s="2">
        <f t="shared" si="463"/>
        <v>0</v>
      </c>
      <c r="CV540" s="2">
        <f t="shared" si="463"/>
        <v>0</v>
      </c>
      <c r="CW540" s="2">
        <f t="shared" si="463"/>
        <v>0</v>
      </c>
      <c r="CX540" s="2">
        <f t="shared" si="463"/>
        <v>0</v>
      </c>
      <c r="CY540" s="2">
        <f t="shared" si="463"/>
        <v>0</v>
      </c>
      <c r="CZ540" s="2">
        <f t="shared" si="463"/>
        <v>0</v>
      </c>
      <c r="DA540" s="2">
        <f t="shared" si="463"/>
        <v>0</v>
      </c>
      <c r="DB540" s="2">
        <f t="shared" si="463"/>
        <v>0</v>
      </c>
      <c r="DC540" s="2">
        <f t="shared" si="463"/>
        <v>0</v>
      </c>
      <c r="DD540" s="2">
        <f t="shared" si="463"/>
        <v>0</v>
      </c>
      <c r="DE540" s="2">
        <f t="shared" si="463"/>
        <v>0</v>
      </c>
      <c r="DF540" s="2">
        <f t="shared" si="463"/>
        <v>0</v>
      </c>
      <c r="DG540" s="3">
        <f t="shared" ref="DG540:EL540" si="464">DG551</f>
        <v>0</v>
      </c>
      <c r="DH540" s="3">
        <f t="shared" si="464"/>
        <v>0</v>
      </c>
      <c r="DI540" s="3">
        <f t="shared" si="464"/>
        <v>0</v>
      </c>
      <c r="DJ540" s="3">
        <f t="shared" si="464"/>
        <v>0</v>
      </c>
      <c r="DK540" s="3">
        <f t="shared" si="464"/>
        <v>0</v>
      </c>
      <c r="DL540" s="3">
        <f t="shared" si="464"/>
        <v>0</v>
      </c>
      <c r="DM540" s="3">
        <f t="shared" si="464"/>
        <v>0</v>
      </c>
      <c r="DN540" s="3">
        <f t="shared" si="464"/>
        <v>0</v>
      </c>
      <c r="DO540" s="3">
        <f t="shared" si="464"/>
        <v>0</v>
      </c>
      <c r="DP540" s="3">
        <f t="shared" si="464"/>
        <v>0</v>
      </c>
      <c r="DQ540" s="3">
        <f t="shared" si="464"/>
        <v>0</v>
      </c>
      <c r="DR540" s="3">
        <f t="shared" si="464"/>
        <v>0</v>
      </c>
      <c r="DS540" s="3">
        <f t="shared" si="464"/>
        <v>0</v>
      </c>
      <c r="DT540" s="3">
        <f t="shared" si="464"/>
        <v>0</v>
      </c>
      <c r="DU540" s="3">
        <f t="shared" si="464"/>
        <v>0</v>
      </c>
      <c r="DV540" s="3">
        <f t="shared" si="464"/>
        <v>0</v>
      </c>
      <c r="DW540" s="3">
        <f t="shared" si="464"/>
        <v>0</v>
      </c>
      <c r="DX540" s="3">
        <f t="shared" si="464"/>
        <v>0</v>
      </c>
      <c r="DY540" s="3">
        <f t="shared" si="464"/>
        <v>0</v>
      </c>
      <c r="DZ540" s="3">
        <f t="shared" si="464"/>
        <v>0</v>
      </c>
      <c r="EA540" s="3">
        <f t="shared" si="464"/>
        <v>0</v>
      </c>
      <c r="EB540" s="3">
        <f t="shared" si="464"/>
        <v>0</v>
      </c>
      <c r="EC540" s="3">
        <f t="shared" si="464"/>
        <v>0</v>
      </c>
      <c r="ED540" s="3">
        <f t="shared" si="464"/>
        <v>0</v>
      </c>
      <c r="EE540" s="3">
        <f t="shared" si="464"/>
        <v>0</v>
      </c>
      <c r="EF540" s="3">
        <f t="shared" si="464"/>
        <v>0</v>
      </c>
      <c r="EG540" s="3">
        <f t="shared" si="464"/>
        <v>0</v>
      </c>
      <c r="EH540" s="3">
        <f t="shared" si="464"/>
        <v>0</v>
      </c>
      <c r="EI540" s="3">
        <f t="shared" si="464"/>
        <v>0</v>
      </c>
      <c r="EJ540" s="3">
        <f t="shared" si="464"/>
        <v>0</v>
      </c>
      <c r="EK540" s="3">
        <f t="shared" si="464"/>
        <v>0</v>
      </c>
      <c r="EL540" s="3">
        <f t="shared" si="464"/>
        <v>0</v>
      </c>
      <c r="EM540" s="3">
        <f t="shared" ref="EM540:FR540" si="465">EM551</f>
        <v>0</v>
      </c>
      <c r="EN540" s="3">
        <f t="shared" si="465"/>
        <v>0</v>
      </c>
      <c r="EO540" s="3">
        <f t="shared" si="465"/>
        <v>0</v>
      </c>
      <c r="EP540" s="3">
        <f t="shared" si="465"/>
        <v>0</v>
      </c>
      <c r="EQ540" s="3">
        <f t="shared" si="465"/>
        <v>0</v>
      </c>
      <c r="ER540" s="3">
        <f t="shared" si="465"/>
        <v>0</v>
      </c>
      <c r="ES540" s="3">
        <f t="shared" si="465"/>
        <v>0</v>
      </c>
      <c r="ET540" s="3">
        <f t="shared" si="465"/>
        <v>0</v>
      </c>
      <c r="EU540" s="3">
        <f t="shared" si="465"/>
        <v>0</v>
      </c>
      <c r="EV540" s="3">
        <f t="shared" si="465"/>
        <v>0</v>
      </c>
      <c r="EW540" s="3">
        <f t="shared" si="465"/>
        <v>0</v>
      </c>
      <c r="EX540" s="3">
        <f t="shared" si="465"/>
        <v>0</v>
      </c>
      <c r="EY540" s="3">
        <f t="shared" si="465"/>
        <v>0</v>
      </c>
      <c r="EZ540" s="3">
        <f t="shared" si="465"/>
        <v>0</v>
      </c>
      <c r="FA540" s="3">
        <f t="shared" si="465"/>
        <v>0</v>
      </c>
      <c r="FB540" s="3">
        <f t="shared" si="465"/>
        <v>0</v>
      </c>
      <c r="FC540" s="3">
        <f t="shared" si="465"/>
        <v>0</v>
      </c>
      <c r="FD540" s="3">
        <f t="shared" si="465"/>
        <v>0</v>
      </c>
      <c r="FE540" s="3">
        <f t="shared" si="465"/>
        <v>0</v>
      </c>
      <c r="FF540" s="3">
        <f t="shared" si="465"/>
        <v>0</v>
      </c>
      <c r="FG540" s="3">
        <f t="shared" si="465"/>
        <v>0</v>
      </c>
      <c r="FH540" s="3">
        <f t="shared" si="465"/>
        <v>0</v>
      </c>
      <c r="FI540" s="3">
        <f t="shared" si="465"/>
        <v>0</v>
      </c>
      <c r="FJ540" s="3">
        <f t="shared" si="465"/>
        <v>0</v>
      </c>
      <c r="FK540" s="3">
        <f t="shared" si="465"/>
        <v>0</v>
      </c>
      <c r="FL540" s="3">
        <f t="shared" si="465"/>
        <v>0</v>
      </c>
      <c r="FM540" s="3">
        <f t="shared" si="465"/>
        <v>0</v>
      </c>
      <c r="FN540" s="3">
        <f t="shared" si="465"/>
        <v>0</v>
      </c>
      <c r="FO540" s="3">
        <f t="shared" si="465"/>
        <v>0</v>
      </c>
      <c r="FP540" s="3">
        <f t="shared" si="465"/>
        <v>0</v>
      </c>
      <c r="FQ540" s="3">
        <f t="shared" si="465"/>
        <v>0</v>
      </c>
      <c r="FR540" s="3">
        <f t="shared" si="465"/>
        <v>0</v>
      </c>
      <c r="FS540" s="3">
        <f t="shared" ref="FS540:GX540" si="466">FS551</f>
        <v>0</v>
      </c>
      <c r="FT540" s="3">
        <f t="shared" si="466"/>
        <v>0</v>
      </c>
      <c r="FU540" s="3">
        <f t="shared" si="466"/>
        <v>0</v>
      </c>
      <c r="FV540" s="3">
        <f t="shared" si="466"/>
        <v>0</v>
      </c>
      <c r="FW540" s="3">
        <f t="shared" si="466"/>
        <v>0</v>
      </c>
      <c r="FX540" s="3">
        <f t="shared" si="466"/>
        <v>0</v>
      </c>
      <c r="FY540" s="3">
        <f t="shared" si="466"/>
        <v>0</v>
      </c>
      <c r="FZ540" s="3">
        <f t="shared" si="466"/>
        <v>0</v>
      </c>
      <c r="GA540" s="3">
        <f t="shared" si="466"/>
        <v>0</v>
      </c>
      <c r="GB540" s="3">
        <f t="shared" si="466"/>
        <v>0</v>
      </c>
      <c r="GC540" s="3">
        <f t="shared" si="466"/>
        <v>0</v>
      </c>
      <c r="GD540" s="3">
        <f t="shared" si="466"/>
        <v>0</v>
      </c>
      <c r="GE540" s="3">
        <f t="shared" si="466"/>
        <v>0</v>
      </c>
      <c r="GF540" s="3">
        <f t="shared" si="466"/>
        <v>0</v>
      </c>
      <c r="GG540" s="3">
        <f t="shared" si="466"/>
        <v>0</v>
      </c>
      <c r="GH540" s="3">
        <f t="shared" si="466"/>
        <v>0</v>
      </c>
      <c r="GI540" s="3">
        <f t="shared" si="466"/>
        <v>0</v>
      </c>
      <c r="GJ540" s="3">
        <f t="shared" si="466"/>
        <v>0</v>
      </c>
      <c r="GK540" s="3">
        <f t="shared" si="466"/>
        <v>0</v>
      </c>
      <c r="GL540" s="3">
        <f t="shared" si="466"/>
        <v>0</v>
      </c>
      <c r="GM540" s="3">
        <f t="shared" si="466"/>
        <v>0</v>
      </c>
      <c r="GN540" s="3">
        <f t="shared" si="466"/>
        <v>0</v>
      </c>
      <c r="GO540" s="3">
        <f t="shared" si="466"/>
        <v>0</v>
      </c>
      <c r="GP540" s="3">
        <f t="shared" si="466"/>
        <v>0</v>
      </c>
      <c r="GQ540" s="3">
        <f t="shared" si="466"/>
        <v>0</v>
      </c>
      <c r="GR540" s="3">
        <f t="shared" si="466"/>
        <v>0</v>
      </c>
      <c r="GS540" s="3">
        <f t="shared" si="466"/>
        <v>0</v>
      </c>
      <c r="GT540" s="3">
        <f t="shared" si="466"/>
        <v>0</v>
      </c>
      <c r="GU540" s="3">
        <f t="shared" si="466"/>
        <v>0</v>
      </c>
      <c r="GV540" s="3">
        <f t="shared" si="466"/>
        <v>0</v>
      </c>
      <c r="GW540" s="3">
        <f t="shared" si="466"/>
        <v>0</v>
      </c>
      <c r="GX540" s="3">
        <f t="shared" si="466"/>
        <v>0</v>
      </c>
    </row>
    <row r="542" spans="1:245" x14ac:dyDescent="0.2">
      <c r="A542">
        <v>17</v>
      </c>
      <c r="B542">
        <v>1</v>
      </c>
      <c r="C542">
        <f>ROW(SmtRes!A887)</f>
        <v>887</v>
      </c>
      <c r="D542">
        <f>ROW(EtalonRes!A868)</f>
        <v>868</v>
      </c>
      <c r="E542" t="s">
        <v>587</v>
      </c>
      <c r="F542" t="s">
        <v>461</v>
      </c>
      <c r="G542" t="s">
        <v>462</v>
      </c>
      <c r="H542" t="s">
        <v>463</v>
      </c>
      <c r="I542">
        <f>ROUND((15.86)/100,9)</f>
        <v>0.15859999999999999</v>
      </c>
      <c r="J542">
        <v>0</v>
      </c>
      <c r="O542">
        <f t="shared" ref="O542:O549" si="467">ROUND(CP542,2)</f>
        <v>6111.09</v>
      </c>
      <c r="P542">
        <f t="shared" ref="P542:P549" si="468">ROUND(CQ542*I542,2)</f>
        <v>3076.04</v>
      </c>
      <c r="Q542">
        <f t="shared" ref="Q542:Q549" si="469">ROUND(CR542*I542,2)</f>
        <v>336.34</v>
      </c>
      <c r="R542">
        <f t="shared" ref="R542:R549" si="470">ROUND(CS542*I542,2)</f>
        <v>29.7</v>
      </c>
      <c r="S542">
        <f t="shared" ref="S542:S549" si="471">ROUND(CT542*I542,2)</f>
        <v>2698.71</v>
      </c>
      <c r="T542">
        <f t="shared" ref="T542:T549" si="472">ROUND(CU542*I542,2)</f>
        <v>0</v>
      </c>
      <c r="U542">
        <f t="shared" ref="U542:U549" si="473">CV542*I542</f>
        <v>8.4227701999999987</v>
      </c>
      <c r="V542">
        <f t="shared" ref="V542:V549" si="474">CW542*I542</f>
        <v>7.7317499999999997E-2</v>
      </c>
      <c r="W542">
        <f t="shared" ref="W542:W549" si="475">ROUND(CX542*I542,2)</f>
        <v>0</v>
      </c>
      <c r="X542">
        <f t="shared" ref="X542:Y549" si="476">ROUND(CY542,2)</f>
        <v>3028.54</v>
      </c>
      <c r="Y542">
        <f t="shared" si="476"/>
        <v>1746.18</v>
      </c>
      <c r="AA542">
        <v>68187018</v>
      </c>
      <c r="AB542">
        <f t="shared" ref="AB542:AB549" si="477">ROUND((AC542+AD542+AF542),6)</f>
        <v>2909.1174999999998</v>
      </c>
      <c r="AC542">
        <f t="shared" ref="AC542:AC549" si="478">ROUND((ES542),6)</f>
        <v>1908.95</v>
      </c>
      <c r="AD542">
        <f>ROUND(((((ET542*1.25))-((EU542*1.25)))+AE542),6)</f>
        <v>401.65</v>
      </c>
      <c r="AE542">
        <f>ROUND(((EU542*1.25)),6)</f>
        <v>6.5875000000000004</v>
      </c>
      <c r="AF542">
        <f>ROUND(((EV542*1.15)),6)</f>
        <v>598.51750000000004</v>
      </c>
      <c r="AG542">
        <f t="shared" ref="AG542:AG549" si="479">ROUND((AP542),6)</f>
        <v>0</v>
      </c>
      <c r="AH542">
        <f>((EW542*1.15))</f>
        <v>53.106999999999992</v>
      </c>
      <c r="AI542">
        <f>((EX542*1.25))</f>
        <v>0.48750000000000004</v>
      </c>
      <c r="AJ542">
        <f t="shared" ref="AJ542:AJ549" si="480">(AS542)</f>
        <v>0</v>
      </c>
      <c r="AK542">
        <v>2750.72</v>
      </c>
      <c r="AL542">
        <v>1908.95</v>
      </c>
      <c r="AM542">
        <v>321.32</v>
      </c>
      <c r="AN542">
        <v>5.27</v>
      </c>
      <c r="AO542">
        <v>520.45000000000005</v>
      </c>
      <c r="AP542">
        <v>0</v>
      </c>
      <c r="AQ542">
        <v>46.18</v>
      </c>
      <c r="AR542">
        <v>0.39</v>
      </c>
      <c r="AS542">
        <v>0</v>
      </c>
      <c r="AT542">
        <v>111</v>
      </c>
      <c r="AU542">
        <v>64</v>
      </c>
      <c r="AV542">
        <v>1</v>
      </c>
      <c r="AW542">
        <v>1</v>
      </c>
      <c r="AZ542">
        <v>1</v>
      </c>
      <c r="BA542">
        <v>28.43</v>
      </c>
      <c r="BB542">
        <v>5.28</v>
      </c>
      <c r="BC542">
        <v>10.16</v>
      </c>
      <c r="BD542" t="s">
        <v>3</v>
      </c>
      <c r="BE542" t="s">
        <v>3</v>
      </c>
      <c r="BF542" t="s">
        <v>3</v>
      </c>
      <c r="BG542" t="s">
        <v>3</v>
      </c>
      <c r="BH542">
        <v>0</v>
      </c>
      <c r="BI542">
        <v>1</v>
      </c>
      <c r="BJ542" t="s">
        <v>464</v>
      </c>
      <c r="BM542">
        <v>11001</v>
      </c>
      <c r="BN542">
        <v>0</v>
      </c>
      <c r="BO542" t="s">
        <v>461</v>
      </c>
      <c r="BP542">
        <v>1</v>
      </c>
      <c r="BQ542">
        <v>2</v>
      </c>
      <c r="BR542">
        <v>0</v>
      </c>
      <c r="BS542">
        <v>28.43</v>
      </c>
      <c r="BT542">
        <v>1</v>
      </c>
      <c r="BU542">
        <v>1</v>
      </c>
      <c r="BV542">
        <v>1</v>
      </c>
      <c r="BW542">
        <v>1</v>
      </c>
      <c r="BX542">
        <v>1</v>
      </c>
      <c r="BY542" t="s">
        <v>3</v>
      </c>
      <c r="BZ542">
        <v>123</v>
      </c>
      <c r="CA542">
        <v>75</v>
      </c>
      <c r="CE542">
        <v>0</v>
      </c>
      <c r="CF542">
        <v>0</v>
      </c>
      <c r="CG542">
        <v>0</v>
      </c>
      <c r="CM542">
        <v>0</v>
      </c>
      <c r="CN542" t="s">
        <v>1223</v>
      </c>
      <c r="CO542">
        <v>0</v>
      </c>
      <c r="CP542">
        <f t="shared" ref="CP542:CP549" si="481">(P542+Q542+S542)</f>
        <v>6111.09</v>
      </c>
      <c r="CQ542">
        <f t="shared" ref="CQ542:CQ549" si="482">AC542*BC542</f>
        <v>19394.932000000001</v>
      </c>
      <c r="CR542">
        <f t="shared" ref="CR542:CR549" si="483">AD542*BB542</f>
        <v>2120.712</v>
      </c>
      <c r="CS542">
        <f t="shared" ref="CS542:CS549" si="484">AE542*BS542</f>
        <v>187.282625</v>
      </c>
      <c r="CT542">
        <f t="shared" ref="CT542:CT549" si="485">AF542*BA542</f>
        <v>17015.852525000002</v>
      </c>
      <c r="CU542">
        <f t="shared" ref="CU542:CX549" si="486">AG542</f>
        <v>0</v>
      </c>
      <c r="CV542">
        <f t="shared" si="486"/>
        <v>53.106999999999992</v>
      </c>
      <c r="CW542">
        <f t="shared" si="486"/>
        <v>0.48750000000000004</v>
      </c>
      <c r="CX542">
        <f t="shared" si="486"/>
        <v>0</v>
      </c>
      <c r="CY542">
        <f t="shared" ref="CY542:CY549" si="487">(((S542+R542)*AT542)/100)</f>
        <v>3028.5351000000001</v>
      </c>
      <c r="CZ542">
        <f t="shared" ref="CZ542:CZ549" si="488">(((S542+R542)*AU542)/100)</f>
        <v>1746.1823999999999</v>
      </c>
      <c r="DC542" t="s">
        <v>3</v>
      </c>
      <c r="DD542" t="s">
        <v>3</v>
      </c>
      <c r="DE542" t="s">
        <v>20</v>
      </c>
      <c r="DF542" t="s">
        <v>20</v>
      </c>
      <c r="DG542" t="s">
        <v>21</v>
      </c>
      <c r="DH542" t="s">
        <v>3</v>
      </c>
      <c r="DI542" t="s">
        <v>21</v>
      </c>
      <c r="DJ542" t="s">
        <v>20</v>
      </c>
      <c r="DK542" t="s">
        <v>3</v>
      </c>
      <c r="DL542" t="s">
        <v>3</v>
      </c>
      <c r="DM542" t="s">
        <v>3</v>
      </c>
      <c r="DN542">
        <v>0</v>
      </c>
      <c r="DO542">
        <v>0</v>
      </c>
      <c r="DP542">
        <v>1</v>
      </c>
      <c r="DQ542">
        <v>1</v>
      </c>
      <c r="DU542">
        <v>1005</v>
      </c>
      <c r="DV542" t="s">
        <v>463</v>
      </c>
      <c r="DW542" t="s">
        <v>463</v>
      </c>
      <c r="DX542">
        <v>100</v>
      </c>
      <c r="EE542">
        <v>63940279</v>
      </c>
      <c r="EF542">
        <v>2</v>
      </c>
      <c r="EG542" t="s">
        <v>22</v>
      </c>
      <c r="EH542">
        <v>0</v>
      </c>
      <c r="EI542" t="s">
        <v>3</v>
      </c>
      <c r="EJ542">
        <v>1</v>
      </c>
      <c r="EK542">
        <v>11001</v>
      </c>
      <c r="EL542" t="s">
        <v>49</v>
      </c>
      <c r="EM542" t="s">
        <v>50</v>
      </c>
      <c r="EO542" t="s">
        <v>25</v>
      </c>
      <c r="EQ542">
        <v>0</v>
      </c>
      <c r="ER542">
        <v>2750.72</v>
      </c>
      <c r="ES542">
        <v>1908.95</v>
      </c>
      <c r="ET542">
        <v>321.32</v>
      </c>
      <c r="EU542">
        <v>5.27</v>
      </c>
      <c r="EV542">
        <v>520.45000000000005</v>
      </c>
      <c r="EW542">
        <v>46.18</v>
      </c>
      <c r="EX542">
        <v>0.39</v>
      </c>
      <c r="EY542">
        <v>0</v>
      </c>
      <c r="FQ542">
        <v>0</v>
      </c>
      <c r="FR542">
        <f t="shared" ref="FR542:FR549" si="489">ROUND(IF(AND(BH542=3,BI542=3),P542,0),2)</f>
        <v>0</v>
      </c>
      <c r="FS542">
        <v>0</v>
      </c>
      <c r="FT542" t="s">
        <v>26</v>
      </c>
      <c r="FU542" t="s">
        <v>27</v>
      </c>
      <c r="FX542">
        <v>110.7</v>
      </c>
      <c r="FY542">
        <v>63.75</v>
      </c>
      <c r="GA542" t="s">
        <v>3</v>
      </c>
      <c r="GD542">
        <v>1</v>
      </c>
      <c r="GF542">
        <v>-1980413330</v>
      </c>
      <c r="GG542">
        <v>2</v>
      </c>
      <c r="GH542">
        <v>1</v>
      </c>
      <c r="GI542">
        <v>2</v>
      </c>
      <c r="GJ542">
        <v>0</v>
      </c>
      <c r="GK542">
        <v>0</v>
      </c>
      <c r="GL542">
        <f t="shared" ref="GL542:GL549" si="490">ROUND(IF(AND(BH542=3,BI542=3,FS542&lt;&gt;0),P542,0),2)</f>
        <v>0</v>
      </c>
      <c r="GM542">
        <f t="shared" ref="GM542:GM549" si="491">ROUND(O542+X542+Y542,2)+GX542</f>
        <v>10885.81</v>
      </c>
      <c r="GN542">
        <f t="shared" ref="GN542:GN549" si="492">IF(OR(BI542=0,BI542=1),ROUND(O542+X542+Y542,2),0)</f>
        <v>10885.81</v>
      </c>
      <c r="GO542">
        <f t="shared" ref="GO542:GO549" si="493">IF(BI542=2,ROUND(O542+X542+Y542,2),0)</f>
        <v>0</v>
      </c>
      <c r="GP542">
        <f t="shared" ref="GP542:GP549" si="494">IF(BI542=4,ROUND(O542+X542+Y542,2)+GX542,0)</f>
        <v>0</v>
      </c>
      <c r="GR542">
        <v>0</v>
      </c>
      <c r="GS542">
        <v>3</v>
      </c>
      <c r="GT542">
        <v>0</v>
      </c>
      <c r="GU542" t="s">
        <v>3</v>
      </c>
      <c r="GV542">
        <f t="shared" ref="GV542:GV549" si="495">ROUND((GT542),6)</f>
        <v>0</v>
      </c>
      <c r="GW542">
        <v>1</v>
      </c>
      <c r="GX542">
        <f t="shared" ref="GX542:GX549" si="496">ROUND(HC542*I542,2)</f>
        <v>0</v>
      </c>
      <c r="HA542">
        <v>0</v>
      </c>
      <c r="HB542">
        <v>0</v>
      </c>
      <c r="HC542">
        <f t="shared" ref="HC542:HC549" si="497">GV542*GW542</f>
        <v>0</v>
      </c>
      <c r="IK542">
        <v>0</v>
      </c>
    </row>
    <row r="543" spans="1:245" x14ac:dyDescent="0.2">
      <c r="A543">
        <v>18</v>
      </c>
      <c r="B543">
        <v>1</v>
      </c>
      <c r="C543">
        <v>883</v>
      </c>
      <c r="E543" t="s">
        <v>588</v>
      </c>
      <c r="F543" t="s">
        <v>466</v>
      </c>
      <c r="G543" t="s">
        <v>467</v>
      </c>
      <c r="H543" t="s">
        <v>31</v>
      </c>
      <c r="I543">
        <f>I542*J543</f>
        <v>-18.397600000000001</v>
      </c>
      <c r="J543">
        <v>-116.00000000000001</v>
      </c>
      <c r="O543">
        <f t="shared" si="467"/>
        <v>-548.36</v>
      </c>
      <c r="P543">
        <f t="shared" si="468"/>
        <v>-548.36</v>
      </c>
      <c r="Q543">
        <f t="shared" si="469"/>
        <v>0</v>
      </c>
      <c r="R543">
        <f t="shared" si="470"/>
        <v>0</v>
      </c>
      <c r="S543">
        <f t="shared" si="471"/>
        <v>0</v>
      </c>
      <c r="T543">
        <f t="shared" si="472"/>
        <v>0</v>
      </c>
      <c r="U543">
        <f t="shared" si="473"/>
        <v>0</v>
      </c>
      <c r="V543">
        <f t="shared" si="474"/>
        <v>0</v>
      </c>
      <c r="W543">
        <f t="shared" si="475"/>
        <v>0</v>
      </c>
      <c r="X543">
        <f t="shared" si="476"/>
        <v>0</v>
      </c>
      <c r="Y543">
        <f t="shared" si="476"/>
        <v>0</v>
      </c>
      <c r="AA543">
        <v>68187018</v>
      </c>
      <c r="AB543">
        <f t="shared" si="477"/>
        <v>5.71</v>
      </c>
      <c r="AC543">
        <f t="shared" si="478"/>
        <v>5.71</v>
      </c>
      <c r="AD543">
        <f>ROUND((((ET543)-(EU543))+AE543),6)</f>
        <v>0</v>
      </c>
      <c r="AE543">
        <f>ROUND((EU543),6)</f>
        <v>0</v>
      </c>
      <c r="AF543">
        <f>ROUND((EV543),6)</f>
        <v>0</v>
      </c>
      <c r="AG543">
        <f t="shared" si="479"/>
        <v>0</v>
      </c>
      <c r="AH543">
        <f>(EW543)</f>
        <v>0</v>
      </c>
      <c r="AI543">
        <f>(EX543)</f>
        <v>0</v>
      </c>
      <c r="AJ543">
        <f t="shared" si="480"/>
        <v>0</v>
      </c>
      <c r="AK543">
        <v>5.71</v>
      </c>
      <c r="AL543">
        <v>5.71</v>
      </c>
      <c r="AM543">
        <v>0</v>
      </c>
      <c r="AN543">
        <v>0</v>
      </c>
      <c r="AO543">
        <v>0</v>
      </c>
      <c r="AP543">
        <v>0</v>
      </c>
      <c r="AQ543">
        <v>0</v>
      </c>
      <c r="AR543">
        <v>0</v>
      </c>
      <c r="AS543">
        <v>0</v>
      </c>
      <c r="AT543">
        <v>0</v>
      </c>
      <c r="AU543">
        <v>0</v>
      </c>
      <c r="AV543">
        <v>1</v>
      </c>
      <c r="AW543">
        <v>1</v>
      </c>
      <c r="AZ543">
        <v>1</v>
      </c>
      <c r="BA543">
        <v>1</v>
      </c>
      <c r="BB543">
        <v>1</v>
      </c>
      <c r="BC543">
        <v>5.22</v>
      </c>
      <c r="BD543" t="s">
        <v>3</v>
      </c>
      <c r="BE543" t="s">
        <v>3</v>
      </c>
      <c r="BF543" t="s">
        <v>3</v>
      </c>
      <c r="BG543" t="s">
        <v>3</v>
      </c>
      <c r="BH543">
        <v>3</v>
      </c>
      <c r="BI543">
        <v>1</v>
      </c>
      <c r="BJ543" t="s">
        <v>468</v>
      </c>
      <c r="BM543">
        <v>500001</v>
      </c>
      <c r="BN543">
        <v>0</v>
      </c>
      <c r="BO543" t="s">
        <v>466</v>
      </c>
      <c r="BP543">
        <v>1</v>
      </c>
      <c r="BQ543">
        <v>8</v>
      </c>
      <c r="BR543">
        <v>1</v>
      </c>
      <c r="BS543">
        <v>1</v>
      </c>
      <c r="BT543">
        <v>1</v>
      </c>
      <c r="BU543">
        <v>1</v>
      </c>
      <c r="BV543">
        <v>1</v>
      </c>
      <c r="BW543">
        <v>1</v>
      </c>
      <c r="BX543">
        <v>1</v>
      </c>
      <c r="BY543" t="s">
        <v>3</v>
      </c>
      <c r="BZ543">
        <v>0</v>
      </c>
      <c r="CA543">
        <v>0</v>
      </c>
      <c r="CE543">
        <v>0</v>
      </c>
      <c r="CF543">
        <v>0</v>
      </c>
      <c r="CG543">
        <v>0</v>
      </c>
      <c r="CM543">
        <v>0</v>
      </c>
      <c r="CN543" t="s">
        <v>3</v>
      </c>
      <c r="CO543">
        <v>0</v>
      </c>
      <c r="CP543">
        <f t="shared" si="481"/>
        <v>-548.36</v>
      </c>
      <c r="CQ543">
        <f t="shared" si="482"/>
        <v>29.806199999999997</v>
      </c>
      <c r="CR543">
        <f t="shared" si="483"/>
        <v>0</v>
      </c>
      <c r="CS543">
        <f t="shared" si="484"/>
        <v>0</v>
      </c>
      <c r="CT543">
        <f t="shared" si="485"/>
        <v>0</v>
      </c>
      <c r="CU543">
        <f t="shared" si="486"/>
        <v>0</v>
      </c>
      <c r="CV543">
        <f t="shared" si="486"/>
        <v>0</v>
      </c>
      <c r="CW543">
        <f t="shared" si="486"/>
        <v>0</v>
      </c>
      <c r="CX543">
        <f t="shared" si="486"/>
        <v>0</v>
      </c>
      <c r="CY543">
        <f t="shared" si="487"/>
        <v>0</v>
      </c>
      <c r="CZ543">
        <f t="shared" si="488"/>
        <v>0</v>
      </c>
      <c r="DC543" t="s">
        <v>3</v>
      </c>
      <c r="DD543" t="s">
        <v>3</v>
      </c>
      <c r="DE543" t="s">
        <v>3</v>
      </c>
      <c r="DF543" t="s">
        <v>3</v>
      </c>
      <c r="DG543" t="s">
        <v>3</v>
      </c>
      <c r="DH543" t="s">
        <v>3</v>
      </c>
      <c r="DI543" t="s">
        <v>3</v>
      </c>
      <c r="DJ543" t="s">
        <v>3</v>
      </c>
      <c r="DK543" t="s">
        <v>3</v>
      </c>
      <c r="DL543" t="s">
        <v>3</v>
      </c>
      <c r="DM543" t="s">
        <v>3</v>
      </c>
      <c r="DN543">
        <v>0</v>
      </c>
      <c r="DO543">
        <v>0</v>
      </c>
      <c r="DP543">
        <v>1</v>
      </c>
      <c r="DQ543">
        <v>1</v>
      </c>
      <c r="DU543">
        <v>1005</v>
      </c>
      <c r="DV543" t="s">
        <v>31</v>
      </c>
      <c r="DW543" t="s">
        <v>31</v>
      </c>
      <c r="DX543">
        <v>1</v>
      </c>
      <c r="EE543">
        <v>63940454</v>
      </c>
      <c r="EF543">
        <v>8</v>
      </c>
      <c r="EG543" t="s">
        <v>33</v>
      </c>
      <c r="EH543">
        <v>0</v>
      </c>
      <c r="EI543" t="s">
        <v>3</v>
      </c>
      <c r="EJ543">
        <v>1</v>
      </c>
      <c r="EK543">
        <v>500001</v>
      </c>
      <c r="EL543" t="s">
        <v>34</v>
      </c>
      <c r="EM543" t="s">
        <v>35</v>
      </c>
      <c r="EO543" t="s">
        <v>3</v>
      </c>
      <c r="EQ543">
        <v>32768</v>
      </c>
      <c r="ER543">
        <v>5.71</v>
      </c>
      <c r="ES543">
        <v>5.71</v>
      </c>
      <c r="ET543">
        <v>0</v>
      </c>
      <c r="EU543">
        <v>0</v>
      </c>
      <c r="EV543">
        <v>0</v>
      </c>
      <c r="EW543">
        <v>0</v>
      </c>
      <c r="EX543">
        <v>0</v>
      </c>
      <c r="FQ543">
        <v>0</v>
      </c>
      <c r="FR543">
        <f t="shared" si="489"/>
        <v>0</v>
      </c>
      <c r="FS543">
        <v>0</v>
      </c>
      <c r="FX543">
        <v>0</v>
      </c>
      <c r="FY543">
        <v>0</v>
      </c>
      <c r="GA543" t="s">
        <v>3</v>
      </c>
      <c r="GD543">
        <v>1</v>
      </c>
      <c r="GF543">
        <v>328735001</v>
      </c>
      <c r="GG543">
        <v>2</v>
      </c>
      <c r="GH543">
        <v>1</v>
      </c>
      <c r="GI543">
        <v>2</v>
      </c>
      <c r="GJ543">
        <v>0</v>
      </c>
      <c r="GK543">
        <v>0</v>
      </c>
      <c r="GL543">
        <f t="shared" si="490"/>
        <v>0</v>
      </c>
      <c r="GM543">
        <f t="shared" si="491"/>
        <v>-548.36</v>
      </c>
      <c r="GN543">
        <f t="shared" si="492"/>
        <v>-548.36</v>
      </c>
      <c r="GO543">
        <f t="shared" si="493"/>
        <v>0</v>
      </c>
      <c r="GP543">
        <f t="shared" si="494"/>
        <v>0</v>
      </c>
      <c r="GR543">
        <v>0</v>
      </c>
      <c r="GS543">
        <v>3</v>
      </c>
      <c r="GT543">
        <v>0</v>
      </c>
      <c r="GU543" t="s">
        <v>3</v>
      </c>
      <c r="GV543">
        <f t="shared" si="495"/>
        <v>0</v>
      </c>
      <c r="GW543">
        <v>1</v>
      </c>
      <c r="GX543">
        <f t="shared" si="496"/>
        <v>0</v>
      </c>
      <c r="HA543">
        <v>0</v>
      </c>
      <c r="HB543">
        <v>0</v>
      </c>
      <c r="HC543">
        <f t="shared" si="497"/>
        <v>0</v>
      </c>
      <c r="IK543">
        <v>0</v>
      </c>
    </row>
    <row r="544" spans="1:245" x14ac:dyDescent="0.2">
      <c r="A544">
        <v>18</v>
      </c>
      <c r="B544">
        <v>1</v>
      </c>
      <c r="C544">
        <v>886</v>
      </c>
      <c r="E544" t="s">
        <v>589</v>
      </c>
      <c r="F544" t="s">
        <v>470</v>
      </c>
      <c r="G544" t="s">
        <v>471</v>
      </c>
      <c r="H544" t="s">
        <v>31</v>
      </c>
      <c r="I544">
        <f>I542*J544</f>
        <v>18.397600000000001</v>
      </c>
      <c r="J544">
        <v>116.00000000000001</v>
      </c>
      <c r="O544">
        <f t="shared" si="467"/>
        <v>3245.43</v>
      </c>
      <c r="P544">
        <f t="shared" si="468"/>
        <v>3245.43</v>
      </c>
      <c r="Q544">
        <f t="shared" si="469"/>
        <v>0</v>
      </c>
      <c r="R544">
        <f t="shared" si="470"/>
        <v>0</v>
      </c>
      <c r="S544">
        <f t="shared" si="471"/>
        <v>0</v>
      </c>
      <c r="T544">
        <f t="shared" si="472"/>
        <v>0</v>
      </c>
      <c r="U544">
        <f t="shared" si="473"/>
        <v>0</v>
      </c>
      <c r="V544">
        <f t="shared" si="474"/>
        <v>0</v>
      </c>
      <c r="W544">
        <f t="shared" si="475"/>
        <v>2.58</v>
      </c>
      <c r="X544">
        <f t="shared" si="476"/>
        <v>0</v>
      </c>
      <c r="Y544">
        <f t="shared" si="476"/>
        <v>0</v>
      </c>
      <c r="AA544">
        <v>68187018</v>
      </c>
      <c r="AB544">
        <f t="shared" si="477"/>
        <v>28.09</v>
      </c>
      <c r="AC544">
        <f t="shared" si="478"/>
        <v>28.09</v>
      </c>
      <c r="AD544">
        <f>ROUND((((ET544)-(EU544))+AE544),6)</f>
        <v>0</v>
      </c>
      <c r="AE544">
        <f>ROUND((EU544),6)</f>
        <v>0</v>
      </c>
      <c r="AF544">
        <f>ROUND((EV544),6)</f>
        <v>0</v>
      </c>
      <c r="AG544">
        <f t="shared" si="479"/>
        <v>0</v>
      </c>
      <c r="AH544">
        <f>(EW544)</f>
        <v>0</v>
      </c>
      <c r="AI544">
        <f>(EX544)</f>
        <v>0</v>
      </c>
      <c r="AJ544">
        <f t="shared" si="480"/>
        <v>0.14000000000000001</v>
      </c>
      <c r="AK544">
        <v>28.09</v>
      </c>
      <c r="AL544">
        <v>28.09</v>
      </c>
      <c r="AM544">
        <v>0</v>
      </c>
      <c r="AN544">
        <v>0</v>
      </c>
      <c r="AO544">
        <v>0</v>
      </c>
      <c r="AP544">
        <v>0</v>
      </c>
      <c r="AQ544">
        <v>0</v>
      </c>
      <c r="AR544">
        <v>0</v>
      </c>
      <c r="AS544">
        <v>0.14000000000000001</v>
      </c>
      <c r="AT544">
        <v>0</v>
      </c>
      <c r="AU544">
        <v>0</v>
      </c>
      <c r="AV544">
        <v>1</v>
      </c>
      <c r="AW544">
        <v>1</v>
      </c>
      <c r="AZ544">
        <v>1</v>
      </c>
      <c r="BA544">
        <v>1</v>
      </c>
      <c r="BB544">
        <v>1</v>
      </c>
      <c r="BC544">
        <v>6.28</v>
      </c>
      <c r="BD544" t="s">
        <v>3</v>
      </c>
      <c r="BE544" t="s">
        <v>3</v>
      </c>
      <c r="BF544" t="s">
        <v>3</v>
      </c>
      <c r="BG544" t="s">
        <v>3</v>
      </c>
      <c r="BH544">
        <v>3</v>
      </c>
      <c r="BI544">
        <v>1</v>
      </c>
      <c r="BJ544" t="s">
        <v>472</v>
      </c>
      <c r="BM544">
        <v>500001</v>
      </c>
      <c r="BN544">
        <v>0</v>
      </c>
      <c r="BO544" t="s">
        <v>470</v>
      </c>
      <c r="BP544">
        <v>1</v>
      </c>
      <c r="BQ544">
        <v>8</v>
      </c>
      <c r="BR544">
        <v>0</v>
      </c>
      <c r="BS544">
        <v>1</v>
      </c>
      <c r="BT544">
        <v>1</v>
      </c>
      <c r="BU544">
        <v>1</v>
      </c>
      <c r="BV544">
        <v>1</v>
      </c>
      <c r="BW544">
        <v>1</v>
      </c>
      <c r="BX544">
        <v>1</v>
      </c>
      <c r="BY544" t="s">
        <v>3</v>
      </c>
      <c r="BZ544">
        <v>0</v>
      </c>
      <c r="CA544">
        <v>0</v>
      </c>
      <c r="CE544">
        <v>0</v>
      </c>
      <c r="CF544">
        <v>0</v>
      </c>
      <c r="CG544">
        <v>0</v>
      </c>
      <c r="CM544">
        <v>0</v>
      </c>
      <c r="CN544" t="s">
        <v>3</v>
      </c>
      <c r="CO544">
        <v>0</v>
      </c>
      <c r="CP544">
        <f t="shared" si="481"/>
        <v>3245.43</v>
      </c>
      <c r="CQ544">
        <f t="shared" si="482"/>
        <v>176.40520000000001</v>
      </c>
      <c r="CR544">
        <f t="shared" si="483"/>
        <v>0</v>
      </c>
      <c r="CS544">
        <f t="shared" si="484"/>
        <v>0</v>
      </c>
      <c r="CT544">
        <f t="shared" si="485"/>
        <v>0</v>
      </c>
      <c r="CU544">
        <f t="shared" si="486"/>
        <v>0</v>
      </c>
      <c r="CV544">
        <f t="shared" si="486"/>
        <v>0</v>
      </c>
      <c r="CW544">
        <f t="shared" si="486"/>
        <v>0</v>
      </c>
      <c r="CX544">
        <f t="shared" si="486"/>
        <v>0.14000000000000001</v>
      </c>
      <c r="CY544">
        <f t="shared" si="487"/>
        <v>0</v>
      </c>
      <c r="CZ544">
        <f t="shared" si="488"/>
        <v>0</v>
      </c>
      <c r="DC544" t="s">
        <v>3</v>
      </c>
      <c r="DD544" t="s">
        <v>3</v>
      </c>
      <c r="DE544" t="s">
        <v>3</v>
      </c>
      <c r="DF544" t="s">
        <v>3</v>
      </c>
      <c r="DG544" t="s">
        <v>3</v>
      </c>
      <c r="DH544" t="s">
        <v>3</v>
      </c>
      <c r="DI544" t="s">
        <v>3</v>
      </c>
      <c r="DJ544" t="s">
        <v>3</v>
      </c>
      <c r="DK544" t="s">
        <v>3</v>
      </c>
      <c r="DL544" t="s">
        <v>3</v>
      </c>
      <c r="DM544" t="s">
        <v>3</v>
      </c>
      <c r="DN544">
        <v>0</v>
      </c>
      <c r="DO544">
        <v>0</v>
      </c>
      <c r="DP544">
        <v>1</v>
      </c>
      <c r="DQ544">
        <v>1</v>
      </c>
      <c r="DU544">
        <v>1005</v>
      </c>
      <c r="DV544" t="s">
        <v>31</v>
      </c>
      <c r="DW544" t="s">
        <v>31</v>
      </c>
      <c r="DX544">
        <v>1</v>
      </c>
      <c r="EE544">
        <v>63940454</v>
      </c>
      <c r="EF544">
        <v>8</v>
      </c>
      <c r="EG544" t="s">
        <v>33</v>
      </c>
      <c r="EH544">
        <v>0</v>
      </c>
      <c r="EI544" t="s">
        <v>3</v>
      </c>
      <c r="EJ544">
        <v>1</v>
      </c>
      <c r="EK544">
        <v>500001</v>
      </c>
      <c r="EL544" t="s">
        <v>34</v>
      </c>
      <c r="EM544" t="s">
        <v>35</v>
      </c>
      <c r="EO544" t="s">
        <v>3</v>
      </c>
      <c r="EQ544">
        <v>0</v>
      </c>
      <c r="ER544">
        <v>28.09</v>
      </c>
      <c r="ES544">
        <v>28.09</v>
      </c>
      <c r="ET544">
        <v>0</v>
      </c>
      <c r="EU544">
        <v>0</v>
      </c>
      <c r="EV544">
        <v>0</v>
      </c>
      <c r="EW544">
        <v>0</v>
      </c>
      <c r="EX544">
        <v>0</v>
      </c>
      <c r="FQ544">
        <v>0</v>
      </c>
      <c r="FR544">
        <f t="shared" si="489"/>
        <v>0</v>
      </c>
      <c r="FS544">
        <v>0</v>
      </c>
      <c r="FX544">
        <v>0</v>
      </c>
      <c r="FY544">
        <v>0</v>
      </c>
      <c r="GA544" t="s">
        <v>3</v>
      </c>
      <c r="GD544">
        <v>1</v>
      </c>
      <c r="GF544">
        <v>-783165229</v>
      </c>
      <c r="GG544">
        <v>2</v>
      </c>
      <c r="GH544">
        <v>1</v>
      </c>
      <c r="GI544">
        <v>2</v>
      </c>
      <c r="GJ544">
        <v>0</v>
      </c>
      <c r="GK544">
        <v>0</v>
      </c>
      <c r="GL544">
        <f t="shared" si="490"/>
        <v>0</v>
      </c>
      <c r="GM544">
        <f t="shared" si="491"/>
        <v>3245.43</v>
      </c>
      <c r="GN544">
        <f t="shared" si="492"/>
        <v>3245.43</v>
      </c>
      <c r="GO544">
        <f t="shared" si="493"/>
        <v>0</v>
      </c>
      <c r="GP544">
        <f t="shared" si="494"/>
        <v>0</v>
      </c>
      <c r="GR544">
        <v>0</v>
      </c>
      <c r="GS544">
        <v>3</v>
      </c>
      <c r="GT544">
        <v>0</v>
      </c>
      <c r="GU544" t="s">
        <v>3</v>
      </c>
      <c r="GV544">
        <f t="shared" si="495"/>
        <v>0</v>
      </c>
      <c r="GW544">
        <v>1</v>
      </c>
      <c r="GX544">
        <f t="shared" si="496"/>
        <v>0</v>
      </c>
      <c r="HA544">
        <v>0</v>
      </c>
      <c r="HB544">
        <v>0</v>
      </c>
      <c r="HC544">
        <f t="shared" si="497"/>
        <v>0</v>
      </c>
      <c r="IK544">
        <v>0</v>
      </c>
    </row>
    <row r="545" spans="1:245" x14ac:dyDescent="0.2">
      <c r="A545">
        <v>17</v>
      </c>
      <c r="B545">
        <v>1</v>
      </c>
      <c r="C545">
        <f>ROW(SmtRes!A900)</f>
        <v>900</v>
      </c>
      <c r="D545">
        <f>ROW(EtalonRes!A880)</f>
        <v>880</v>
      </c>
      <c r="E545" t="s">
        <v>590</v>
      </c>
      <c r="F545" t="s">
        <v>474</v>
      </c>
      <c r="G545" t="s">
        <v>475</v>
      </c>
      <c r="H545" t="s">
        <v>463</v>
      </c>
      <c r="I545">
        <f>ROUND(I542,9)</f>
        <v>0.15859999999999999</v>
      </c>
      <c r="J545">
        <v>0</v>
      </c>
      <c r="O545">
        <f t="shared" si="467"/>
        <v>3628.97</v>
      </c>
      <c r="P545">
        <f t="shared" si="468"/>
        <v>1828.35</v>
      </c>
      <c r="Q545">
        <f t="shared" si="469"/>
        <v>172.52</v>
      </c>
      <c r="R545">
        <f t="shared" si="470"/>
        <v>17.53</v>
      </c>
      <c r="S545">
        <f t="shared" si="471"/>
        <v>1628.1</v>
      </c>
      <c r="T545">
        <f t="shared" si="472"/>
        <v>0</v>
      </c>
      <c r="U545">
        <f t="shared" si="473"/>
        <v>5.0813853999999985</v>
      </c>
      <c r="V545">
        <f t="shared" si="474"/>
        <v>4.5597500000000006E-2</v>
      </c>
      <c r="W545">
        <f t="shared" si="475"/>
        <v>0</v>
      </c>
      <c r="X545">
        <f t="shared" si="476"/>
        <v>1826.65</v>
      </c>
      <c r="Y545">
        <f t="shared" si="476"/>
        <v>1053.2</v>
      </c>
      <c r="AA545">
        <v>68187018</v>
      </c>
      <c r="AB545">
        <f t="shared" si="477"/>
        <v>1863.2945</v>
      </c>
      <c r="AC545">
        <f t="shared" si="478"/>
        <v>1304.08</v>
      </c>
      <c r="AD545">
        <f>ROUND(((((ET545*1.25))-((EU545*1.25)))+AE545),6)</f>
        <v>198.13749999999999</v>
      </c>
      <c r="AE545">
        <f>ROUND(((EU545*1.25)),6)</f>
        <v>3.8875000000000002</v>
      </c>
      <c r="AF545">
        <f>ROUND(((EV545*1.15)),6)</f>
        <v>361.077</v>
      </c>
      <c r="AG545">
        <f t="shared" si="479"/>
        <v>0</v>
      </c>
      <c r="AH545">
        <f>((EW545*1.15))</f>
        <v>32.038999999999994</v>
      </c>
      <c r="AI545">
        <f>((EX545*1.25))</f>
        <v>0.28750000000000003</v>
      </c>
      <c r="AJ545">
        <f t="shared" si="480"/>
        <v>0</v>
      </c>
      <c r="AK545">
        <v>1776.57</v>
      </c>
      <c r="AL545">
        <v>1304.08</v>
      </c>
      <c r="AM545">
        <v>158.51</v>
      </c>
      <c r="AN545">
        <v>3.11</v>
      </c>
      <c r="AO545">
        <v>313.98</v>
      </c>
      <c r="AP545">
        <v>0</v>
      </c>
      <c r="AQ545">
        <v>27.86</v>
      </c>
      <c r="AR545">
        <v>0.23</v>
      </c>
      <c r="AS545">
        <v>0</v>
      </c>
      <c r="AT545">
        <v>111</v>
      </c>
      <c r="AU545">
        <v>64</v>
      </c>
      <c r="AV545">
        <v>1</v>
      </c>
      <c r="AW545">
        <v>1</v>
      </c>
      <c r="AZ545">
        <v>1</v>
      </c>
      <c r="BA545">
        <v>28.43</v>
      </c>
      <c r="BB545">
        <v>5.49</v>
      </c>
      <c r="BC545">
        <v>8.84</v>
      </c>
      <c r="BD545" t="s">
        <v>3</v>
      </c>
      <c r="BE545" t="s">
        <v>3</v>
      </c>
      <c r="BF545" t="s">
        <v>3</v>
      </c>
      <c r="BG545" t="s">
        <v>3</v>
      </c>
      <c r="BH545">
        <v>0</v>
      </c>
      <c r="BI545">
        <v>1</v>
      </c>
      <c r="BJ545" t="s">
        <v>476</v>
      </c>
      <c r="BM545">
        <v>11001</v>
      </c>
      <c r="BN545">
        <v>0</v>
      </c>
      <c r="BO545" t="s">
        <v>474</v>
      </c>
      <c r="BP545">
        <v>1</v>
      </c>
      <c r="BQ545">
        <v>2</v>
      </c>
      <c r="BR545">
        <v>0</v>
      </c>
      <c r="BS545">
        <v>28.43</v>
      </c>
      <c r="BT545">
        <v>1</v>
      </c>
      <c r="BU545">
        <v>1</v>
      </c>
      <c r="BV545">
        <v>1</v>
      </c>
      <c r="BW545">
        <v>1</v>
      </c>
      <c r="BX545">
        <v>1</v>
      </c>
      <c r="BY545" t="s">
        <v>3</v>
      </c>
      <c r="BZ545">
        <v>123</v>
      </c>
      <c r="CA545">
        <v>75</v>
      </c>
      <c r="CE545">
        <v>0</v>
      </c>
      <c r="CF545">
        <v>0</v>
      </c>
      <c r="CG545">
        <v>0</v>
      </c>
      <c r="CM545">
        <v>0</v>
      </c>
      <c r="CN545" t="s">
        <v>1223</v>
      </c>
      <c r="CO545">
        <v>0</v>
      </c>
      <c r="CP545">
        <f t="shared" si="481"/>
        <v>3628.97</v>
      </c>
      <c r="CQ545">
        <f t="shared" si="482"/>
        <v>11528.0672</v>
      </c>
      <c r="CR545">
        <f t="shared" si="483"/>
        <v>1087.7748750000001</v>
      </c>
      <c r="CS545">
        <f t="shared" si="484"/>
        <v>110.521625</v>
      </c>
      <c r="CT545">
        <f t="shared" si="485"/>
        <v>10265.419110000001</v>
      </c>
      <c r="CU545">
        <f t="shared" si="486"/>
        <v>0</v>
      </c>
      <c r="CV545">
        <f t="shared" si="486"/>
        <v>32.038999999999994</v>
      </c>
      <c r="CW545">
        <f t="shared" si="486"/>
        <v>0.28750000000000003</v>
      </c>
      <c r="CX545">
        <f t="shared" si="486"/>
        <v>0</v>
      </c>
      <c r="CY545">
        <f t="shared" si="487"/>
        <v>1826.6493</v>
      </c>
      <c r="CZ545">
        <f t="shared" si="488"/>
        <v>1053.2031999999999</v>
      </c>
      <c r="DC545" t="s">
        <v>3</v>
      </c>
      <c r="DD545" t="s">
        <v>3</v>
      </c>
      <c r="DE545" t="s">
        <v>20</v>
      </c>
      <c r="DF545" t="s">
        <v>20</v>
      </c>
      <c r="DG545" t="s">
        <v>21</v>
      </c>
      <c r="DH545" t="s">
        <v>3</v>
      </c>
      <c r="DI545" t="s">
        <v>21</v>
      </c>
      <c r="DJ545" t="s">
        <v>20</v>
      </c>
      <c r="DK545" t="s">
        <v>3</v>
      </c>
      <c r="DL545" t="s">
        <v>3</v>
      </c>
      <c r="DM545" t="s">
        <v>3</v>
      </c>
      <c r="DN545">
        <v>0</v>
      </c>
      <c r="DO545">
        <v>0</v>
      </c>
      <c r="DP545">
        <v>1</v>
      </c>
      <c r="DQ545">
        <v>1</v>
      </c>
      <c r="DU545">
        <v>1005</v>
      </c>
      <c r="DV545" t="s">
        <v>463</v>
      </c>
      <c r="DW545" t="s">
        <v>463</v>
      </c>
      <c r="DX545">
        <v>100</v>
      </c>
      <c r="EE545">
        <v>63940279</v>
      </c>
      <c r="EF545">
        <v>2</v>
      </c>
      <c r="EG545" t="s">
        <v>22</v>
      </c>
      <c r="EH545">
        <v>0</v>
      </c>
      <c r="EI545" t="s">
        <v>3</v>
      </c>
      <c r="EJ545">
        <v>1</v>
      </c>
      <c r="EK545">
        <v>11001</v>
      </c>
      <c r="EL545" t="s">
        <v>49</v>
      </c>
      <c r="EM545" t="s">
        <v>50</v>
      </c>
      <c r="EO545" t="s">
        <v>25</v>
      </c>
      <c r="EQ545">
        <v>0</v>
      </c>
      <c r="ER545">
        <v>1776.57</v>
      </c>
      <c r="ES545">
        <v>1304.08</v>
      </c>
      <c r="ET545">
        <v>158.51</v>
      </c>
      <c r="EU545">
        <v>3.11</v>
      </c>
      <c r="EV545">
        <v>313.98</v>
      </c>
      <c r="EW545">
        <v>27.86</v>
      </c>
      <c r="EX545">
        <v>0.23</v>
      </c>
      <c r="EY545">
        <v>0</v>
      </c>
      <c r="FQ545">
        <v>0</v>
      </c>
      <c r="FR545">
        <f t="shared" si="489"/>
        <v>0</v>
      </c>
      <c r="FS545">
        <v>0</v>
      </c>
      <c r="FT545" t="s">
        <v>26</v>
      </c>
      <c r="FU545" t="s">
        <v>27</v>
      </c>
      <c r="FX545">
        <v>110.7</v>
      </c>
      <c r="FY545">
        <v>63.75</v>
      </c>
      <c r="GA545" t="s">
        <v>3</v>
      </c>
      <c r="GD545">
        <v>1</v>
      </c>
      <c r="GF545">
        <v>1841058597</v>
      </c>
      <c r="GG545">
        <v>2</v>
      </c>
      <c r="GH545">
        <v>1</v>
      </c>
      <c r="GI545">
        <v>2</v>
      </c>
      <c r="GJ545">
        <v>0</v>
      </c>
      <c r="GK545">
        <v>0</v>
      </c>
      <c r="GL545">
        <f t="shared" si="490"/>
        <v>0</v>
      </c>
      <c r="GM545">
        <f t="shared" si="491"/>
        <v>6508.82</v>
      </c>
      <c r="GN545">
        <f t="shared" si="492"/>
        <v>6508.82</v>
      </c>
      <c r="GO545">
        <f t="shared" si="493"/>
        <v>0</v>
      </c>
      <c r="GP545">
        <f t="shared" si="494"/>
        <v>0</v>
      </c>
      <c r="GR545">
        <v>0</v>
      </c>
      <c r="GS545">
        <v>3</v>
      </c>
      <c r="GT545">
        <v>0</v>
      </c>
      <c r="GU545" t="s">
        <v>3</v>
      </c>
      <c r="GV545">
        <f t="shared" si="495"/>
        <v>0</v>
      </c>
      <c r="GW545">
        <v>1</v>
      </c>
      <c r="GX545">
        <f t="shared" si="496"/>
        <v>0</v>
      </c>
      <c r="HA545">
        <v>0</v>
      </c>
      <c r="HB545">
        <v>0</v>
      </c>
      <c r="HC545">
        <f t="shared" si="497"/>
        <v>0</v>
      </c>
      <c r="IK545">
        <v>0</v>
      </c>
    </row>
    <row r="546" spans="1:245" x14ac:dyDescent="0.2">
      <c r="A546">
        <v>18</v>
      </c>
      <c r="B546">
        <v>1</v>
      </c>
      <c r="C546">
        <v>897</v>
      </c>
      <c r="E546" t="s">
        <v>591</v>
      </c>
      <c r="F546" t="s">
        <v>466</v>
      </c>
      <c r="G546" t="s">
        <v>467</v>
      </c>
      <c r="H546" t="s">
        <v>31</v>
      </c>
      <c r="I546">
        <f>I545*J546</f>
        <v>-18.397600000000001</v>
      </c>
      <c r="J546">
        <v>-116.00000000000001</v>
      </c>
      <c r="O546">
        <f t="shared" si="467"/>
        <v>-548.36</v>
      </c>
      <c r="P546">
        <f t="shared" si="468"/>
        <v>-548.36</v>
      </c>
      <c r="Q546">
        <f t="shared" si="469"/>
        <v>0</v>
      </c>
      <c r="R546">
        <f t="shared" si="470"/>
        <v>0</v>
      </c>
      <c r="S546">
        <f t="shared" si="471"/>
        <v>0</v>
      </c>
      <c r="T546">
        <f t="shared" si="472"/>
        <v>0</v>
      </c>
      <c r="U546">
        <f t="shared" si="473"/>
        <v>0</v>
      </c>
      <c r="V546">
        <f t="shared" si="474"/>
        <v>0</v>
      </c>
      <c r="W546">
        <f t="shared" si="475"/>
        <v>0</v>
      </c>
      <c r="X546">
        <f t="shared" si="476"/>
        <v>0</v>
      </c>
      <c r="Y546">
        <f t="shared" si="476"/>
        <v>0</v>
      </c>
      <c r="AA546">
        <v>68187018</v>
      </c>
      <c r="AB546">
        <f t="shared" si="477"/>
        <v>5.71</v>
      </c>
      <c r="AC546">
        <f t="shared" si="478"/>
        <v>5.71</v>
      </c>
      <c r="AD546">
        <f>ROUND((((ET546)-(EU546))+AE546),6)</f>
        <v>0</v>
      </c>
      <c r="AE546">
        <f>ROUND((EU546),6)</f>
        <v>0</v>
      </c>
      <c r="AF546">
        <f>ROUND((EV546),6)</f>
        <v>0</v>
      </c>
      <c r="AG546">
        <f t="shared" si="479"/>
        <v>0</v>
      </c>
      <c r="AH546">
        <f>(EW546)</f>
        <v>0</v>
      </c>
      <c r="AI546">
        <f>(EX546)</f>
        <v>0</v>
      </c>
      <c r="AJ546">
        <f t="shared" si="480"/>
        <v>0</v>
      </c>
      <c r="AK546">
        <v>5.71</v>
      </c>
      <c r="AL546">
        <v>5.71</v>
      </c>
      <c r="AM546">
        <v>0</v>
      </c>
      <c r="AN546">
        <v>0</v>
      </c>
      <c r="AO546">
        <v>0</v>
      </c>
      <c r="AP546">
        <v>0</v>
      </c>
      <c r="AQ546">
        <v>0</v>
      </c>
      <c r="AR546">
        <v>0</v>
      </c>
      <c r="AS546">
        <v>0</v>
      </c>
      <c r="AT546">
        <v>0</v>
      </c>
      <c r="AU546">
        <v>0</v>
      </c>
      <c r="AV546">
        <v>1</v>
      </c>
      <c r="AW546">
        <v>1</v>
      </c>
      <c r="AZ546">
        <v>1</v>
      </c>
      <c r="BA546">
        <v>1</v>
      </c>
      <c r="BB546">
        <v>1</v>
      </c>
      <c r="BC546">
        <v>5.22</v>
      </c>
      <c r="BD546" t="s">
        <v>3</v>
      </c>
      <c r="BE546" t="s">
        <v>3</v>
      </c>
      <c r="BF546" t="s">
        <v>3</v>
      </c>
      <c r="BG546" t="s">
        <v>3</v>
      </c>
      <c r="BH546">
        <v>3</v>
      </c>
      <c r="BI546">
        <v>1</v>
      </c>
      <c r="BJ546" t="s">
        <v>468</v>
      </c>
      <c r="BM546">
        <v>500001</v>
      </c>
      <c r="BN546">
        <v>0</v>
      </c>
      <c r="BO546" t="s">
        <v>466</v>
      </c>
      <c r="BP546">
        <v>1</v>
      </c>
      <c r="BQ546">
        <v>8</v>
      </c>
      <c r="BR546">
        <v>1</v>
      </c>
      <c r="BS546">
        <v>1</v>
      </c>
      <c r="BT546">
        <v>1</v>
      </c>
      <c r="BU546">
        <v>1</v>
      </c>
      <c r="BV546">
        <v>1</v>
      </c>
      <c r="BW546">
        <v>1</v>
      </c>
      <c r="BX546">
        <v>1</v>
      </c>
      <c r="BY546" t="s">
        <v>3</v>
      </c>
      <c r="BZ546">
        <v>0</v>
      </c>
      <c r="CA546">
        <v>0</v>
      </c>
      <c r="CE546">
        <v>0</v>
      </c>
      <c r="CF546">
        <v>0</v>
      </c>
      <c r="CG546">
        <v>0</v>
      </c>
      <c r="CM546">
        <v>0</v>
      </c>
      <c r="CN546" t="s">
        <v>3</v>
      </c>
      <c r="CO546">
        <v>0</v>
      </c>
      <c r="CP546">
        <f t="shared" si="481"/>
        <v>-548.36</v>
      </c>
      <c r="CQ546">
        <f t="shared" si="482"/>
        <v>29.806199999999997</v>
      </c>
      <c r="CR546">
        <f t="shared" si="483"/>
        <v>0</v>
      </c>
      <c r="CS546">
        <f t="shared" si="484"/>
        <v>0</v>
      </c>
      <c r="CT546">
        <f t="shared" si="485"/>
        <v>0</v>
      </c>
      <c r="CU546">
        <f t="shared" si="486"/>
        <v>0</v>
      </c>
      <c r="CV546">
        <f t="shared" si="486"/>
        <v>0</v>
      </c>
      <c r="CW546">
        <f t="shared" si="486"/>
        <v>0</v>
      </c>
      <c r="CX546">
        <f t="shared" si="486"/>
        <v>0</v>
      </c>
      <c r="CY546">
        <f t="shared" si="487"/>
        <v>0</v>
      </c>
      <c r="CZ546">
        <f t="shared" si="488"/>
        <v>0</v>
      </c>
      <c r="DC546" t="s">
        <v>3</v>
      </c>
      <c r="DD546" t="s">
        <v>3</v>
      </c>
      <c r="DE546" t="s">
        <v>3</v>
      </c>
      <c r="DF546" t="s">
        <v>3</v>
      </c>
      <c r="DG546" t="s">
        <v>3</v>
      </c>
      <c r="DH546" t="s">
        <v>3</v>
      </c>
      <c r="DI546" t="s">
        <v>3</v>
      </c>
      <c r="DJ546" t="s">
        <v>3</v>
      </c>
      <c r="DK546" t="s">
        <v>3</v>
      </c>
      <c r="DL546" t="s">
        <v>3</v>
      </c>
      <c r="DM546" t="s">
        <v>3</v>
      </c>
      <c r="DN546">
        <v>0</v>
      </c>
      <c r="DO546">
        <v>0</v>
      </c>
      <c r="DP546">
        <v>1</v>
      </c>
      <c r="DQ546">
        <v>1</v>
      </c>
      <c r="DU546">
        <v>1005</v>
      </c>
      <c r="DV546" t="s">
        <v>31</v>
      </c>
      <c r="DW546" t="s">
        <v>31</v>
      </c>
      <c r="DX546">
        <v>1</v>
      </c>
      <c r="EE546">
        <v>63940454</v>
      </c>
      <c r="EF546">
        <v>8</v>
      </c>
      <c r="EG546" t="s">
        <v>33</v>
      </c>
      <c r="EH546">
        <v>0</v>
      </c>
      <c r="EI546" t="s">
        <v>3</v>
      </c>
      <c r="EJ546">
        <v>1</v>
      </c>
      <c r="EK546">
        <v>500001</v>
      </c>
      <c r="EL546" t="s">
        <v>34</v>
      </c>
      <c r="EM546" t="s">
        <v>35</v>
      </c>
      <c r="EO546" t="s">
        <v>3</v>
      </c>
      <c r="EQ546">
        <v>32768</v>
      </c>
      <c r="ER546">
        <v>5.71</v>
      </c>
      <c r="ES546">
        <v>5.71</v>
      </c>
      <c r="ET546">
        <v>0</v>
      </c>
      <c r="EU546">
        <v>0</v>
      </c>
      <c r="EV546">
        <v>0</v>
      </c>
      <c r="EW546">
        <v>0</v>
      </c>
      <c r="EX546">
        <v>0</v>
      </c>
      <c r="FQ546">
        <v>0</v>
      </c>
      <c r="FR546">
        <f t="shared" si="489"/>
        <v>0</v>
      </c>
      <c r="FS546">
        <v>0</v>
      </c>
      <c r="FX546">
        <v>0</v>
      </c>
      <c r="FY546">
        <v>0</v>
      </c>
      <c r="GA546" t="s">
        <v>3</v>
      </c>
      <c r="GD546">
        <v>1</v>
      </c>
      <c r="GF546">
        <v>328735001</v>
      </c>
      <c r="GG546">
        <v>2</v>
      </c>
      <c r="GH546">
        <v>1</v>
      </c>
      <c r="GI546">
        <v>2</v>
      </c>
      <c r="GJ546">
        <v>0</v>
      </c>
      <c r="GK546">
        <v>0</v>
      </c>
      <c r="GL546">
        <f t="shared" si="490"/>
        <v>0</v>
      </c>
      <c r="GM546">
        <f t="shared" si="491"/>
        <v>-548.36</v>
      </c>
      <c r="GN546">
        <f t="shared" si="492"/>
        <v>-548.36</v>
      </c>
      <c r="GO546">
        <f t="shared" si="493"/>
        <v>0</v>
      </c>
      <c r="GP546">
        <f t="shared" si="494"/>
        <v>0</v>
      </c>
      <c r="GR546">
        <v>0</v>
      </c>
      <c r="GS546">
        <v>3</v>
      </c>
      <c r="GT546">
        <v>0</v>
      </c>
      <c r="GU546" t="s">
        <v>3</v>
      </c>
      <c r="GV546">
        <f t="shared" si="495"/>
        <v>0</v>
      </c>
      <c r="GW546">
        <v>1</v>
      </c>
      <c r="GX546">
        <f t="shared" si="496"/>
        <v>0</v>
      </c>
      <c r="HA546">
        <v>0</v>
      </c>
      <c r="HB546">
        <v>0</v>
      </c>
      <c r="HC546">
        <f t="shared" si="497"/>
        <v>0</v>
      </c>
      <c r="IK546">
        <v>0</v>
      </c>
    </row>
    <row r="547" spans="1:245" x14ac:dyDescent="0.2">
      <c r="A547">
        <v>18</v>
      </c>
      <c r="B547">
        <v>1</v>
      </c>
      <c r="C547">
        <v>899</v>
      </c>
      <c r="E547" t="s">
        <v>592</v>
      </c>
      <c r="F547" t="s">
        <v>479</v>
      </c>
      <c r="G547" t="s">
        <v>480</v>
      </c>
      <c r="H547" t="s">
        <v>31</v>
      </c>
      <c r="I547">
        <f>I545*J547</f>
        <v>18.397600000000001</v>
      </c>
      <c r="J547">
        <v>116.00000000000001</v>
      </c>
      <c r="O547">
        <f t="shared" si="467"/>
        <v>3221.52</v>
      </c>
      <c r="P547">
        <f t="shared" si="468"/>
        <v>3221.52</v>
      </c>
      <c r="Q547">
        <f t="shared" si="469"/>
        <v>0</v>
      </c>
      <c r="R547">
        <f t="shared" si="470"/>
        <v>0</v>
      </c>
      <c r="S547">
        <f t="shared" si="471"/>
        <v>0</v>
      </c>
      <c r="T547">
        <f t="shared" si="472"/>
        <v>0</v>
      </c>
      <c r="U547">
        <f t="shared" si="473"/>
        <v>0</v>
      </c>
      <c r="V547">
        <f t="shared" si="474"/>
        <v>0</v>
      </c>
      <c r="W547">
        <f t="shared" si="475"/>
        <v>3.13</v>
      </c>
      <c r="X547">
        <f t="shared" si="476"/>
        <v>0</v>
      </c>
      <c r="Y547">
        <f t="shared" si="476"/>
        <v>0</v>
      </c>
      <c r="AA547">
        <v>68187018</v>
      </c>
      <c r="AB547">
        <f t="shared" si="477"/>
        <v>25.98</v>
      </c>
      <c r="AC547">
        <f t="shared" si="478"/>
        <v>25.98</v>
      </c>
      <c r="AD547">
        <f>ROUND((((ET547)-(EU547))+AE547),6)</f>
        <v>0</v>
      </c>
      <c r="AE547">
        <f>ROUND((EU547),6)</f>
        <v>0</v>
      </c>
      <c r="AF547">
        <f>ROUND((EV547),6)</f>
        <v>0</v>
      </c>
      <c r="AG547">
        <f t="shared" si="479"/>
        <v>0</v>
      </c>
      <c r="AH547">
        <f>(EW547)</f>
        <v>0</v>
      </c>
      <c r="AI547">
        <f>(EX547)</f>
        <v>0</v>
      </c>
      <c r="AJ547">
        <f t="shared" si="480"/>
        <v>0.17</v>
      </c>
      <c r="AK547">
        <v>25.98</v>
      </c>
      <c r="AL547">
        <v>25.98</v>
      </c>
      <c r="AM547">
        <v>0</v>
      </c>
      <c r="AN547">
        <v>0</v>
      </c>
      <c r="AO547">
        <v>0</v>
      </c>
      <c r="AP547">
        <v>0</v>
      </c>
      <c r="AQ547">
        <v>0</v>
      </c>
      <c r="AR547">
        <v>0</v>
      </c>
      <c r="AS547">
        <v>0.17</v>
      </c>
      <c r="AT547">
        <v>0</v>
      </c>
      <c r="AU547">
        <v>0</v>
      </c>
      <c r="AV547">
        <v>1</v>
      </c>
      <c r="AW547">
        <v>1</v>
      </c>
      <c r="AZ547">
        <v>1</v>
      </c>
      <c r="BA547">
        <v>1</v>
      </c>
      <c r="BB547">
        <v>1</v>
      </c>
      <c r="BC547">
        <v>6.74</v>
      </c>
      <c r="BD547" t="s">
        <v>3</v>
      </c>
      <c r="BE547" t="s">
        <v>3</v>
      </c>
      <c r="BF547" t="s">
        <v>3</v>
      </c>
      <c r="BG547" t="s">
        <v>3</v>
      </c>
      <c r="BH547">
        <v>3</v>
      </c>
      <c r="BI547">
        <v>1</v>
      </c>
      <c r="BJ547" t="s">
        <v>481</v>
      </c>
      <c r="BM547">
        <v>500001</v>
      </c>
      <c r="BN547">
        <v>0</v>
      </c>
      <c r="BO547" t="s">
        <v>479</v>
      </c>
      <c r="BP547">
        <v>1</v>
      </c>
      <c r="BQ547">
        <v>8</v>
      </c>
      <c r="BR547">
        <v>0</v>
      </c>
      <c r="BS547">
        <v>1</v>
      </c>
      <c r="BT547">
        <v>1</v>
      </c>
      <c r="BU547">
        <v>1</v>
      </c>
      <c r="BV547">
        <v>1</v>
      </c>
      <c r="BW547">
        <v>1</v>
      </c>
      <c r="BX547">
        <v>1</v>
      </c>
      <c r="BY547" t="s">
        <v>3</v>
      </c>
      <c r="BZ547">
        <v>0</v>
      </c>
      <c r="CA547">
        <v>0</v>
      </c>
      <c r="CE547">
        <v>0</v>
      </c>
      <c r="CF547">
        <v>0</v>
      </c>
      <c r="CG547">
        <v>0</v>
      </c>
      <c r="CM547">
        <v>0</v>
      </c>
      <c r="CN547" t="s">
        <v>3</v>
      </c>
      <c r="CO547">
        <v>0</v>
      </c>
      <c r="CP547">
        <f t="shared" si="481"/>
        <v>3221.52</v>
      </c>
      <c r="CQ547">
        <f t="shared" si="482"/>
        <v>175.1052</v>
      </c>
      <c r="CR547">
        <f t="shared" si="483"/>
        <v>0</v>
      </c>
      <c r="CS547">
        <f t="shared" si="484"/>
        <v>0</v>
      </c>
      <c r="CT547">
        <f t="shared" si="485"/>
        <v>0</v>
      </c>
      <c r="CU547">
        <f t="shared" si="486"/>
        <v>0</v>
      </c>
      <c r="CV547">
        <f t="shared" si="486"/>
        <v>0</v>
      </c>
      <c r="CW547">
        <f t="shared" si="486"/>
        <v>0</v>
      </c>
      <c r="CX547">
        <f t="shared" si="486"/>
        <v>0.17</v>
      </c>
      <c r="CY547">
        <f t="shared" si="487"/>
        <v>0</v>
      </c>
      <c r="CZ547">
        <f t="shared" si="488"/>
        <v>0</v>
      </c>
      <c r="DC547" t="s">
        <v>3</v>
      </c>
      <c r="DD547" t="s">
        <v>3</v>
      </c>
      <c r="DE547" t="s">
        <v>3</v>
      </c>
      <c r="DF547" t="s">
        <v>3</v>
      </c>
      <c r="DG547" t="s">
        <v>3</v>
      </c>
      <c r="DH547" t="s">
        <v>3</v>
      </c>
      <c r="DI547" t="s">
        <v>3</v>
      </c>
      <c r="DJ547" t="s">
        <v>3</v>
      </c>
      <c r="DK547" t="s">
        <v>3</v>
      </c>
      <c r="DL547" t="s">
        <v>3</v>
      </c>
      <c r="DM547" t="s">
        <v>3</v>
      </c>
      <c r="DN547">
        <v>0</v>
      </c>
      <c r="DO547">
        <v>0</v>
      </c>
      <c r="DP547">
        <v>1</v>
      </c>
      <c r="DQ547">
        <v>1</v>
      </c>
      <c r="DU547">
        <v>1005</v>
      </c>
      <c r="DV547" t="s">
        <v>31</v>
      </c>
      <c r="DW547" t="s">
        <v>31</v>
      </c>
      <c r="DX547">
        <v>1</v>
      </c>
      <c r="EE547">
        <v>63940454</v>
      </c>
      <c r="EF547">
        <v>8</v>
      </c>
      <c r="EG547" t="s">
        <v>33</v>
      </c>
      <c r="EH547">
        <v>0</v>
      </c>
      <c r="EI547" t="s">
        <v>3</v>
      </c>
      <c r="EJ547">
        <v>1</v>
      </c>
      <c r="EK547">
        <v>500001</v>
      </c>
      <c r="EL547" t="s">
        <v>34</v>
      </c>
      <c r="EM547" t="s">
        <v>35</v>
      </c>
      <c r="EO547" t="s">
        <v>3</v>
      </c>
      <c r="EQ547">
        <v>0</v>
      </c>
      <c r="ER547">
        <v>25.98</v>
      </c>
      <c r="ES547">
        <v>25.98</v>
      </c>
      <c r="ET547">
        <v>0</v>
      </c>
      <c r="EU547">
        <v>0</v>
      </c>
      <c r="EV547">
        <v>0</v>
      </c>
      <c r="EW547">
        <v>0</v>
      </c>
      <c r="EX547">
        <v>0</v>
      </c>
      <c r="FQ547">
        <v>0</v>
      </c>
      <c r="FR547">
        <f t="shared" si="489"/>
        <v>0</v>
      </c>
      <c r="FS547">
        <v>0</v>
      </c>
      <c r="FX547">
        <v>0</v>
      </c>
      <c r="FY547">
        <v>0</v>
      </c>
      <c r="GA547" t="s">
        <v>3</v>
      </c>
      <c r="GD547">
        <v>1</v>
      </c>
      <c r="GF547">
        <v>2060168617</v>
      </c>
      <c r="GG547">
        <v>2</v>
      </c>
      <c r="GH547">
        <v>1</v>
      </c>
      <c r="GI547">
        <v>2</v>
      </c>
      <c r="GJ547">
        <v>0</v>
      </c>
      <c r="GK547">
        <v>0</v>
      </c>
      <c r="GL547">
        <f t="shared" si="490"/>
        <v>0</v>
      </c>
      <c r="GM547">
        <f t="shared" si="491"/>
        <v>3221.52</v>
      </c>
      <c r="GN547">
        <f t="shared" si="492"/>
        <v>3221.52</v>
      </c>
      <c r="GO547">
        <f t="shared" si="493"/>
        <v>0</v>
      </c>
      <c r="GP547">
        <f t="shared" si="494"/>
        <v>0</v>
      </c>
      <c r="GR547">
        <v>0</v>
      </c>
      <c r="GS547">
        <v>3</v>
      </c>
      <c r="GT547">
        <v>0</v>
      </c>
      <c r="GU547" t="s">
        <v>3</v>
      </c>
      <c r="GV547">
        <f t="shared" si="495"/>
        <v>0</v>
      </c>
      <c r="GW547">
        <v>1</v>
      </c>
      <c r="GX547">
        <f t="shared" si="496"/>
        <v>0</v>
      </c>
      <c r="HA547">
        <v>0</v>
      </c>
      <c r="HB547">
        <v>0</v>
      </c>
      <c r="HC547">
        <f t="shared" si="497"/>
        <v>0</v>
      </c>
      <c r="IK547">
        <v>0</v>
      </c>
    </row>
    <row r="548" spans="1:245" x14ac:dyDescent="0.2">
      <c r="A548">
        <v>17</v>
      </c>
      <c r="B548">
        <v>1</v>
      </c>
      <c r="C548">
        <f>ROW(SmtRes!A906)</f>
        <v>906</v>
      </c>
      <c r="D548">
        <f>ROW(EtalonRes!A886)</f>
        <v>886</v>
      </c>
      <c r="E548" t="s">
        <v>593</v>
      </c>
      <c r="F548" t="s">
        <v>483</v>
      </c>
      <c r="G548" t="s">
        <v>484</v>
      </c>
      <c r="H548" t="s">
        <v>485</v>
      </c>
      <c r="I548">
        <f>ROUND((I542),9)</f>
        <v>0.15859999999999999</v>
      </c>
      <c r="J548">
        <v>0</v>
      </c>
      <c r="O548">
        <f t="shared" si="467"/>
        <v>2833.82</v>
      </c>
      <c r="P548">
        <f t="shared" si="468"/>
        <v>1099.33</v>
      </c>
      <c r="Q548">
        <f t="shared" si="469"/>
        <v>107.79</v>
      </c>
      <c r="R548">
        <f t="shared" si="470"/>
        <v>96.66</v>
      </c>
      <c r="S548">
        <f t="shared" si="471"/>
        <v>1626.7</v>
      </c>
      <c r="T548">
        <f t="shared" si="472"/>
        <v>0</v>
      </c>
      <c r="U548">
        <f t="shared" si="473"/>
        <v>7.2062288999999993</v>
      </c>
      <c r="V548">
        <f t="shared" si="474"/>
        <v>0.25177749999999999</v>
      </c>
      <c r="W548">
        <f t="shared" si="475"/>
        <v>0</v>
      </c>
      <c r="X548">
        <f t="shared" si="476"/>
        <v>1912.93</v>
      </c>
      <c r="Y548">
        <f t="shared" si="476"/>
        <v>1102.95</v>
      </c>
      <c r="AA548">
        <v>68187018</v>
      </c>
      <c r="AB548">
        <f t="shared" si="477"/>
        <v>1543.1365000000001</v>
      </c>
      <c r="AC548">
        <f t="shared" si="478"/>
        <v>1127.07</v>
      </c>
      <c r="AD548">
        <f>ROUND(((((ET548*1.25))-((EU548*1.25)))+AE548),6)</f>
        <v>55.3</v>
      </c>
      <c r="AE548">
        <f>ROUND(((EU548*1.25)),6)</f>
        <v>21.4375</v>
      </c>
      <c r="AF548">
        <f>ROUND(((EV548*1.15)),6)</f>
        <v>360.76650000000001</v>
      </c>
      <c r="AG548">
        <f t="shared" si="479"/>
        <v>0</v>
      </c>
      <c r="AH548">
        <f>((EW548*1.15))</f>
        <v>45.436499999999995</v>
      </c>
      <c r="AI548">
        <f>((EX548*1.25))</f>
        <v>1.5874999999999999</v>
      </c>
      <c r="AJ548">
        <f t="shared" si="480"/>
        <v>0</v>
      </c>
      <c r="AK548">
        <v>1485.02</v>
      </c>
      <c r="AL548">
        <v>1127.07</v>
      </c>
      <c r="AM548">
        <v>44.24</v>
      </c>
      <c r="AN548">
        <v>17.149999999999999</v>
      </c>
      <c r="AO548">
        <v>313.70999999999998</v>
      </c>
      <c r="AP548">
        <v>0</v>
      </c>
      <c r="AQ548">
        <v>39.51</v>
      </c>
      <c r="AR548">
        <v>1.27</v>
      </c>
      <c r="AS548">
        <v>0</v>
      </c>
      <c r="AT548">
        <v>111</v>
      </c>
      <c r="AU548">
        <v>64</v>
      </c>
      <c r="AV548">
        <v>1</v>
      </c>
      <c r="AW548">
        <v>1</v>
      </c>
      <c r="AZ548">
        <v>1</v>
      </c>
      <c r="BA548">
        <v>28.43</v>
      </c>
      <c r="BB548">
        <v>12.29</v>
      </c>
      <c r="BC548">
        <v>6.15</v>
      </c>
      <c r="BD548" t="s">
        <v>3</v>
      </c>
      <c r="BE548" t="s">
        <v>3</v>
      </c>
      <c r="BF548" t="s">
        <v>3</v>
      </c>
      <c r="BG548" t="s">
        <v>3</v>
      </c>
      <c r="BH548">
        <v>0</v>
      </c>
      <c r="BI548">
        <v>1</v>
      </c>
      <c r="BJ548" t="s">
        <v>486</v>
      </c>
      <c r="BM548">
        <v>11001</v>
      </c>
      <c r="BN548">
        <v>0</v>
      </c>
      <c r="BO548" t="s">
        <v>483</v>
      </c>
      <c r="BP548">
        <v>1</v>
      </c>
      <c r="BQ548">
        <v>2</v>
      </c>
      <c r="BR548">
        <v>0</v>
      </c>
      <c r="BS548">
        <v>28.43</v>
      </c>
      <c r="BT548">
        <v>1</v>
      </c>
      <c r="BU548">
        <v>1</v>
      </c>
      <c r="BV548">
        <v>1</v>
      </c>
      <c r="BW548">
        <v>1</v>
      </c>
      <c r="BX548">
        <v>1</v>
      </c>
      <c r="BY548" t="s">
        <v>3</v>
      </c>
      <c r="BZ548">
        <v>123</v>
      </c>
      <c r="CA548">
        <v>75</v>
      </c>
      <c r="CE548">
        <v>0</v>
      </c>
      <c r="CF548">
        <v>0</v>
      </c>
      <c r="CG548">
        <v>0</v>
      </c>
      <c r="CM548">
        <v>0</v>
      </c>
      <c r="CN548" t="s">
        <v>1223</v>
      </c>
      <c r="CO548">
        <v>0</v>
      </c>
      <c r="CP548">
        <f t="shared" si="481"/>
        <v>2833.8199999999997</v>
      </c>
      <c r="CQ548">
        <f t="shared" si="482"/>
        <v>6931.4804999999997</v>
      </c>
      <c r="CR548">
        <f t="shared" si="483"/>
        <v>679.63699999999994</v>
      </c>
      <c r="CS548">
        <f t="shared" si="484"/>
        <v>609.46812499999999</v>
      </c>
      <c r="CT548">
        <f t="shared" si="485"/>
        <v>10256.591595</v>
      </c>
      <c r="CU548">
        <f t="shared" si="486"/>
        <v>0</v>
      </c>
      <c r="CV548">
        <f t="shared" si="486"/>
        <v>45.436499999999995</v>
      </c>
      <c r="CW548">
        <f t="shared" si="486"/>
        <v>1.5874999999999999</v>
      </c>
      <c r="CX548">
        <f t="shared" si="486"/>
        <v>0</v>
      </c>
      <c r="CY548">
        <f t="shared" si="487"/>
        <v>1912.9296000000002</v>
      </c>
      <c r="CZ548">
        <f t="shared" si="488"/>
        <v>1102.9504000000002</v>
      </c>
      <c r="DC548" t="s">
        <v>3</v>
      </c>
      <c r="DD548" t="s">
        <v>3</v>
      </c>
      <c r="DE548" t="s">
        <v>20</v>
      </c>
      <c r="DF548" t="s">
        <v>20</v>
      </c>
      <c r="DG548" t="s">
        <v>21</v>
      </c>
      <c r="DH548" t="s">
        <v>3</v>
      </c>
      <c r="DI548" t="s">
        <v>21</v>
      </c>
      <c r="DJ548" t="s">
        <v>20</v>
      </c>
      <c r="DK548" t="s">
        <v>3</v>
      </c>
      <c r="DL548" t="s">
        <v>3</v>
      </c>
      <c r="DM548" t="s">
        <v>3</v>
      </c>
      <c r="DN548">
        <v>0</v>
      </c>
      <c r="DO548">
        <v>0</v>
      </c>
      <c r="DP548">
        <v>1</v>
      </c>
      <c r="DQ548">
        <v>1</v>
      </c>
      <c r="DU548">
        <v>1013</v>
      </c>
      <c r="DV548" t="s">
        <v>485</v>
      </c>
      <c r="DW548" t="s">
        <v>485</v>
      </c>
      <c r="DX548">
        <v>1</v>
      </c>
      <c r="EE548">
        <v>63940279</v>
      </c>
      <c r="EF548">
        <v>2</v>
      </c>
      <c r="EG548" t="s">
        <v>22</v>
      </c>
      <c r="EH548">
        <v>0</v>
      </c>
      <c r="EI548" t="s">
        <v>3</v>
      </c>
      <c r="EJ548">
        <v>1</v>
      </c>
      <c r="EK548">
        <v>11001</v>
      </c>
      <c r="EL548" t="s">
        <v>49</v>
      </c>
      <c r="EM548" t="s">
        <v>50</v>
      </c>
      <c r="EO548" t="s">
        <v>25</v>
      </c>
      <c r="EQ548">
        <v>0</v>
      </c>
      <c r="ER548">
        <v>1485.02</v>
      </c>
      <c r="ES548">
        <v>1127.07</v>
      </c>
      <c r="ET548">
        <v>44.24</v>
      </c>
      <c r="EU548">
        <v>17.149999999999999</v>
      </c>
      <c r="EV548">
        <v>313.70999999999998</v>
      </c>
      <c r="EW548">
        <v>39.51</v>
      </c>
      <c r="EX548">
        <v>1.27</v>
      </c>
      <c r="EY548">
        <v>0</v>
      </c>
      <c r="FQ548">
        <v>0</v>
      </c>
      <c r="FR548">
        <f t="shared" si="489"/>
        <v>0</v>
      </c>
      <c r="FS548">
        <v>0</v>
      </c>
      <c r="FT548" t="s">
        <v>26</v>
      </c>
      <c r="FU548" t="s">
        <v>27</v>
      </c>
      <c r="FX548">
        <v>110.7</v>
      </c>
      <c r="FY548">
        <v>63.75</v>
      </c>
      <c r="GA548" t="s">
        <v>3</v>
      </c>
      <c r="GD548">
        <v>1</v>
      </c>
      <c r="GF548">
        <v>1816067611</v>
      </c>
      <c r="GG548">
        <v>2</v>
      </c>
      <c r="GH548">
        <v>1</v>
      </c>
      <c r="GI548">
        <v>2</v>
      </c>
      <c r="GJ548">
        <v>0</v>
      </c>
      <c r="GK548">
        <v>0</v>
      </c>
      <c r="GL548">
        <f t="shared" si="490"/>
        <v>0</v>
      </c>
      <c r="GM548">
        <f t="shared" si="491"/>
        <v>5849.7</v>
      </c>
      <c r="GN548">
        <f t="shared" si="492"/>
        <v>5849.7</v>
      </c>
      <c r="GO548">
        <f t="shared" si="493"/>
        <v>0</v>
      </c>
      <c r="GP548">
        <f t="shared" si="494"/>
        <v>0</v>
      </c>
      <c r="GR548">
        <v>0</v>
      </c>
      <c r="GS548">
        <v>3</v>
      </c>
      <c r="GT548">
        <v>0</v>
      </c>
      <c r="GU548" t="s">
        <v>3</v>
      </c>
      <c r="GV548">
        <f t="shared" si="495"/>
        <v>0</v>
      </c>
      <c r="GW548">
        <v>1</v>
      </c>
      <c r="GX548">
        <f t="shared" si="496"/>
        <v>0</v>
      </c>
      <c r="HA548">
        <v>0</v>
      </c>
      <c r="HB548">
        <v>0</v>
      </c>
      <c r="HC548">
        <f t="shared" si="497"/>
        <v>0</v>
      </c>
      <c r="IK548">
        <v>0</v>
      </c>
    </row>
    <row r="549" spans="1:245" x14ac:dyDescent="0.2">
      <c r="A549">
        <v>17</v>
      </c>
      <c r="B549">
        <v>1</v>
      </c>
      <c r="C549">
        <f>ROW(SmtRes!A917)</f>
        <v>917</v>
      </c>
      <c r="D549">
        <f>ROW(EtalonRes!A899)</f>
        <v>899</v>
      </c>
      <c r="E549" t="s">
        <v>594</v>
      </c>
      <c r="F549" t="s">
        <v>488</v>
      </c>
      <c r="G549" t="s">
        <v>489</v>
      </c>
      <c r="H549" t="s">
        <v>115</v>
      </c>
      <c r="I549">
        <f>ROUND(I548,9)</f>
        <v>0.15859999999999999</v>
      </c>
      <c r="J549">
        <v>0</v>
      </c>
      <c r="O549">
        <f t="shared" si="467"/>
        <v>25571.96</v>
      </c>
      <c r="P549">
        <f t="shared" si="468"/>
        <v>11392.86</v>
      </c>
      <c r="Q549">
        <f t="shared" si="469"/>
        <v>110.89</v>
      </c>
      <c r="R549">
        <f t="shared" si="470"/>
        <v>98.01</v>
      </c>
      <c r="S549">
        <f t="shared" si="471"/>
        <v>14068.21</v>
      </c>
      <c r="T549">
        <f t="shared" si="472"/>
        <v>0</v>
      </c>
      <c r="U549">
        <f t="shared" si="473"/>
        <v>56.617503799999994</v>
      </c>
      <c r="V549">
        <f t="shared" si="474"/>
        <v>0.34098999999999996</v>
      </c>
      <c r="W549">
        <f t="shared" si="475"/>
        <v>0</v>
      </c>
      <c r="X549">
        <f t="shared" si="476"/>
        <v>15724.5</v>
      </c>
      <c r="Y549">
        <f t="shared" si="476"/>
        <v>9066.3799999999992</v>
      </c>
      <c r="AA549">
        <v>68187018</v>
      </c>
      <c r="AB549">
        <f t="shared" si="477"/>
        <v>22724.398000000001</v>
      </c>
      <c r="AC549">
        <f t="shared" si="478"/>
        <v>19573.28</v>
      </c>
      <c r="AD549">
        <f>ROUND(((((ET549*1.25))-((EU549*1.25)))+AE549),6)</f>
        <v>31.087499999999999</v>
      </c>
      <c r="AE549">
        <f>ROUND(((EU549*1.25)),6)</f>
        <v>21.737500000000001</v>
      </c>
      <c r="AF549">
        <f>ROUND(((EV549*1.15)),6)</f>
        <v>3120.0304999999998</v>
      </c>
      <c r="AG549">
        <f t="shared" si="479"/>
        <v>0</v>
      </c>
      <c r="AH549">
        <f>((EW549*1.15))</f>
        <v>356.983</v>
      </c>
      <c r="AI549">
        <f>((EX549*1.25))</f>
        <v>2.15</v>
      </c>
      <c r="AJ549">
        <f t="shared" si="480"/>
        <v>0</v>
      </c>
      <c r="AK549">
        <v>22311.22</v>
      </c>
      <c r="AL549">
        <v>19573.28</v>
      </c>
      <c r="AM549">
        <v>24.87</v>
      </c>
      <c r="AN549">
        <v>17.39</v>
      </c>
      <c r="AO549">
        <v>2713.07</v>
      </c>
      <c r="AP549">
        <v>0</v>
      </c>
      <c r="AQ549">
        <v>310.42</v>
      </c>
      <c r="AR549">
        <v>1.72</v>
      </c>
      <c r="AS549">
        <v>0</v>
      </c>
      <c r="AT549">
        <v>111</v>
      </c>
      <c r="AU549">
        <v>64</v>
      </c>
      <c r="AV549">
        <v>1</v>
      </c>
      <c r="AW549">
        <v>1</v>
      </c>
      <c r="AZ549">
        <v>1</v>
      </c>
      <c r="BA549">
        <v>28.43</v>
      </c>
      <c r="BB549">
        <v>22.49</v>
      </c>
      <c r="BC549">
        <v>3.67</v>
      </c>
      <c r="BD549" t="s">
        <v>3</v>
      </c>
      <c r="BE549" t="s">
        <v>3</v>
      </c>
      <c r="BF549" t="s">
        <v>3</v>
      </c>
      <c r="BG549" t="s">
        <v>3</v>
      </c>
      <c r="BH549">
        <v>0</v>
      </c>
      <c r="BI549">
        <v>1</v>
      </c>
      <c r="BJ549" t="s">
        <v>490</v>
      </c>
      <c r="BM549">
        <v>11001</v>
      </c>
      <c r="BN549">
        <v>0</v>
      </c>
      <c r="BO549" t="s">
        <v>488</v>
      </c>
      <c r="BP549">
        <v>1</v>
      </c>
      <c r="BQ549">
        <v>2</v>
      </c>
      <c r="BR549">
        <v>0</v>
      </c>
      <c r="BS549">
        <v>28.43</v>
      </c>
      <c r="BT549">
        <v>1</v>
      </c>
      <c r="BU549">
        <v>1</v>
      </c>
      <c r="BV549">
        <v>1</v>
      </c>
      <c r="BW549">
        <v>1</v>
      </c>
      <c r="BX549">
        <v>1</v>
      </c>
      <c r="BY549" t="s">
        <v>3</v>
      </c>
      <c r="BZ549">
        <v>123</v>
      </c>
      <c r="CA549">
        <v>75</v>
      </c>
      <c r="CE549">
        <v>0</v>
      </c>
      <c r="CF549">
        <v>0</v>
      </c>
      <c r="CG549">
        <v>0</v>
      </c>
      <c r="CM549">
        <v>0</v>
      </c>
      <c r="CN549" t="s">
        <v>1223</v>
      </c>
      <c r="CO549">
        <v>0</v>
      </c>
      <c r="CP549">
        <f t="shared" si="481"/>
        <v>25571.96</v>
      </c>
      <c r="CQ549">
        <f t="shared" si="482"/>
        <v>71833.93759999999</v>
      </c>
      <c r="CR549">
        <f t="shared" si="483"/>
        <v>699.15787499999988</v>
      </c>
      <c r="CS549">
        <f t="shared" si="484"/>
        <v>617.99712499999998</v>
      </c>
      <c r="CT549">
        <f t="shared" si="485"/>
        <v>88702.467114999992</v>
      </c>
      <c r="CU549">
        <f t="shared" si="486"/>
        <v>0</v>
      </c>
      <c r="CV549">
        <f t="shared" si="486"/>
        <v>356.983</v>
      </c>
      <c r="CW549">
        <f t="shared" si="486"/>
        <v>2.15</v>
      </c>
      <c r="CX549">
        <f t="shared" si="486"/>
        <v>0</v>
      </c>
      <c r="CY549">
        <f t="shared" si="487"/>
        <v>15724.504199999999</v>
      </c>
      <c r="CZ549">
        <f t="shared" si="488"/>
        <v>9066.380799999999</v>
      </c>
      <c r="DC549" t="s">
        <v>3</v>
      </c>
      <c r="DD549" t="s">
        <v>3</v>
      </c>
      <c r="DE549" t="s">
        <v>20</v>
      </c>
      <c r="DF549" t="s">
        <v>20</v>
      </c>
      <c r="DG549" t="s">
        <v>21</v>
      </c>
      <c r="DH549" t="s">
        <v>3</v>
      </c>
      <c r="DI549" t="s">
        <v>21</v>
      </c>
      <c r="DJ549" t="s">
        <v>20</v>
      </c>
      <c r="DK549" t="s">
        <v>3</v>
      </c>
      <c r="DL549" t="s">
        <v>3</v>
      </c>
      <c r="DM549" t="s">
        <v>3</v>
      </c>
      <c r="DN549">
        <v>0</v>
      </c>
      <c r="DO549">
        <v>0</v>
      </c>
      <c r="DP549">
        <v>1</v>
      </c>
      <c r="DQ549">
        <v>1</v>
      </c>
      <c r="DU549">
        <v>1013</v>
      </c>
      <c r="DV549" t="s">
        <v>115</v>
      </c>
      <c r="DW549" t="s">
        <v>115</v>
      </c>
      <c r="DX549">
        <v>1</v>
      </c>
      <c r="EE549">
        <v>63940279</v>
      </c>
      <c r="EF549">
        <v>2</v>
      </c>
      <c r="EG549" t="s">
        <v>22</v>
      </c>
      <c r="EH549">
        <v>0</v>
      </c>
      <c r="EI549" t="s">
        <v>3</v>
      </c>
      <c r="EJ549">
        <v>1</v>
      </c>
      <c r="EK549">
        <v>11001</v>
      </c>
      <c r="EL549" t="s">
        <v>49</v>
      </c>
      <c r="EM549" t="s">
        <v>50</v>
      </c>
      <c r="EO549" t="s">
        <v>25</v>
      </c>
      <c r="EQ549">
        <v>0</v>
      </c>
      <c r="ER549">
        <v>22311.22</v>
      </c>
      <c r="ES549">
        <v>19573.28</v>
      </c>
      <c r="ET549">
        <v>24.87</v>
      </c>
      <c r="EU549">
        <v>17.39</v>
      </c>
      <c r="EV549">
        <v>2713.07</v>
      </c>
      <c r="EW549">
        <v>310.42</v>
      </c>
      <c r="EX549">
        <v>1.72</v>
      </c>
      <c r="EY549">
        <v>0</v>
      </c>
      <c r="FQ549">
        <v>0</v>
      </c>
      <c r="FR549">
        <f t="shared" si="489"/>
        <v>0</v>
      </c>
      <c r="FS549">
        <v>0</v>
      </c>
      <c r="FT549" t="s">
        <v>26</v>
      </c>
      <c r="FU549" t="s">
        <v>27</v>
      </c>
      <c r="FX549">
        <v>110.7</v>
      </c>
      <c r="FY549">
        <v>63.75</v>
      </c>
      <c r="GA549" t="s">
        <v>3</v>
      </c>
      <c r="GD549">
        <v>1</v>
      </c>
      <c r="GF549">
        <v>-501600909</v>
      </c>
      <c r="GG549">
        <v>2</v>
      </c>
      <c r="GH549">
        <v>1</v>
      </c>
      <c r="GI549">
        <v>2</v>
      </c>
      <c r="GJ549">
        <v>0</v>
      </c>
      <c r="GK549">
        <v>0</v>
      </c>
      <c r="GL549">
        <f t="shared" si="490"/>
        <v>0</v>
      </c>
      <c r="GM549">
        <f t="shared" si="491"/>
        <v>50362.84</v>
      </c>
      <c r="GN549">
        <f t="shared" si="492"/>
        <v>50362.84</v>
      </c>
      <c r="GO549">
        <f t="shared" si="493"/>
        <v>0</v>
      </c>
      <c r="GP549">
        <f t="shared" si="494"/>
        <v>0</v>
      </c>
      <c r="GR549">
        <v>0</v>
      </c>
      <c r="GS549">
        <v>3</v>
      </c>
      <c r="GT549">
        <v>0</v>
      </c>
      <c r="GU549" t="s">
        <v>3</v>
      </c>
      <c r="GV549">
        <f t="shared" si="495"/>
        <v>0</v>
      </c>
      <c r="GW549">
        <v>1</v>
      </c>
      <c r="GX549">
        <f t="shared" si="496"/>
        <v>0</v>
      </c>
      <c r="HA549">
        <v>0</v>
      </c>
      <c r="HB549">
        <v>0</v>
      </c>
      <c r="HC549">
        <f t="shared" si="497"/>
        <v>0</v>
      </c>
      <c r="IK549">
        <v>0</v>
      </c>
    </row>
    <row r="551" spans="1:245" x14ac:dyDescent="0.2">
      <c r="A551" s="2">
        <v>51</v>
      </c>
      <c r="B551" s="2">
        <f>B538</f>
        <v>1</v>
      </c>
      <c r="C551" s="2">
        <f>A538</f>
        <v>5</v>
      </c>
      <c r="D551" s="2">
        <f>ROW(A538)</f>
        <v>538</v>
      </c>
      <c r="E551" s="2"/>
      <c r="F551" s="2" t="str">
        <f>IF(F538&lt;&gt;"",F538,"")</f>
        <v>Новый подраздел</v>
      </c>
      <c r="G551" s="2" t="str">
        <f>IF(G538&lt;&gt;"",G538,"")</f>
        <v>Полы</v>
      </c>
      <c r="H551" s="2">
        <v>0</v>
      </c>
      <c r="I551" s="2"/>
      <c r="J551" s="2"/>
      <c r="K551" s="2"/>
      <c r="L551" s="2"/>
      <c r="M551" s="2"/>
      <c r="N551" s="2"/>
      <c r="O551" s="2">
        <f t="shared" ref="O551:T551" si="498">ROUND(AB551,2)</f>
        <v>43516.07</v>
      </c>
      <c r="P551" s="2">
        <f t="shared" si="498"/>
        <v>22766.81</v>
      </c>
      <c r="Q551" s="2">
        <f t="shared" si="498"/>
        <v>727.54</v>
      </c>
      <c r="R551" s="2">
        <f t="shared" si="498"/>
        <v>241.9</v>
      </c>
      <c r="S551" s="2">
        <f t="shared" si="498"/>
        <v>20021.72</v>
      </c>
      <c r="T551" s="2">
        <f t="shared" si="498"/>
        <v>0</v>
      </c>
      <c r="U551" s="2">
        <f>AH551</f>
        <v>77.327888299999984</v>
      </c>
      <c r="V551" s="2">
        <f>AI551</f>
        <v>0.7156825</v>
      </c>
      <c r="W551" s="2">
        <f>ROUND(AJ551,2)</f>
        <v>5.71</v>
      </c>
      <c r="X551" s="2">
        <f>ROUND(AK551,2)</f>
        <v>22492.62</v>
      </c>
      <c r="Y551" s="2">
        <f>ROUND(AL551,2)</f>
        <v>12968.71</v>
      </c>
      <c r="Z551" s="2"/>
      <c r="AA551" s="2"/>
      <c r="AB551" s="2">
        <f>ROUND(SUMIF(AA542:AA549,"=68187018",O542:O549),2)</f>
        <v>43516.07</v>
      </c>
      <c r="AC551" s="2">
        <f>ROUND(SUMIF(AA542:AA549,"=68187018",P542:P549),2)</f>
        <v>22766.81</v>
      </c>
      <c r="AD551" s="2">
        <f>ROUND(SUMIF(AA542:AA549,"=68187018",Q542:Q549),2)</f>
        <v>727.54</v>
      </c>
      <c r="AE551" s="2">
        <f>ROUND(SUMIF(AA542:AA549,"=68187018",R542:R549),2)</f>
        <v>241.9</v>
      </c>
      <c r="AF551" s="2">
        <f>ROUND(SUMIF(AA542:AA549,"=68187018",S542:S549),2)</f>
        <v>20021.72</v>
      </c>
      <c r="AG551" s="2">
        <f>ROUND(SUMIF(AA542:AA549,"=68187018",T542:T549),2)</f>
        <v>0</v>
      </c>
      <c r="AH551" s="2">
        <f>SUMIF(AA542:AA549,"=68187018",U542:U549)</f>
        <v>77.327888299999984</v>
      </c>
      <c r="AI551" s="2">
        <f>SUMIF(AA542:AA549,"=68187018",V542:V549)</f>
        <v>0.7156825</v>
      </c>
      <c r="AJ551" s="2">
        <f>ROUND(SUMIF(AA542:AA549,"=68187018",W542:W549),2)</f>
        <v>5.71</v>
      </c>
      <c r="AK551" s="2">
        <f>ROUND(SUMIF(AA542:AA549,"=68187018",X542:X549),2)</f>
        <v>22492.62</v>
      </c>
      <c r="AL551" s="2">
        <f>ROUND(SUMIF(AA542:AA549,"=68187018",Y542:Y549),2)</f>
        <v>12968.71</v>
      </c>
      <c r="AM551" s="2"/>
      <c r="AN551" s="2"/>
      <c r="AO551" s="2">
        <f t="shared" ref="AO551:BC551" si="499">ROUND(BX551,2)</f>
        <v>0</v>
      </c>
      <c r="AP551" s="2">
        <f t="shared" si="499"/>
        <v>0</v>
      </c>
      <c r="AQ551" s="2">
        <f t="shared" si="499"/>
        <v>0</v>
      </c>
      <c r="AR551" s="2">
        <f t="shared" si="499"/>
        <v>78977.399999999994</v>
      </c>
      <c r="AS551" s="2">
        <f t="shared" si="499"/>
        <v>78977.399999999994</v>
      </c>
      <c r="AT551" s="2">
        <f t="shared" si="499"/>
        <v>0</v>
      </c>
      <c r="AU551" s="2">
        <f t="shared" si="499"/>
        <v>0</v>
      </c>
      <c r="AV551" s="2">
        <f t="shared" si="499"/>
        <v>22766.81</v>
      </c>
      <c r="AW551" s="2">
        <f t="shared" si="499"/>
        <v>22766.81</v>
      </c>
      <c r="AX551" s="2">
        <f t="shared" si="499"/>
        <v>0</v>
      </c>
      <c r="AY551" s="2">
        <f t="shared" si="499"/>
        <v>22766.81</v>
      </c>
      <c r="AZ551" s="2">
        <f t="shared" si="499"/>
        <v>0</v>
      </c>
      <c r="BA551" s="2">
        <f t="shared" si="499"/>
        <v>0</v>
      </c>
      <c r="BB551" s="2">
        <f t="shared" si="499"/>
        <v>0</v>
      </c>
      <c r="BC551" s="2">
        <f t="shared" si="499"/>
        <v>0</v>
      </c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>
        <f>ROUND(SUMIF(AA542:AA549,"=68187018",FQ542:FQ549),2)</f>
        <v>0</v>
      </c>
      <c r="BY551" s="2">
        <f>ROUND(SUMIF(AA542:AA549,"=68187018",FR542:FR549),2)</f>
        <v>0</v>
      </c>
      <c r="BZ551" s="2">
        <f>ROUND(SUMIF(AA542:AA549,"=68187018",GL542:GL549),2)</f>
        <v>0</v>
      </c>
      <c r="CA551" s="2">
        <f>ROUND(SUMIF(AA542:AA549,"=68187018",GM542:GM549),2)</f>
        <v>78977.399999999994</v>
      </c>
      <c r="CB551" s="2">
        <f>ROUND(SUMIF(AA542:AA549,"=68187018",GN542:GN549),2)</f>
        <v>78977.399999999994</v>
      </c>
      <c r="CC551" s="2">
        <f>ROUND(SUMIF(AA542:AA549,"=68187018",GO542:GO549),2)</f>
        <v>0</v>
      </c>
      <c r="CD551" s="2">
        <f>ROUND(SUMIF(AA542:AA549,"=68187018",GP542:GP549),2)</f>
        <v>0</v>
      </c>
      <c r="CE551" s="2">
        <f>AC551-BX551</f>
        <v>22766.81</v>
      </c>
      <c r="CF551" s="2">
        <f>AC551-BY551</f>
        <v>22766.81</v>
      </c>
      <c r="CG551" s="2">
        <f>BX551-BZ551</f>
        <v>0</v>
      </c>
      <c r="CH551" s="2">
        <f>AC551-BX551-BY551+BZ551</f>
        <v>22766.81</v>
      </c>
      <c r="CI551" s="2">
        <f>BY551-BZ551</f>
        <v>0</v>
      </c>
      <c r="CJ551" s="2">
        <f>ROUND(SUMIF(AA542:AA549,"=68187018",GX542:GX549),2)</f>
        <v>0</v>
      </c>
      <c r="CK551" s="2">
        <f>ROUND(SUMIF(AA542:AA549,"=68187018",GY542:GY549),2)</f>
        <v>0</v>
      </c>
      <c r="CL551" s="2">
        <f>ROUND(SUMIF(AA542:AA549,"=68187018",GZ542:GZ549),2)</f>
        <v>0</v>
      </c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  <c r="EJ551" s="3"/>
      <c r="EK551" s="3"/>
      <c r="EL551" s="3"/>
      <c r="EM551" s="3"/>
      <c r="EN551" s="3"/>
      <c r="EO551" s="3"/>
      <c r="EP551" s="3"/>
      <c r="EQ551" s="3"/>
      <c r="ER551" s="3"/>
      <c r="ES551" s="3"/>
      <c r="ET551" s="3"/>
      <c r="EU551" s="3"/>
      <c r="EV551" s="3"/>
      <c r="EW551" s="3"/>
      <c r="EX551" s="3"/>
      <c r="EY551" s="3"/>
      <c r="EZ551" s="3"/>
      <c r="FA551" s="3"/>
      <c r="FB551" s="3"/>
      <c r="FC551" s="3"/>
      <c r="FD551" s="3"/>
      <c r="FE551" s="3"/>
      <c r="FF551" s="3"/>
      <c r="FG551" s="3"/>
      <c r="FH551" s="3"/>
      <c r="FI551" s="3"/>
      <c r="FJ551" s="3"/>
      <c r="FK551" s="3"/>
      <c r="FL551" s="3"/>
      <c r="FM551" s="3"/>
      <c r="FN551" s="3"/>
      <c r="FO551" s="3"/>
      <c r="FP551" s="3"/>
      <c r="FQ551" s="3"/>
      <c r="FR551" s="3"/>
      <c r="FS551" s="3"/>
      <c r="FT551" s="3"/>
      <c r="FU551" s="3"/>
      <c r="FV551" s="3"/>
      <c r="FW551" s="3"/>
      <c r="FX551" s="3"/>
      <c r="FY551" s="3"/>
      <c r="FZ551" s="3"/>
      <c r="GA551" s="3"/>
      <c r="GB551" s="3"/>
      <c r="GC551" s="3"/>
      <c r="GD551" s="3"/>
      <c r="GE551" s="3"/>
      <c r="GF551" s="3"/>
      <c r="GG551" s="3"/>
      <c r="GH551" s="3"/>
      <c r="GI551" s="3"/>
      <c r="GJ551" s="3"/>
      <c r="GK551" s="3"/>
      <c r="GL551" s="3"/>
      <c r="GM551" s="3"/>
      <c r="GN551" s="3"/>
      <c r="GO551" s="3"/>
      <c r="GP551" s="3"/>
      <c r="GQ551" s="3"/>
      <c r="GR551" s="3"/>
      <c r="GS551" s="3"/>
      <c r="GT551" s="3"/>
      <c r="GU551" s="3"/>
      <c r="GV551" s="3"/>
      <c r="GW551" s="3"/>
      <c r="GX551" s="3">
        <v>0</v>
      </c>
    </row>
    <row r="553" spans="1:245" x14ac:dyDescent="0.2">
      <c r="A553" s="4">
        <v>50</v>
      </c>
      <c r="B553" s="4">
        <v>0</v>
      </c>
      <c r="C553" s="4">
        <v>0</v>
      </c>
      <c r="D553" s="4">
        <v>1</v>
      </c>
      <c r="E553" s="4">
        <v>201</v>
      </c>
      <c r="F553" s="4">
        <f>ROUND(Source!O551,O553)</f>
        <v>43516.07</v>
      </c>
      <c r="G553" s="4" t="s">
        <v>148</v>
      </c>
      <c r="H553" s="4" t="s">
        <v>149</v>
      </c>
      <c r="I553" s="4"/>
      <c r="J553" s="4"/>
      <c r="K553" s="4">
        <v>201</v>
      </c>
      <c r="L553" s="4">
        <v>1</v>
      </c>
      <c r="M553" s="4">
        <v>3</v>
      </c>
      <c r="N553" s="4" t="s">
        <v>3</v>
      </c>
      <c r="O553" s="4">
        <v>2</v>
      </c>
      <c r="P553" s="4"/>
      <c r="Q553" s="4"/>
      <c r="R553" s="4"/>
      <c r="S553" s="4"/>
      <c r="T553" s="4"/>
      <c r="U553" s="4"/>
      <c r="V553" s="4"/>
      <c r="W553" s="4"/>
    </row>
    <row r="554" spans="1:245" x14ac:dyDescent="0.2">
      <c r="A554" s="4">
        <v>50</v>
      </c>
      <c r="B554" s="4">
        <v>0</v>
      </c>
      <c r="C554" s="4">
        <v>0</v>
      </c>
      <c r="D554" s="4">
        <v>1</v>
      </c>
      <c r="E554" s="4">
        <v>202</v>
      </c>
      <c r="F554" s="4">
        <f>ROUND(Source!P551,O554)</f>
        <v>22766.81</v>
      </c>
      <c r="G554" s="4" t="s">
        <v>150</v>
      </c>
      <c r="H554" s="4" t="s">
        <v>151</v>
      </c>
      <c r="I554" s="4"/>
      <c r="J554" s="4"/>
      <c r="K554" s="4">
        <v>202</v>
      </c>
      <c r="L554" s="4">
        <v>2</v>
      </c>
      <c r="M554" s="4">
        <v>3</v>
      </c>
      <c r="N554" s="4" t="s">
        <v>3</v>
      </c>
      <c r="O554" s="4">
        <v>2</v>
      </c>
      <c r="P554" s="4"/>
      <c r="Q554" s="4"/>
      <c r="R554" s="4"/>
      <c r="S554" s="4"/>
      <c r="T554" s="4"/>
      <c r="U554" s="4"/>
      <c r="V554" s="4"/>
      <c r="W554" s="4"/>
    </row>
    <row r="555" spans="1:245" x14ac:dyDescent="0.2">
      <c r="A555" s="4">
        <v>50</v>
      </c>
      <c r="B555" s="4">
        <v>0</v>
      </c>
      <c r="C555" s="4">
        <v>0</v>
      </c>
      <c r="D555" s="4">
        <v>1</v>
      </c>
      <c r="E555" s="4">
        <v>222</v>
      </c>
      <c r="F555" s="4">
        <f>ROUND(Source!AO551,O555)</f>
        <v>0</v>
      </c>
      <c r="G555" s="4" t="s">
        <v>152</v>
      </c>
      <c r="H555" s="4" t="s">
        <v>153</v>
      </c>
      <c r="I555" s="4"/>
      <c r="J555" s="4"/>
      <c r="K555" s="4">
        <v>222</v>
      </c>
      <c r="L555" s="4">
        <v>3</v>
      </c>
      <c r="M555" s="4">
        <v>3</v>
      </c>
      <c r="N555" s="4" t="s">
        <v>3</v>
      </c>
      <c r="O555" s="4">
        <v>2</v>
      </c>
      <c r="P555" s="4"/>
      <c r="Q555" s="4"/>
      <c r="R555" s="4"/>
      <c r="S555" s="4"/>
      <c r="T555" s="4"/>
      <c r="U555" s="4"/>
      <c r="V555" s="4"/>
      <c r="W555" s="4"/>
    </row>
    <row r="556" spans="1:245" x14ac:dyDescent="0.2">
      <c r="A556" s="4">
        <v>50</v>
      </c>
      <c r="B556" s="4">
        <v>0</v>
      </c>
      <c r="C556" s="4">
        <v>0</v>
      </c>
      <c r="D556" s="4">
        <v>1</v>
      </c>
      <c r="E556" s="4">
        <v>225</v>
      </c>
      <c r="F556" s="4">
        <f>ROUND(Source!AV551,O556)</f>
        <v>22766.81</v>
      </c>
      <c r="G556" s="4" t="s">
        <v>154</v>
      </c>
      <c r="H556" s="4" t="s">
        <v>155</v>
      </c>
      <c r="I556" s="4"/>
      <c r="J556" s="4"/>
      <c r="K556" s="4">
        <v>225</v>
      </c>
      <c r="L556" s="4">
        <v>4</v>
      </c>
      <c r="M556" s="4">
        <v>3</v>
      </c>
      <c r="N556" s="4" t="s">
        <v>3</v>
      </c>
      <c r="O556" s="4">
        <v>2</v>
      </c>
      <c r="P556" s="4"/>
      <c r="Q556" s="4"/>
      <c r="R556" s="4"/>
      <c r="S556" s="4"/>
      <c r="T556" s="4"/>
      <c r="U556" s="4"/>
      <c r="V556" s="4"/>
      <c r="W556" s="4"/>
    </row>
    <row r="557" spans="1:245" x14ac:dyDescent="0.2">
      <c r="A557" s="4">
        <v>50</v>
      </c>
      <c r="B557" s="4">
        <v>0</v>
      </c>
      <c r="C557" s="4">
        <v>0</v>
      </c>
      <c r="D557" s="4">
        <v>1</v>
      </c>
      <c r="E557" s="4">
        <v>226</v>
      </c>
      <c r="F557" s="4">
        <f>ROUND(Source!AW551,O557)</f>
        <v>22766.81</v>
      </c>
      <c r="G557" s="4" t="s">
        <v>156</v>
      </c>
      <c r="H557" s="4" t="s">
        <v>157</v>
      </c>
      <c r="I557" s="4"/>
      <c r="J557" s="4"/>
      <c r="K557" s="4">
        <v>226</v>
      </c>
      <c r="L557" s="4">
        <v>5</v>
      </c>
      <c r="M557" s="4">
        <v>3</v>
      </c>
      <c r="N557" s="4" t="s">
        <v>3</v>
      </c>
      <c r="O557" s="4">
        <v>2</v>
      </c>
      <c r="P557" s="4"/>
      <c r="Q557" s="4"/>
      <c r="R557" s="4"/>
      <c r="S557" s="4"/>
      <c r="T557" s="4"/>
      <c r="U557" s="4"/>
      <c r="V557" s="4"/>
      <c r="W557" s="4"/>
    </row>
    <row r="558" spans="1:245" x14ac:dyDescent="0.2">
      <c r="A558" s="4">
        <v>50</v>
      </c>
      <c r="B558" s="4">
        <v>0</v>
      </c>
      <c r="C558" s="4">
        <v>0</v>
      </c>
      <c r="D558" s="4">
        <v>1</v>
      </c>
      <c r="E558" s="4">
        <v>227</v>
      </c>
      <c r="F558" s="4">
        <f>ROUND(Source!AX551,O558)</f>
        <v>0</v>
      </c>
      <c r="G558" s="4" t="s">
        <v>158</v>
      </c>
      <c r="H558" s="4" t="s">
        <v>159</v>
      </c>
      <c r="I558" s="4"/>
      <c r="J558" s="4"/>
      <c r="K558" s="4">
        <v>227</v>
      </c>
      <c r="L558" s="4">
        <v>6</v>
      </c>
      <c r="M558" s="4">
        <v>3</v>
      </c>
      <c r="N558" s="4" t="s">
        <v>3</v>
      </c>
      <c r="O558" s="4">
        <v>2</v>
      </c>
      <c r="P558" s="4"/>
      <c r="Q558" s="4"/>
      <c r="R558" s="4"/>
      <c r="S558" s="4"/>
      <c r="T558" s="4"/>
      <c r="U558" s="4"/>
      <c r="V558" s="4"/>
      <c r="W558" s="4"/>
    </row>
    <row r="559" spans="1:245" x14ac:dyDescent="0.2">
      <c r="A559" s="4">
        <v>50</v>
      </c>
      <c r="B559" s="4">
        <v>0</v>
      </c>
      <c r="C559" s="4">
        <v>0</v>
      </c>
      <c r="D559" s="4">
        <v>1</v>
      </c>
      <c r="E559" s="4">
        <v>228</v>
      </c>
      <c r="F559" s="4">
        <f>ROUND(Source!AY551,O559)</f>
        <v>22766.81</v>
      </c>
      <c r="G559" s="4" t="s">
        <v>160</v>
      </c>
      <c r="H559" s="4" t="s">
        <v>161</v>
      </c>
      <c r="I559" s="4"/>
      <c r="J559" s="4"/>
      <c r="K559" s="4">
        <v>228</v>
      </c>
      <c r="L559" s="4">
        <v>7</v>
      </c>
      <c r="M559" s="4">
        <v>3</v>
      </c>
      <c r="N559" s="4" t="s">
        <v>3</v>
      </c>
      <c r="O559" s="4">
        <v>2</v>
      </c>
      <c r="P559" s="4"/>
      <c r="Q559" s="4"/>
      <c r="R559" s="4"/>
      <c r="S559" s="4"/>
      <c r="T559" s="4"/>
      <c r="U559" s="4"/>
      <c r="V559" s="4"/>
      <c r="W559" s="4"/>
    </row>
    <row r="560" spans="1:245" x14ac:dyDescent="0.2">
      <c r="A560" s="4">
        <v>50</v>
      </c>
      <c r="B560" s="4">
        <v>0</v>
      </c>
      <c r="C560" s="4">
        <v>0</v>
      </c>
      <c r="D560" s="4">
        <v>1</v>
      </c>
      <c r="E560" s="4">
        <v>216</v>
      </c>
      <c r="F560" s="4">
        <f>ROUND(Source!AP551,O560)</f>
        <v>0</v>
      </c>
      <c r="G560" s="4" t="s">
        <v>162</v>
      </c>
      <c r="H560" s="4" t="s">
        <v>163</v>
      </c>
      <c r="I560" s="4"/>
      <c r="J560" s="4"/>
      <c r="K560" s="4">
        <v>216</v>
      </c>
      <c r="L560" s="4">
        <v>8</v>
      </c>
      <c r="M560" s="4">
        <v>3</v>
      </c>
      <c r="N560" s="4" t="s">
        <v>3</v>
      </c>
      <c r="O560" s="4">
        <v>2</v>
      </c>
      <c r="P560" s="4"/>
      <c r="Q560" s="4"/>
      <c r="R560" s="4"/>
      <c r="S560" s="4"/>
      <c r="T560" s="4"/>
      <c r="U560" s="4"/>
      <c r="V560" s="4"/>
      <c r="W560" s="4"/>
    </row>
    <row r="561" spans="1:23" x14ac:dyDescent="0.2">
      <c r="A561" s="4">
        <v>50</v>
      </c>
      <c r="B561" s="4">
        <v>0</v>
      </c>
      <c r="C561" s="4">
        <v>0</v>
      </c>
      <c r="D561" s="4">
        <v>1</v>
      </c>
      <c r="E561" s="4">
        <v>223</v>
      </c>
      <c r="F561" s="4">
        <f>ROUND(Source!AQ551,O561)</f>
        <v>0</v>
      </c>
      <c r="G561" s="4" t="s">
        <v>164</v>
      </c>
      <c r="H561" s="4" t="s">
        <v>165</v>
      </c>
      <c r="I561" s="4"/>
      <c r="J561" s="4"/>
      <c r="K561" s="4">
        <v>223</v>
      </c>
      <c r="L561" s="4">
        <v>9</v>
      </c>
      <c r="M561" s="4">
        <v>3</v>
      </c>
      <c r="N561" s="4" t="s">
        <v>3</v>
      </c>
      <c r="O561" s="4">
        <v>2</v>
      </c>
      <c r="P561" s="4"/>
      <c r="Q561" s="4"/>
      <c r="R561" s="4"/>
      <c r="S561" s="4"/>
      <c r="T561" s="4"/>
      <c r="U561" s="4"/>
      <c r="V561" s="4"/>
      <c r="W561" s="4"/>
    </row>
    <row r="562" spans="1:23" x14ac:dyDescent="0.2">
      <c r="A562" s="4">
        <v>50</v>
      </c>
      <c r="B562" s="4">
        <v>0</v>
      </c>
      <c r="C562" s="4">
        <v>0</v>
      </c>
      <c r="D562" s="4">
        <v>1</v>
      </c>
      <c r="E562" s="4">
        <v>229</v>
      </c>
      <c r="F562" s="4">
        <f>ROUND(Source!AZ551,O562)</f>
        <v>0</v>
      </c>
      <c r="G562" s="4" t="s">
        <v>166</v>
      </c>
      <c r="H562" s="4" t="s">
        <v>167</v>
      </c>
      <c r="I562" s="4"/>
      <c r="J562" s="4"/>
      <c r="K562" s="4">
        <v>229</v>
      </c>
      <c r="L562" s="4">
        <v>10</v>
      </c>
      <c r="M562" s="4">
        <v>3</v>
      </c>
      <c r="N562" s="4" t="s">
        <v>3</v>
      </c>
      <c r="O562" s="4">
        <v>2</v>
      </c>
      <c r="P562" s="4"/>
      <c r="Q562" s="4"/>
      <c r="R562" s="4"/>
      <c r="S562" s="4"/>
      <c r="T562" s="4"/>
      <c r="U562" s="4"/>
      <c r="V562" s="4"/>
      <c r="W562" s="4"/>
    </row>
    <row r="563" spans="1:23" x14ac:dyDescent="0.2">
      <c r="A563" s="4">
        <v>50</v>
      </c>
      <c r="B563" s="4">
        <v>0</v>
      </c>
      <c r="C563" s="4">
        <v>0</v>
      </c>
      <c r="D563" s="4">
        <v>1</v>
      </c>
      <c r="E563" s="4">
        <v>203</v>
      </c>
      <c r="F563" s="4">
        <f>ROUND(Source!Q551,O563)</f>
        <v>727.54</v>
      </c>
      <c r="G563" s="4" t="s">
        <v>168</v>
      </c>
      <c r="H563" s="4" t="s">
        <v>169</v>
      </c>
      <c r="I563" s="4"/>
      <c r="J563" s="4"/>
      <c r="K563" s="4">
        <v>203</v>
      </c>
      <c r="L563" s="4">
        <v>11</v>
      </c>
      <c r="M563" s="4">
        <v>3</v>
      </c>
      <c r="N563" s="4" t="s">
        <v>3</v>
      </c>
      <c r="O563" s="4">
        <v>2</v>
      </c>
      <c r="P563" s="4"/>
      <c r="Q563" s="4"/>
      <c r="R563" s="4"/>
      <c r="S563" s="4"/>
      <c r="T563" s="4"/>
      <c r="U563" s="4"/>
      <c r="V563" s="4"/>
      <c r="W563" s="4"/>
    </row>
    <row r="564" spans="1:23" x14ac:dyDescent="0.2">
      <c r="A564" s="4">
        <v>50</v>
      </c>
      <c r="B564" s="4">
        <v>0</v>
      </c>
      <c r="C564" s="4">
        <v>0</v>
      </c>
      <c r="D564" s="4">
        <v>1</v>
      </c>
      <c r="E564" s="4">
        <v>231</v>
      </c>
      <c r="F564" s="4">
        <f>ROUND(Source!BB551,O564)</f>
        <v>0</v>
      </c>
      <c r="G564" s="4" t="s">
        <v>170</v>
      </c>
      <c r="H564" s="4" t="s">
        <v>171</v>
      </c>
      <c r="I564" s="4"/>
      <c r="J564" s="4"/>
      <c r="K564" s="4">
        <v>231</v>
      </c>
      <c r="L564" s="4">
        <v>12</v>
      </c>
      <c r="M564" s="4">
        <v>3</v>
      </c>
      <c r="N564" s="4" t="s">
        <v>3</v>
      </c>
      <c r="O564" s="4">
        <v>2</v>
      </c>
      <c r="P564" s="4"/>
      <c r="Q564" s="4"/>
      <c r="R564" s="4"/>
      <c r="S564" s="4"/>
      <c r="T564" s="4"/>
      <c r="U564" s="4"/>
      <c r="V564" s="4"/>
      <c r="W564" s="4"/>
    </row>
    <row r="565" spans="1:23" x14ac:dyDescent="0.2">
      <c r="A565" s="4">
        <v>50</v>
      </c>
      <c r="B565" s="4">
        <v>0</v>
      </c>
      <c r="C565" s="4">
        <v>0</v>
      </c>
      <c r="D565" s="4">
        <v>1</v>
      </c>
      <c r="E565" s="4">
        <v>204</v>
      </c>
      <c r="F565" s="4">
        <f>ROUND(Source!R551,O565)</f>
        <v>241.9</v>
      </c>
      <c r="G565" s="4" t="s">
        <v>172</v>
      </c>
      <c r="H565" s="4" t="s">
        <v>173</v>
      </c>
      <c r="I565" s="4"/>
      <c r="J565" s="4"/>
      <c r="K565" s="4">
        <v>204</v>
      </c>
      <c r="L565" s="4">
        <v>13</v>
      </c>
      <c r="M565" s="4">
        <v>3</v>
      </c>
      <c r="N565" s="4" t="s">
        <v>3</v>
      </c>
      <c r="O565" s="4">
        <v>2</v>
      </c>
      <c r="P565" s="4"/>
      <c r="Q565" s="4"/>
      <c r="R565" s="4"/>
      <c r="S565" s="4"/>
      <c r="T565" s="4"/>
      <c r="U565" s="4"/>
      <c r="V565" s="4"/>
      <c r="W565" s="4"/>
    </row>
    <row r="566" spans="1:23" x14ac:dyDescent="0.2">
      <c r="A566" s="4">
        <v>50</v>
      </c>
      <c r="B566" s="4">
        <v>0</v>
      </c>
      <c r="C566" s="4">
        <v>0</v>
      </c>
      <c r="D566" s="4">
        <v>1</v>
      </c>
      <c r="E566" s="4">
        <v>205</v>
      </c>
      <c r="F566" s="4">
        <f>ROUND(Source!S551,O566)</f>
        <v>20021.72</v>
      </c>
      <c r="G566" s="4" t="s">
        <v>174</v>
      </c>
      <c r="H566" s="4" t="s">
        <v>175</v>
      </c>
      <c r="I566" s="4"/>
      <c r="J566" s="4"/>
      <c r="K566" s="4">
        <v>205</v>
      </c>
      <c r="L566" s="4">
        <v>14</v>
      </c>
      <c r="M566" s="4">
        <v>3</v>
      </c>
      <c r="N566" s="4" t="s">
        <v>3</v>
      </c>
      <c r="O566" s="4">
        <v>2</v>
      </c>
      <c r="P566" s="4"/>
      <c r="Q566" s="4"/>
      <c r="R566" s="4"/>
      <c r="S566" s="4"/>
      <c r="T566" s="4"/>
      <c r="U566" s="4"/>
      <c r="V566" s="4"/>
      <c r="W566" s="4"/>
    </row>
    <row r="567" spans="1:23" x14ac:dyDescent="0.2">
      <c r="A567" s="4">
        <v>50</v>
      </c>
      <c r="B567" s="4">
        <v>0</v>
      </c>
      <c r="C567" s="4">
        <v>0</v>
      </c>
      <c r="D567" s="4">
        <v>1</v>
      </c>
      <c r="E567" s="4">
        <v>232</v>
      </c>
      <c r="F567" s="4">
        <f>ROUND(Source!BC551,O567)</f>
        <v>0</v>
      </c>
      <c r="G567" s="4" t="s">
        <v>176</v>
      </c>
      <c r="H567" s="4" t="s">
        <v>177</v>
      </c>
      <c r="I567" s="4"/>
      <c r="J567" s="4"/>
      <c r="K567" s="4">
        <v>232</v>
      </c>
      <c r="L567" s="4">
        <v>15</v>
      </c>
      <c r="M567" s="4">
        <v>3</v>
      </c>
      <c r="N567" s="4" t="s">
        <v>3</v>
      </c>
      <c r="O567" s="4">
        <v>2</v>
      </c>
      <c r="P567" s="4"/>
      <c r="Q567" s="4"/>
      <c r="R567" s="4"/>
      <c r="S567" s="4"/>
      <c r="T567" s="4"/>
      <c r="U567" s="4"/>
      <c r="V567" s="4"/>
      <c r="W567" s="4"/>
    </row>
    <row r="568" spans="1:23" x14ac:dyDescent="0.2">
      <c r="A568" s="4">
        <v>50</v>
      </c>
      <c r="B568" s="4">
        <v>0</v>
      </c>
      <c r="C568" s="4">
        <v>0</v>
      </c>
      <c r="D568" s="4">
        <v>1</v>
      </c>
      <c r="E568" s="4">
        <v>214</v>
      </c>
      <c r="F568" s="4">
        <f>ROUND(Source!AS551,O568)</f>
        <v>78977.399999999994</v>
      </c>
      <c r="G568" s="4" t="s">
        <v>178</v>
      </c>
      <c r="H568" s="4" t="s">
        <v>179</v>
      </c>
      <c r="I568" s="4"/>
      <c r="J568" s="4"/>
      <c r="K568" s="4">
        <v>214</v>
      </c>
      <c r="L568" s="4">
        <v>16</v>
      </c>
      <c r="M568" s="4">
        <v>3</v>
      </c>
      <c r="N568" s="4" t="s">
        <v>3</v>
      </c>
      <c r="O568" s="4">
        <v>2</v>
      </c>
      <c r="P568" s="4"/>
      <c r="Q568" s="4"/>
      <c r="R568" s="4"/>
      <c r="S568" s="4"/>
      <c r="T568" s="4"/>
      <c r="U568" s="4"/>
      <c r="V568" s="4"/>
      <c r="W568" s="4"/>
    </row>
    <row r="569" spans="1:23" x14ac:dyDescent="0.2">
      <c r="A569" s="4">
        <v>50</v>
      </c>
      <c r="B569" s="4">
        <v>0</v>
      </c>
      <c r="C569" s="4">
        <v>0</v>
      </c>
      <c r="D569" s="4">
        <v>1</v>
      </c>
      <c r="E569" s="4">
        <v>215</v>
      </c>
      <c r="F569" s="4">
        <f>ROUND(Source!AT551,O569)</f>
        <v>0</v>
      </c>
      <c r="G569" s="4" t="s">
        <v>180</v>
      </c>
      <c r="H569" s="4" t="s">
        <v>181</v>
      </c>
      <c r="I569" s="4"/>
      <c r="J569" s="4"/>
      <c r="K569" s="4">
        <v>215</v>
      </c>
      <c r="L569" s="4">
        <v>17</v>
      </c>
      <c r="M569" s="4">
        <v>3</v>
      </c>
      <c r="N569" s="4" t="s">
        <v>3</v>
      </c>
      <c r="O569" s="4">
        <v>2</v>
      </c>
      <c r="P569" s="4"/>
      <c r="Q569" s="4"/>
      <c r="R569" s="4"/>
      <c r="S569" s="4"/>
      <c r="T569" s="4"/>
      <c r="U569" s="4"/>
      <c r="V569" s="4"/>
      <c r="W569" s="4"/>
    </row>
    <row r="570" spans="1:23" x14ac:dyDescent="0.2">
      <c r="A570" s="4">
        <v>50</v>
      </c>
      <c r="B570" s="4">
        <v>0</v>
      </c>
      <c r="C570" s="4">
        <v>0</v>
      </c>
      <c r="D570" s="4">
        <v>1</v>
      </c>
      <c r="E570" s="4">
        <v>217</v>
      </c>
      <c r="F570" s="4">
        <f>ROUND(Source!AU551,O570)</f>
        <v>0</v>
      </c>
      <c r="G570" s="4" t="s">
        <v>182</v>
      </c>
      <c r="H570" s="4" t="s">
        <v>183</v>
      </c>
      <c r="I570" s="4"/>
      <c r="J570" s="4"/>
      <c r="K570" s="4">
        <v>217</v>
      </c>
      <c r="L570" s="4">
        <v>18</v>
      </c>
      <c r="M570" s="4">
        <v>3</v>
      </c>
      <c r="N570" s="4" t="s">
        <v>3</v>
      </c>
      <c r="O570" s="4">
        <v>2</v>
      </c>
      <c r="P570" s="4"/>
      <c r="Q570" s="4"/>
      <c r="R570" s="4"/>
      <c r="S570" s="4"/>
      <c r="T570" s="4"/>
      <c r="U570" s="4"/>
      <c r="V570" s="4"/>
      <c r="W570" s="4"/>
    </row>
    <row r="571" spans="1:23" x14ac:dyDescent="0.2">
      <c r="A571" s="4">
        <v>50</v>
      </c>
      <c r="B571" s="4">
        <v>0</v>
      </c>
      <c r="C571" s="4">
        <v>0</v>
      </c>
      <c r="D571" s="4">
        <v>1</v>
      </c>
      <c r="E571" s="4">
        <v>230</v>
      </c>
      <c r="F571" s="4">
        <f>ROUND(Source!BA551,O571)</f>
        <v>0</v>
      </c>
      <c r="G571" s="4" t="s">
        <v>184</v>
      </c>
      <c r="H571" s="4" t="s">
        <v>185</v>
      </c>
      <c r="I571" s="4"/>
      <c r="J571" s="4"/>
      <c r="K571" s="4">
        <v>230</v>
      </c>
      <c r="L571" s="4">
        <v>19</v>
      </c>
      <c r="M571" s="4">
        <v>3</v>
      </c>
      <c r="N571" s="4" t="s">
        <v>3</v>
      </c>
      <c r="O571" s="4">
        <v>2</v>
      </c>
      <c r="P571" s="4"/>
      <c r="Q571" s="4"/>
      <c r="R571" s="4"/>
      <c r="S571" s="4"/>
      <c r="T571" s="4"/>
      <c r="U571" s="4"/>
      <c r="V571" s="4"/>
      <c r="W571" s="4"/>
    </row>
    <row r="572" spans="1:23" x14ac:dyDescent="0.2">
      <c r="A572" s="4">
        <v>50</v>
      </c>
      <c r="B572" s="4">
        <v>0</v>
      </c>
      <c r="C572" s="4">
        <v>0</v>
      </c>
      <c r="D572" s="4">
        <v>1</v>
      </c>
      <c r="E572" s="4">
        <v>206</v>
      </c>
      <c r="F572" s="4">
        <f>ROUND(Source!T551,O572)</f>
        <v>0</v>
      </c>
      <c r="G572" s="4" t="s">
        <v>186</v>
      </c>
      <c r="H572" s="4" t="s">
        <v>187</v>
      </c>
      <c r="I572" s="4"/>
      <c r="J572" s="4"/>
      <c r="K572" s="4">
        <v>206</v>
      </c>
      <c r="L572" s="4">
        <v>20</v>
      </c>
      <c r="M572" s="4">
        <v>3</v>
      </c>
      <c r="N572" s="4" t="s">
        <v>3</v>
      </c>
      <c r="O572" s="4">
        <v>2</v>
      </c>
      <c r="P572" s="4"/>
      <c r="Q572" s="4"/>
      <c r="R572" s="4"/>
      <c r="S572" s="4"/>
      <c r="T572" s="4"/>
      <c r="U572" s="4"/>
      <c r="V572" s="4"/>
      <c r="W572" s="4"/>
    </row>
    <row r="573" spans="1:23" x14ac:dyDescent="0.2">
      <c r="A573" s="4">
        <v>50</v>
      </c>
      <c r="B573" s="4">
        <v>0</v>
      </c>
      <c r="C573" s="4">
        <v>0</v>
      </c>
      <c r="D573" s="4">
        <v>1</v>
      </c>
      <c r="E573" s="4">
        <v>207</v>
      </c>
      <c r="F573" s="4">
        <f>Source!U551</f>
        <v>77.327888299999984</v>
      </c>
      <c r="G573" s="4" t="s">
        <v>188</v>
      </c>
      <c r="H573" s="4" t="s">
        <v>189</v>
      </c>
      <c r="I573" s="4"/>
      <c r="J573" s="4"/>
      <c r="K573" s="4">
        <v>207</v>
      </c>
      <c r="L573" s="4">
        <v>21</v>
      </c>
      <c r="M573" s="4">
        <v>3</v>
      </c>
      <c r="N573" s="4" t="s">
        <v>3</v>
      </c>
      <c r="O573" s="4">
        <v>-1</v>
      </c>
      <c r="P573" s="4"/>
      <c r="Q573" s="4"/>
      <c r="R573" s="4"/>
      <c r="S573" s="4"/>
      <c r="T573" s="4"/>
      <c r="U573" s="4"/>
      <c r="V573" s="4"/>
      <c r="W573" s="4"/>
    </row>
    <row r="574" spans="1:23" x14ac:dyDescent="0.2">
      <c r="A574" s="4">
        <v>50</v>
      </c>
      <c r="B574" s="4">
        <v>0</v>
      </c>
      <c r="C574" s="4">
        <v>0</v>
      </c>
      <c r="D574" s="4">
        <v>1</v>
      </c>
      <c r="E574" s="4">
        <v>208</v>
      </c>
      <c r="F574" s="4">
        <f>Source!V551</f>
        <v>0.7156825</v>
      </c>
      <c r="G574" s="4" t="s">
        <v>190</v>
      </c>
      <c r="H574" s="4" t="s">
        <v>191</v>
      </c>
      <c r="I574" s="4"/>
      <c r="J574" s="4"/>
      <c r="K574" s="4">
        <v>208</v>
      </c>
      <c r="L574" s="4">
        <v>22</v>
      </c>
      <c r="M574" s="4">
        <v>3</v>
      </c>
      <c r="N574" s="4" t="s">
        <v>3</v>
      </c>
      <c r="O574" s="4">
        <v>-1</v>
      </c>
      <c r="P574" s="4"/>
      <c r="Q574" s="4"/>
      <c r="R574" s="4"/>
      <c r="S574" s="4"/>
      <c r="T574" s="4"/>
      <c r="U574" s="4"/>
      <c r="V574" s="4"/>
      <c r="W574" s="4"/>
    </row>
    <row r="575" spans="1:23" x14ac:dyDescent="0.2">
      <c r="A575" s="4">
        <v>50</v>
      </c>
      <c r="B575" s="4">
        <v>0</v>
      </c>
      <c r="C575" s="4">
        <v>0</v>
      </c>
      <c r="D575" s="4">
        <v>1</v>
      </c>
      <c r="E575" s="4">
        <v>209</v>
      </c>
      <c r="F575" s="4">
        <f>ROUND(Source!W551,O575)</f>
        <v>5.71</v>
      </c>
      <c r="G575" s="4" t="s">
        <v>192</v>
      </c>
      <c r="H575" s="4" t="s">
        <v>193</v>
      </c>
      <c r="I575" s="4"/>
      <c r="J575" s="4"/>
      <c r="K575" s="4">
        <v>209</v>
      </c>
      <c r="L575" s="4">
        <v>23</v>
      </c>
      <c r="M575" s="4">
        <v>3</v>
      </c>
      <c r="N575" s="4" t="s">
        <v>3</v>
      </c>
      <c r="O575" s="4">
        <v>2</v>
      </c>
      <c r="P575" s="4"/>
      <c r="Q575" s="4"/>
      <c r="R575" s="4"/>
      <c r="S575" s="4"/>
      <c r="T575" s="4"/>
      <c r="U575" s="4"/>
      <c r="V575" s="4"/>
      <c r="W575" s="4"/>
    </row>
    <row r="576" spans="1:23" x14ac:dyDescent="0.2">
      <c r="A576" s="4">
        <v>50</v>
      </c>
      <c r="B576" s="4">
        <v>0</v>
      </c>
      <c r="C576" s="4">
        <v>0</v>
      </c>
      <c r="D576" s="4">
        <v>1</v>
      </c>
      <c r="E576" s="4">
        <v>210</v>
      </c>
      <c r="F576" s="4">
        <f>ROUND(Source!X551,O576)</f>
        <v>22492.62</v>
      </c>
      <c r="G576" s="4" t="s">
        <v>194</v>
      </c>
      <c r="H576" s="4" t="s">
        <v>195</v>
      </c>
      <c r="I576" s="4"/>
      <c r="J576" s="4"/>
      <c r="K576" s="4">
        <v>210</v>
      </c>
      <c r="L576" s="4">
        <v>24</v>
      </c>
      <c r="M576" s="4">
        <v>3</v>
      </c>
      <c r="N576" s="4" t="s">
        <v>3</v>
      </c>
      <c r="O576" s="4">
        <v>2</v>
      </c>
      <c r="P576" s="4"/>
      <c r="Q576" s="4"/>
      <c r="R576" s="4"/>
      <c r="S576" s="4"/>
      <c r="T576" s="4"/>
      <c r="U576" s="4"/>
      <c r="V576" s="4"/>
      <c r="W576" s="4"/>
    </row>
    <row r="577" spans="1:206" x14ac:dyDescent="0.2">
      <c r="A577" s="4">
        <v>50</v>
      </c>
      <c r="B577" s="4">
        <v>0</v>
      </c>
      <c r="C577" s="4">
        <v>0</v>
      </c>
      <c r="D577" s="4">
        <v>1</v>
      </c>
      <c r="E577" s="4">
        <v>211</v>
      </c>
      <c r="F577" s="4">
        <f>ROUND(Source!Y551,O577)</f>
        <v>12968.71</v>
      </c>
      <c r="G577" s="4" t="s">
        <v>196</v>
      </c>
      <c r="H577" s="4" t="s">
        <v>197</v>
      </c>
      <c r="I577" s="4"/>
      <c r="J577" s="4"/>
      <c r="K577" s="4">
        <v>211</v>
      </c>
      <c r="L577" s="4">
        <v>25</v>
      </c>
      <c r="M577" s="4">
        <v>3</v>
      </c>
      <c r="N577" s="4" t="s">
        <v>3</v>
      </c>
      <c r="O577" s="4">
        <v>2</v>
      </c>
      <c r="P577" s="4"/>
      <c r="Q577" s="4"/>
      <c r="R577" s="4"/>
      <c r="S577" s="4"/>
      <c r="T577" s="4"/>
      <c r="U577" s="4"/>
      <c r="V577" s="4"/>
      <c r="W577" s="4"/>
    </row>
    <row r="578" spans="1:206" x14ac:dyDescent="0.2">
      <c r="A578" s="4">
        <v>50</v>
      </c>
      <c r="B578" s="4">
        <v>0</v>
      </c>
      <c r="C578" s="4">
        <v>0</v>
      </c>
      <c r="D578" s="4">
        <v>1</v>
      </c>
      <c r="E578" s="4">
        <v>224</v>
      </c>
      <c r="F578" s="4">
        <f>ROUND(Source!AR551,O578)</f>
        <v>78977.399999999994</v>
      </c>
      <c r="G578" s="4" t="s">
        <v>198</v>
      </c>
      <c r="H578" s="4" t="s">
        <v>199</v>
      </c>
      <c r="I578" s="4"/>
      <c r="J578" s="4"/>
      <c r="K578" s="4">
        <v>224</v>
      </c>
      <c r="L578" s="4">
        <v>26</v>
      </c>
      <c r="M578" s="4">
        <v>3</v>
      </c>
      <c r="N578" s="4" t="s">
        <v>3</v>
      </c>
      <c r="O578" s="4">
        <v>2</v>
      </c>
      <c r="P578" s="4"/>
      <c r="Q578" s="4"/>
      <c r="R578" s="4"/>
      <c r="S578" s="4"/>
      <c r="T578" s="4"/>
      <c r="U578" s="4"/>
      <c r="V578" s="4"/>
      <c r="W578" s="4"/>
    </row>
    <row r="580" spans="1:206" x14ac:dyDescent="0.2">
      <c r="A580" s="2">
        <v>51</v>
      </c>
      <c r="B580" s="2">
        <f>B320</f>
        <v>1</v>
      </c>
      <c r="C580" s="2">
        <f>A320</f>
        <v>4</v>
      </c>
      <c r="D580" s="2">
        <f>ROW(A320)</f>
        <v>320</v>
      </c>
      <c r="E580" s="2"/>
      <c r="F580" s="2" t="str">
        <f>IF(F320&lt;&gt;"",F320,"")</f>
        <v>Новый раздел</v>
      </c>
      <c r="G580" s="2" t="str">
        <f>IF(G320&lt;&gt;"",G320,"")</f>
        <v>Помещение №2</v>
      </c>
      <c r="H580" s="2">
        <v>0</v>
      </c>
      <c r="I580" s="2"/>
      <c r="J580" s="2"/>
      <c r="K580" s="2"/>
      <c r="L580" s="2"/>
      <c r="M580" s="2"/>
      <c r="N580" s="2"/>
      <c r="O580" s="2">
        <f t="shared" ref="O580:T580" si="500">ROUND(O352+O392+O448+O509+O551+AB580,2)</f>
        <v>2312214.46</v>
      </c>
      <c r="P580" s="2">
        <f t="shared" si="500"/>
        <v>1514360.26</v>
      </c>
      <c r="Q580" s="2">
        <f t="shared" si="500"/>
        <v>60451.97</v>
      </c>
      <c r="R580" s="2">
        <f t="shared" si="500"/>
        <v>5516.47</v>
      </c>
      <c r="S580" s="2">
        <f t="shared" si="500"/>
        <v>737402.23</v>
      </c>
      <c r="T580" s="2">
        <f t="shared" si="500"/>
        <v>0</v>
      </c>
      <c r="U580" s="2">
        <f>U352+U392+U448+U509+U551+AH580</f>
        <v>2740.5122521499998</v>
      </c>
      <c r="V580" s="2">
        <f>V352+V392+V448+V509+V551+AI580</f>
        <v>14.488302812500001</v>
      </c>
      <c r="W580" s="2">
        <f>ROUND(W352+W392+W448+W509+W551+AJ580,2)</f>
        <v>564.16</v>
      </c>
      <c r="X580" s="2">
        <f>ROUND(X352+X392+X448+X509+X551+AK580,2)</f>
        <v>706684.96</v>
      </c>
      <c r="Y580" s="2">
        <f>ROUND(Y352+Y392+Y448+Y509+Y551+AL580,2)</f>
        <v>417757.14</v>
      </c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>
        <f t="shared" ref="AO580:BC580" si="501">ROUND(AO352+AO392+AO448+AO509+AO551+BX580,2)</f>
        <v>0</v>
      </c>
      <c r="AP580" s="2">
        <f t="shared" si="501"/>
        <v>0</v>
      </c>
      <c r="AQ580" s="2">
        <f t="shared" si="501"/>
        <v>0</v>
      </c>
      <c r="AR580" s="2">
        <f t="shared" si="501"/>
        <v>3436656.56</v>
      </c>
      <c r="AS580" s="2">
        <f t="shared" si="501"/>
        <v>2185122.71</v>
      </c>
      <c r="AT580" s="2">
        <f t="shared" si="501"/>
        <v>941364.99</v>
      </c>
      <c r="AU580" s="2">
        <f t="shared" si="501"/>
        <v>310168.86</v>
      </c>
      <c r="AV580" s="2">
        <f t="shared" si="501"/>
        <v>1514360.26</v>
      </c>
      <c r="AW580" s="2">
        <f t="shared" si="501"/>
        <v>1514360.26</v>
      </c>
      <c r="AX580" s="2">
        <f t="shared" si="501"/>
        <v>0</v>
      </c>
      <c r="AY580" s="2">
        <f t="shared" si="501"/>
        <v>1514360.26</v>
      </c>
      <c r="AZ580" s="2">
        <f t="shared" si="501"/>
        <v>0</v>
      </c>
      <c r="BA580" s="2">
        <f t="shared" si="501"/>
        <v>0</v>
      </c>
      <c r="BB580" s="2">
        <f t="shared" si="501"/>
        <v>0</v>
      </c>
      <c r="BC580" s="2">
        <f t="shared" si="501"/>
        <v>0</v>
      </c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  <c r="EZ580" s="3"/>
      <c r="FA580" s="3"/>
      <c r="FB580" s="3"/>
      <c r="FC580" s="3"/>
      <c r="FD580" s="3"/>
      <c r="FE580" s="3"/>
      <c r="FF580" s="3"/>
      <c r="FG580" s="3"/>
      <c r="FH580" s="3"/>
      <c r="FI580" s="3"/>
      <c r="FJ580" s="3"/>
      <c r="FK580" s="3"/>
      <c r="FL580" s="3"/>
      <c r="FM580" s="3"/>
      <c r="FN580" s="3"/>
      <c r="FO580" s="3"/>
      <c r="FP580" s="3"/>
      <c r="FQ580" s="3"/>
      <c r="FR580" s="3"/>
      <c r="FS580" s="3"/>
      <c r="FT580" s="3"/>
      <c r="FU580" s="3"/>
      <c r="FV580" s="3"/>
      <c r="FW580" s="3"/>
      <c r="FX580" s="3"/>
      <c r="FY580" s="3"/>
      <c r="FZ580" s="3"/>
      <c r="GA580" s="3"/>
      <c r="GB580" s="3"/>
      <c r="GC580" s="3"/>
      <c r="GD580" s="3"/>
      <c r="GE580" s="3"/>
      <c r="GF580" s="3"/>
      <c r="GG580" s="3"/>
      <c r="GH580" s="3"/>
      <c r="GI580" s="3"/>
      <c r="GJ580" s="3"/>
      <c r="GK580" s="3"/>
      <c r="GL580" s="3"/>
      <c r="GM580" s="3"/>
      <c r="GN580" s="3"/>
      <c r="GO580" s="3"/>
      <c r="GP580" s="3"/>
      <c r="GQ580" s="3"/>
      <c r="GR580" s="3"/>
      <c r="GS580" s="3"/>
      <c r="GT580" s="3"/>
      <c r="GU580" s="3"/>
      <c r="GV580" s="3"/>
      <c r="GW580" s="3"/>
      <c r="GX580" s="3">
        <v>0</v>
      </c>
    </row>
    <row r="582" spans="1:206" x14ac:dyDescent="0.2">
      <c r="A582" s="4">
        <v>50</v>
      </c>
      <c r="B582" s="4">
        <v>0</v>
      </c>
      <c r="C582" s="4">
        <v>0</v>
      </c>
      <c r="D582" s="4">
        <v>1</v>
      </c>
      <c r="E582" s="4">
        <v>201</v>
      </c>
      <c r="F582" s="4">
        <f>ROUND(Source!O580,O582)</f>
        <v>2312214.46</v>
      </c>
      <c r="G582" s="4" t="s">
        <v>148</v>
      </c>
      <c r="H582" s="4" t="s">
        <v>149</v>
      </c>
      <c r="I582" s="4"/>
      <c r="J582" s="4"/>
      <c r="K582" s="4">
        <v>201</v>
      </c>
      <c r="L582" s="4">
        <v>1</v>
      </c>
      <c r="M582" s="4">
        <v>3</v>
      </c>
      <c r="N582" s="4" t="s">
        <v>3</v>
      </c>
      <c r="O582" s="4">
        <v>2</v>
      </c>
      <c r="P582" s="4"/>
      <c r="Q582" s="4"/>
      <c r="R582" s="4"/>
      <c r="S582" s="4"/>
      <c r="T582" s="4"/>
      <c r="U582" s="4"/>
      <c r="V582" s="4"/>
      <c r="W582" s="4"/>
    </row>
    <row r="583" spans="1:206" x14ac:dyDescent="0.2">
      <c r="A583" s="4">
        <v>50</v>
      </c>
      <c r="B583" s="4">
        <v>0</v>
      </c>
      <c r="C583" s="4">
        <v>0</v>
      </c>
      <c r="D583" s="4">
        <v>1</v>
      </c>
      <c r="E583" s="4">
        <v>202</v>
      </c>
      <c r="F583" s="4">
        <f>ROUND(Source!P580,O583)</f>
        <v>1514360.26</v>
      </c>
      <c r="G583" s="4" t="s">
        <v>150</v>
      </c>
      <c r="H583" s="4" t="s">
        <v>151</v>
      </c>
      <c r="I583" s="4"/>
      <c r="J583" s="4"/>
      <c r="K583" s="4">
        <v>202</v>
      </c>
      <c r="L583" s="4">
        <v>2</v>
      </c>
      <c r="M583" s="4">
        <v>3</v>
      </c>
      <c r="N583" s="4" t="s">
        <v>3</v>
      </c>
      <c r="O583" s="4">
        <v>2</v>
      </c>
      <c r="P583" s="4"/>
      <c r="Q583" s="4"/>
      <c r="R583" s="4"/>
      <c r="S583" s="4"/>
      <c r="T583" s="4"/>
      <c r="U583" s="4"/>
      <c r="V583" s="4"/>
      <c r="W583" s="4"/>
    </row>
    <row r="584" spans="1:206" x14ac:dyDescent="0.2">
      <c r="A584" s="4">
        <v>50</v>
      </c>
      <c r="B584" s="4">
        <v>0</v>
      </c>
      <c r="C584" s="4">
        <v>0</v>
      </c>
      <c r="D584" s="4">
        <v>1</v>
      </c>
      <c r="E584" s="4">
        <v>222</v>
      </c>
      <c r="F584" s="4">
        <f>ROUND(Source!AO580,O584)</f>
        <v>0</v>
      </c>
      <c r="G584" s="4" t="s">
        <v>152</v>
      </c>
      <c r="H584" s="4" t="s">
        <v>153</v>
      </c>
      <c r="I584" s="4"/>
      <c r="J584" s="4"/>
      <c r="K584" s="4">
        <v>222</v>
      </c>
      <c r="L584" s="4">
        <v>3</v>
      </c>
      <c r="M584" s="4">
        <v>3</v>
      </c>
      <c r="N584" s="4" t="s">
        <v>3</v>
      </c>
      <c r="O584" s="4">
        <v>2</v>
      </c>
      <c r="P584" s="4"/>
      <c r="Q584" s="4"/>
      <c r="R584" s="4"/>
      <c r="S584" s="4"/>
      <c r="T584" s="4"/>
      <c r="U584" s="4"/>
      <c r="V584" s="4"/>
      <c r="W584" s="4"/>
    </row>
    <row r="585" spans="1:206" x14ac:dyDescent="0.2">
      <c r="A585" s="4">
        <v>50</v>
      </c>
      <c r="B585" s="4">
        <v>0</v>
      </c>
      <c r="C585" s="4">
        <v>0</v>
      </c>
      <c r="D585" s="4">
        <v>1</v>
      </c>
      <c r="E585" s="4">
        <v>225</v>
      </c>
      <c r="F585" s="4">
        <f>ROUND(Source!AV580,O585)</f>
        <v>1514360.26</v>
      </c>
      <c r="G585" s="4" t="s">
        <v>154</v>
      </c>
      <c r="H585" s="4" t="s">
        <v>155</v>
      </c>
      <c r="I585" s="4"/>
      <c r="J585" s="4"/>
      <c r="K585" s="4">
        <v>225</v>
      </c>
      <c r="L585" s="4">
        <v>4</v>
      </c>
      <c r="M585" s="4">
        <v>3</v>
      </c>
      <c r="N585" s="4" t="s">
        <v>3</v>
      </c>
      <c r="O585" s="4">
        <v>2</v>
      </c>
      <c r="P585" s="4"/>
      <c r="Q585" s="4"/>
      <c r="R585" s="4"/>
      <c r="S585" s="4"/>
      <c r="T585" s="4"/>
      <c r="U585" s="4"/>
      <c r="V585" s="4"/>
      <c r="W585" s="4"/>
    </row>
    <row r="586" spans="1:206" x14ac:dyDescent="0.2">
      <c r="A586" s="4">
        <v>50</v>
      </c>
      <c r="B586" s="4">
        <v>0</v>
      </c>
      <c r="C586" s="4">
        <v>0</v>
      </c>
      <c r="D586" s="4">
        <v>1</v>
      </c>
      <c r="E586" s="4">
        <v>226</v>
      </c>
      <c r="F586" s="4">
        <f>ROUND(Source!AW580,O586)</f>
        <v>1514360.26</v>
      </c>
      <c r="G586" s="4" t="s">
        <v>156</v>
      </c>
      <c r="H586" s="4" t="s">
        <v>157</v>
      </c>
      <c r="I586" s="4"/>
      <c r="J586" s="4"/>
      <c r="K586" s="4">
        <v>226</v>
      </c>
      <c r="L586" s="4">
        <v>5</v>
      </c>
      <c r="M586" s="4">
        <v>3</v>
      </c>
      <c r="N586" s="4" t="s">
        <v>3</v>
      </c>
      <c r="O586" s="4">
        <v>2</v>
      </c>
      <c r="P586" s="4"/>
      <c r="Q586" s="4"/>
      <c r="R586" s="4"/>
      <c r="S586" s="4"/>
      <c r="T586" s="4"/>
      <c r="U586" s="4"/>
      <c r="V586" s="4"/>
      <c r="W586" s="4"/>
    </row>
    <row r="587" spans="1:206" x14ac:dyDescent="0.2">
      <c r="A587" s="4">
        <v>50</v>
      </c>
      <c r="B587" s="4">
        <v>0</v>
      </c>
      <c r="C587" s="4">
        <v>0</v>
      </c>
      <c r="D587" s="4">
        <v>1</v>
      </c>
      <c r="E587" s="4">
        <v>227</v>
      </c>
      <c r="F587" s="4">
        <f>ROUND(Source!AX580,O587)</f>
        <v>0</v>
      </c>
      <c r="G587" s="4" t="s">
        <v>158</v>
      </c>
      <c r="H587" s="4" t="s">
        <v>159</v>
      </c>
      <c r="I587" s="4"/>
      <c r="J587" s="4"/>
      <c r="K587" s="4">
        <v>227</v>
      </c>
      <c r="L587" s="4">
        <v>6</v>
      </c>
      <c r="M587" s="4">
        <v>3</v>
      </c>
      <c r="N587" s="4" t="s">
        <v>3</v>
      </c>
      <c r="O587" s="4">
        <v>2</v>
      </c>
      <c r="P587" s="4"/>
      <c r="Q587" s="4"/>
      <c r="R587" s="4"/>
      <c r="S587" s="4"/>
      <c r="T587" s="4"/>
      <c r="U587" s="4"/>
      <c r="V587" s="4"/>
      <c r="W587" s="4"/>
    </row>
    <row r="588" spans="1:206" x14ac:dyDescent="0.2">
      <c r="A588" s="4">
        <v>50</v>
      </c>
      <c r="B588" s="4">
        <v>0</v>
      </c>
      <c r="C588" s="4">
        <v>0</v>
      </c>
      <c r="D588" s="4">
        <v>1</v>
      </c>
      <c r="E588" s="4">
        <v>228</v>
      </c>
      <c r="F588" s="4">
        <f>ROUND(Source!AY580,O588)</f>
        <v>1514360.26</v>
      </c>
      <c r="G588" s="4" t="s">
        <v>160</v>
      </c>
      <c r="H588" s="4" t="s">
        <v>161</v>
      </c>
      <c r="I588" s="4"/>
      <c r="J588" s="4"/>
      <c r="K588" s="4">
        <v>228</v>
      </c>
      <c r="L588" s="4">
        <v>7</v>
      </c>
      <c r="M588" s="4">
        <v>3</v>
      </c>
      <c r="N588" s="4" t="s">
        <v>3</v>
      </c>
      <c r="O588" s="4">
        <v>2</v>
      </c>
      <c r="P588" s="4"/>
      <c r="Q588" s="4"/>
      <c r="R588" s="4"/>
      <c r="S588" s="4"/>
      <c r="T588" s="4"/>
      <c r="U588" s="4"/>
      <c r="V588" s="4"/>
      <c r="W588" s="4"/>
    </row>
    <row r="589" spans="1:206" x14ac:dyDescent="0.2">
      <c r="A589" s="4">
        <v>50</v>
      </c>
      <c r="B589" s="4">
        <v>0</v>
      </c>
      <c r="C589" s="4">
        <v>0</v>
      </c>
      <c r="D589" s="4">
        <v>1</v>
      </c>
      <c r="E589" s="4">
        <v>216</v>
      </c>
      <c r="F589" s="4">
        <f>ROUND(Source!AP580,O589)</f>
        <v>0</v>
      </c>
      <c r="G589" s="4" t="s">
        <v>162</v>
      </c>
      <c r="H589" s="4" t="s">
        <v>163</v>
      </c>
      <c r="I589" s="4"/>
      <c r="J589" s="4"/>
      <c r="K589" s="4">
        <v>216</v>
      </c>
      <c r="L589" s="4">
        <v>8</v>
      </c>
      <c r="M589" s="4">
        <v>3</v>
      </c>
      <c r="N589" s="4" t="s">
        <v>3</v>
      </c>
      <c r="O589" s="4">
        <v>2</v>
      </c>
      <c r="P589" s="4"/>
      <c r="Q589" s="4"/>
      <c r="R589" s="4"/>
      <c r="S589" s="4"/>
      <c r="T589" s="4"/>
      <c r="U589" s="4"/>
      <c r="V589" s="4"/>
      <c r="W589" s="4"/>
    </row>
    <row r="590" spans="1:206" x14ac:dyDescent="0.2">
      <c r="A590" s="4">
        <v>50</v>
      </c>
      <c r="B590" s="4">
        <v>0</v>
      </c>
      <c r="C590" s="4">
        <v>0</v>
      </c>
      <c r="D590" s="4">
        <v>1</v>
      </c>
      <c r="E590" s="4">
        <v>223</v>
      </c>
      <c r="F590" s="4">
        <f>ROUND(Source!AQ580,O590)</f>
        <v>0</v>
      </c>
      <c r="G590" s="4" t="s">
        <v>164</v>
      </c>
      <c r="H590" s="4" t="s">
        <v>165</v>
      </c>
      <c r="I590" s="4"/>
      <c r="J590" s="4"/>
      <c r="K590" s="4">
        <v>223</v>
      </c>
      <c r="L590" s="4">
        <v>9</v>
      </c>
      <c r="M590" s="4">
        <v>3</v>
      </c>
      <c r="N590" s="4" t="s">
        <v>3</v>
      </c>
      <c r="O590" s="4">
        <v>2</v>
      </c>
      <c r="P590" s="4"/>
      <c r="Q590" s="4"/>
      <c r="R590" s="4"/>
      <c r="S590" s="4"/>
      <c r="T590" s="4"/>
      <c r="U590" s="4"/>
      <c r="V590" s="4"/>
      <c r="W590" s="4"/>
    </row>
    <row r="591" spans="1:206" x14ac:dyDescent="0.2">
      <c r="A591" s="4">
        <v>50</v>
      </c>
      <c r="B591" s="4">
        <v>0</v>
      </c>
      <c r="C591" s="4">
        <v>0</v>
      </c>
      <c r="D591" s="4">
        <v>1</v>
      </c>
      <c r="E591" s="4">
        <v>229</v>
      </c>
      <c r="F591" s="4">
        <f>ROUND(Source!AZ580,O591)</f>
        <v>0</v>
      </c>
      <c r="G591" s="4" t="s">
        <v>166</v>
      </c>
      <c r="H591" s="4" t="s">
        <v>167</v>
      </c>
      <c r="I591" s="4"/>
      <c r="J591" s="4"/>
      <c r="K591" s="4">
        <v>229</v>
      </c>
      <c r="L591" s="4">
        <v>10</v>
      </c>
      <c r="M591" s="4">
        <v>3</v>
      </c>
      <c r="N591" s="4" t="s">
        <v>3</v>
      </c>
      <c r="O591" s="4">
        <v>2</v>
      </c>
      <c r="P591" s="4"/>
      <c r="Q591" s="4"/>
      <c r="R591" s="4"/>
      <c r="S591" s="4"/>
      <c r="T591" s="4"/>
      <c r="U591" s="4"/>
      <c r="V591" s="4"/>
      <c r="W591" s="4"/>
    </row>
    <row r="592" spans="1:206" x14ac:dyDescent="0.2">
      <c r="A592" s="4">
        <v>50</v>
      </c>
      <c r="B592" s="4">
        <v>0</v>
      </c>
      <c r="C592" s="4">
        <v>0</v>
      </c>
      <c r="D592" s="4">
        <v>1</v>
      </c>
      <c r="E592" s="4">
        <v>203</v>
      </c>
      <c r="F592" s="4">
        <f>ROUND(Source!Q580,O592)</f>
        <v>60451.97</v>
      </c>
      <c r="G592" s="4" t="s">
        <v>168</v>
      </c>
      <c r="H592" s="4" t="s">
        <v>169</v>
      </c>
      <c r="I592" s="4"/>
      <c r="J592" s="4"/>
      <c r="K592" s="4">
        <v>203</v>
      </c>
      <c r="L592" s="4">
        <v>11</v>
      </c>
      <c r="M592" s="4">
        <v>3</v>
      </c>
      <c r="N592" s="4" t="s">
        <v>3</v>
      </c>
      <c r="O592" s="4">
        <v>2</v>
      </c>
      <c r="P592" s="4"/>
      <c r="Q592" s="4"/>
      <c r="R592" s="4"/>
      <c r="S592" s="4"/>
      <c r="T592" s="4"/>
      <c r="U592" s="4"/>
      <c r="V592" s="4"/>
      <c r="W592" s="4"/>
    </row>
    <row r="593" spans="1:23" x14ac:dyDescent="0.2">
      <c r="A593" s="4">
        <v>50</v>
      </c>
      <c r="B593" s="4">
        <v>0</v>
      </c>
      <c r="C593" s="4">
        <v>0</v>
      </c>
      <c r="D593" s="4">
        <v>1</v>
      </c>
      <c r="E593" s="4">
        <v>231</v>
      </c>
      <c r="F593" s="4">
        <f>ROUND(Source!BB580,O593)</f>
        <v>0</v>
      </c>
      <c r="G593" s="4" t="s">
        <v>170</v>
      </c>
      <c r="H593" s="4" t="s">
        <v>171</v>
      </c>
      <c r="I593" s="4"/>
      <c r="J593" s="4"/>
      <c r="K593" s="4">
        <v>231</v>
      </c>
      <c r="L593" s="4">
        <v>12</v>
      </c>
      <c r="M593" s="4">
        <v>3</v>
      </c>
      <c r="N593" s="4" t="s">
        <v>3</v>
      </c>
      <c r="O593" s="4">
        <v>2</v>
      </c>
      <c r="P593" s="4"/>
      <c r="Q593" s="4"/>
      <c r="R593" s="4"/>
      <c r="S593" s="4"/>
      <c r="T593" s="4"/>
      <c r="U593" s="4"/>
      <c r="V593" s="4"/>
      <c r="W593" s="4"/>
    </row>
    <row r="594" spans="1:23" x14ac:dyDescent="0.2">
      <c r="A594" s="4">
        <v>50</v>
      </c>
      <c r="B594" s="4">
        <v>0</v>
      </c>
      <c r="C594" s="4">
        <v>0</v>
      </c>
      <c r="D594" s="4">
        <v>1</v>
      </c>
      <c r="E594" s="4">
        <v>204</v>
      </c>
      <c r="F594" s="4">
        <f>ROUND(Source!R580,O594)</f>
        <v>5516.47</v>
      </c>
      <c r="G594" s="4" t="s">
        <v>172</v>
      </c>
      <c r="H594" s="4" t="s">
        <v>173</v>
      </c>
      <c r="I594" s="4"/>
      <c r="J594" s="4"/>
      <c r="K594" s="4">
        <v>204</v>
      </c>
      <c r="L594" s="4">
        <v>13</v>
      </c>
      <c r="M594" s="4">
        <v>3</v>
      </c>
      <c r="N594" s="4" t="s">
        <v>3</v>
      </c>
      <c r="O594" s="4">
        <v>2</v>
      </c>
      <c r="P594" s="4"/>
      <c r="Q594" s="4"/>
      <c r="R594" s="4"/>
      <c r="S594" s="4"/>
      <c r="T594" s="4"/>
      <c r="U594" s="4"/>
      <c r="V594" s="4"/>
      <c r="W594" s="4"/>
    </row>
    <row r="595" spans="1:23" x14ac:dyDescent="0.2">
      <c r="A595" s="4">
        <v>50</v>
      </c>
      <c r="B595" s="4">
        <v>0</v>
      </c>
      <c r="C595" s="4">
        <v>0</v>
      </c>
      <c r="D595" s="4">
        <v>1</v>
      </c>
      <c r="E595" s="4">
        <v>205</v>
      </c>
      <c r="F595" s="4">
        <f>ROUND(Source!S580,O595)</f>
        <v>737402.23</v>
      </c>
      <c r="G595" s="4" t="s">
        <v>174</v>
      </c>
      <c r="H595" s="4" t="s">
        <v>175</v>
      </c>
      <c r="I595" s="4"/>
      <c r="J595" s="4"/>
      <c r="K595" s="4">
        <v>205</v>
      </c>
      <c r="L595" s="4">
        <v>14</v>
      </c>
      <c r="M595" s="4">
        <v>3</v>
      </c>
      <c r="N595" s="4" t="s">
        <v>3</v>
      </c>
      <c r="O595" s="4">
        <v>2</v>
      </c>
      <c r="P595" s="4"/>
      <c r="Q595" s="4"/>
      <c r="R595" s="4"/>
      <c r="S595" s="4"/>
      <c r="T595" s="4"/>
      <c r="U595" s="4"/>
      <c r="V595" s="4"/>
      <c r="W595" s="4"/>
    </row>
    <row r="596" spans="1:23" x14ac:dyDescent="0.2">
      <c r="A596" s="4">
        <v>50</v>
      </c>
      <c r="B596" s="4">
        <v>0</v>
      </c>
      <c r="C596" s="4">
        <v>0</v>
      </c>
      <c r="D596" s="4">
        <v>1</v>
      </c>
      <c r="E596" s="4">
        <v>232</v>
      </c>
      <c r="F596" s="4">
        <f>ROUND(Source!BC580,O596)</f>
        <v>0</v>
      </c>
      <c r="G596" s="4" t="s">
        <v>176</v>
      </c>
      <c r="H596" s="4" t="s">
        <v>177</v>
      </c>
      <c r="I596" s="4"/>
      <c r="J596" s="4"/>
      <c r="K596" s="4">
        <v>232</v>
      </c>
      <c r="L596" s="4">
        <v>15</v>
      </c>
      <c r="M596" s="4">
        <v>3</v>
      </c>
      <c r="N596" s="4" t="s">
        <v>3</v>
      </c>
      <c r="O596" s="4">
        <v>2</v>
      </c>
      <c r="P596" s="4"/>
      <c r="Q596" s="4"/>
      <c r="R596" s="4"/>
      <c r="S596" s="4"/>
      <c r="T596" s="4"/>
      <c r="U596" s="4"/>
      <c r="V596" s="4"/>
      <c r="W596" s="4"/>
    </row>
    <row r="597" spans="1:23" x14ac:dyDescent="0.2">
      <c r="A597" s="4">
        <v>50</v>
      </c>
      <c r="B597" s="4">
        <v>0</v>
      </c>
      <c r="C597" s="4">
        <v>0</v>
      </c>
      <c r="D597" s="4">
        <v>1</v>
      </c>
      <c r="E597" s="4">
        <v>214</v>
      </c>
      <c r="F597" s="4">
        <f>ROUND(Source!AS580,O597)</f>
        <v>2185122.71</v>
      </c>
      <c r="G597" s="4" t="s">
        <v>178</v>
      </c>
      <c r="H597" s="4" t="s">
        <v>179</v>
      </c>
      <c r="I597" s="4"/>
      <c r="J597" s="4"/>
      <c r="K597" s="4">
        <v>214</v>
      </c>
      <c r="L597" s="4">
        <v>16</v>
      </c>
      <c r="M597" s="4">
        <v>3</v>
      </c>
      <c r="N597" s="4" t="s">
        <v>3</v>
      </c>
      <c r="O597" s="4">
        <v>2</v>
      </c>
      <c r="P597" s="4"/>
      <c r="Q597" s="4"/>
      <c r="R597" s="4"/>
      <c r="S597" s="4"/>
      <c r="T597" s="4"/>
      <c r="U597" s="4"/>
      <c r="V597" s="4"/>
      <c r="W597" s="4"/>
    </row>
    <row r="598" spans="1:23" x14ac:dyDescent="0.2">
      <c r="A598" s="4">
        <v>50</v>
      </c>
      <c r="B598" s="4">
        <v>0</v>
      </c>
      <c r="C598" s="4">
        <v>0</v>
      </c>
      <c r="D598" s="4">
        <v>1</v>
      </c>
      <c r="E598" s="4">
        <v>215</v>
      </c>
      <c r="F598" s="4">
        <f>ROUND(Source!AT580,O598)</f>
        <v>941364.99</v>
      </c>
      <c r="G598" s="4" t="s">
        <v>180</v>
      </c>
      <c r="H598" s="4" t="s">
        <v>181</v>
      </c>
      <c r="I598" s="4"/>
      <c r="J598" s="4"/>
      <c r="K598" s="4">
        <v>215</v>
      </c>
      <c r="L598" s="4">
        <v>17</v>
      </c>
      <c r="M598" s="4">
        <v>3</v>
      </c>
      <c r="N598" s="4" t="s">
        <v>3</v>
      </c>
      <c r="O598" s="4">
        <v>2</v>
      </c>
      <c r="P598" s="4"/>
      <c r="Q598" s="4"/>
      <c r="R598" s="4"/>
      <c r="S598" s="4"/>
      <c r="T598" s="4"/>
      <c r="U598" s="4"/>
      <c r="V598" s="4"/>
      <c r="W598" s="4"/>
    </row>
    <row r="599" spans="1:23" x14ac:dyDescent="0.2">
      <c r="A599" s="4">
        <v>50</v>
      </c>
      <c r="B599" s="4">
        <v>0</v>
      </c>
      <c r="C599" s="4">
        <v>0</v>
      </c>
      <c r="D599" s="4">
        <v>1</v>
      </c>
      <c r="E599" s="4">
        <v>217</v>
      </c>
      <c r="F599" s="4">
        <f>ROUND(Source!AU580,O599)</f>
        <v>310168.86</v>
      </c>
      <c r="G599" s="4" t="s">
        <v>182</v>
      </c>
      <c r="H599" s="4" t="s">
        <v>183</v>
      </c>
      <c r="I599" s="4"/>
      <c r="J599" s="4"/>
      <c r="K599" s="4">
        <v>217</v>
      </c>
      <c r="L599" s="4">
        <v>18</v>
      </c>
      <c r="M599" s="4">
        <v>3</v>
      </c>
      <c r="N599" s="4" t="s">
        <v>3</v>
      </c>
      <c r="O599" s="4">
        <v>2</v>
      </c>
      <c r="P599" s="4"/>
      <c r="Q599" s="4"/>
      <c r="R599" s="4"/>
      <c r="S599" s="4"/>
      <c r="T599" s="4"/>
      <c r="U599" s="4"/>
      <c r="V599" s="4"/>
      <c r="W599" s="4"/>
    </row>
    <row r="600" spans="1:23" x14ac:dyDescent="0.2">
      <c r="A600" s="4">
        <v>50</v>
      </c>
      <c r="B600" s="4">
        <v>0</v>
      </c>
      <c r="C600" s="4">
        <v>0</v>
      </c>
      <c r="D600" s="4">
        <v>1</v>
      </c>
      <c r="E600" s="4">
        <v>230</v>
      </c>
      <c r="F600" s="4">
        <f>ROUND(Source!BA580,O600)</f>
        <v>0</v>
      </c>
      <c r="G600" s="4" t="s">
        <v>184</v>
      </c>
      <c r="H600" s="4" t="s">
        <v>185</v>
      </c>
      <c r="I600" s="4"/>
      <c r="J600" s="4"/>
      <c r="K600" s="4">
        <v>230</v>
      </c>
      <c r="L600" s="4">
        <v>19</v>
      </c>
      <c r="M600" s="4">
        <v>3</v>
      </c>
      <c r="N600" s="4" t="s">
        <v>3</v>
      </c>
      <c r="O600" s="4">
        <v>2</v>
      </c>
      <c r="P600" s="4"/>
      <c r="Q600" s="4"/>
      <c r="R600" s="4"/>
      <c r="S600" s="4"/>
      <c r="T600" s="4"/>
      <c r="U600" s="4"/>
      <c r="V600" s="4"/>
      <c r="W600" s="4"/>
    </row>
    <row r="601" spans="1:23" x14ac:dyDescent="0.2">
      <c r="A601" s="4">
        <v>50</v>
      </c>
      <c r="B601" s="4">
        <v>0</v>
      </c>
      <c r="C601" s="4">
        <v>0</v>
      </c>
      <c r="D601" s="4">
        <v>1</v>
      </c>
      <c r="E601" s="4">
        <v>206</v>
      </c>
      <c r="F601" s="4">
        <f>ROUND(Source!T580,O601)</f>
        <v>0</v>
      </c>
      <c r="G601" s="4" t="s">
        <v>186</v>
      </c>
      <c r="H601" s="4" t="s">
        <v>187</v>
      </c>
      <c r="I601" s="4"/>
      <c r="J601" s="4"/>
      <c r="K601" s="4">
        <v>206</v>
      </c>
      <c r="L601" s="4">
        <v>20</v>
      </c>
      <c r="M601" s="4">
        <v>3</v>
      </c>
      <c r="N601" s="4" t="s">
        <v>3</v>
      </c>
      <c r="O601" s="4">
        <v>2</v>
      </c>
      <c r="P601" s="4"/>
      <c r="Q601" s="4"/>
      <c r="R601" s="4"/>
      <c r="S601" s="4"/>
      <c r="T601" s="4"/>
      <c r="U601" s="4"/>
      <c r="V601" s="4"/>
      <c r="W601" s="4"/>
    </row>
    <row r="602" spans="1:23" x14ac:dyDescent="0.2">
      <c r="A602" s="4">
        <v>50</v>
      </c>
      <c r="B602" s="4">
        <v>0</v>
      </c>
      <c r="C602" s="4">
        <v>0</v>
      </c>
      <c r="D602" s="4">
        <v>1</v>
      </c>
      <c r="E602" s="4">
        <v>207</v>
      </c>
      <c r="F602" s="4">
        <f>Source!U580</f>
        <v>2740.5122521499998</v>
      </c>
      <c r="G602" s="4" t="s">
        <v>188</v>
      </c>
      <c r="H602" s="4" t="s">
        <v>189</v>
      </c>
      <c r="I602" s="4"/>
      <c r="J602" s="4"/>
      <c r="K602" s="4">
        <v>207</v>
      </c>
      <c r="L602" s="4">
        <v>21</v>
      </c>
      <c r="M602" s="4">
        <v>3</v>
      </c>
      <c r="N602" s="4" t="s">
        <v>3</v>
      </c>
      <c r="O602" s="4">
        <v>-1</v>
      </c>
      <c r="P602" s="4"/>
      <c r="Q602" s="4"/>
      <c r="R602" s="4"/>
      <c r="S602" s="4"/>
      <c r="T602" s="4"/>
      <c r="U602" s="4"/>
      <c r="V602" s="4"/>
      <c r="W602" s="4"/>
    </row>
    <row r="603" spans="1:23" x14ac:dyDescent="0.2">
      <c r="A603" s="4">
        <v>50</v>
      </c>
      <c r="B603" s="4">
        <v>0</v>
      </c>
      <c r="C603" s="4">
        <v>0</v>
      </c>
      <c r="D603" s="4">
        <v>1</v>
      </c>
      <c r="E603" s="4">
        <v>208</v>
      </c>
      <c r="F603" s="4">
        <f>Source!V580</f>
        <v>14.488302812500001</v>
      </c>
      <c r="G603" s="4" t="s">
        <v>190</v>
      </c>
      <c r="H603" s="4" t="s">
        <v>191</v>
      </c>
      <c r="I603" s="4"/>
      <c r="J603" s="4"/>
      <c r="K603" s="4">
        <v>208</v>
      </c>
      <c r="L603" s="4">
        <v>22</v>
      </c>
      <c r="M603" s="4">
        <v>3</v>
      </c>
      <c r="N603" s="4" t="s">
        <v>3</v>
      </c>
      <c r="O603" s="4">
        <v>-1</v>
      </c>
      <c r="P603" s="4"/>
      <c r="Q603" s="4"/>
      <c r="R603" s="4"/>
      <c r="S603" s="4"/>
      <c r="T603" s="4"/>
      <c r="U603" s="4"/>
      <c r="V603" s="4"/>
      <c r="W603" s="4"/>
    </row>
    <row r="604" spans="1:23" x14ac:dyDescent="0.2">
      <c r="A604" s="4">
        <v>50</v>
      </c>
      <c r="B604" s="4">
        <v>0</v>
      </c>
      <c r="C604" s="4">
        <v>0</v>
      </c>
      <c r="D604" s="4">
        <v>1</v>
      </c>
      <c r="E604" s="4">
        <v>209</v>
      </c>
      <c r="F604" s="4">
        <f>ROUND(Source!W580,O604)</f>
        <v>564.16</v>
      </c>
      <c r="G604" s="4" t="s">
        <v>192</v>
      </c>
      <c r="H604" s="4" t="s">
        <v>193</v>
      </c>
      <c r="I604" s="4"/>
      <c r="J604" s="4"/>
      <c r="K604" s="4">
        <v>209</v>
      </c>
      <c r="L604" s="4">
        <v>23</v>
      </c>
      <c r="M604" s="4">
        <v>3</v>
      </c>
      <c r="N604" s="4" t="s">
        <v>3</v>
      </c>
      <c r="O604" s="4">
        <v>2</v>
      </c>
      <c r="P604" s="4"/>
      <c r="Q604" s="4"/>
      <c r="R604" s="4"/>
      <c r="S604" s="4"/>
      <c r="T604" s="4"/>
      <c r="U604" s="4"/>
      <c r="V604" s="4"/>
      <c r="W604" s="4"/>
    </row>
    <row r="605" spans="1:23" x14ac:dyDescent="0.2">
      <c r="A605" s="4">
        <v>50</v>
      </c>
      <c r="B605" s="4">
        <v>0</v>
      </c>
      <c r="C605" s="4">
        <v>0</v>
      </c>
      <c r="D605" s="4">
        <v>1</v>
      </c>
      <c r="E605" s="4">
        <v>210</v>
      </c>
      <c r="F605" s="4">
        <f>ROUND(Source!X580,O605)</f>
        <v>706684.96</v>
      </c>
      <c r="G605" s="4" t="s">
        <v>194</v>
      </c>
      <c r="H605" s="4" t="s">
        <v>195</v>
      </c>
      <c r="I605" s="4"/>
      <c r="J605" s="4"/>
      <c r="K605" s="4">
        <v>210</v>
      </c>
      <c r="L605" s="4">
        <v>24</v>
      </c>
      <c r="M605" s="4">
        <v>3</v>
      </c>
      <c r="N605" s="4" t="s">
        <v>3</v>
      </c>
      <c r="O605" s="4">
        <v>2</v>
      </c>
      <c r="P605" s="4"/>
      <c r="Q605" s="4"/>
      <c r="R605" s="4"/>
      <c r="S605" s="4"/>
      <c r="T605" s="4"/>
      <c r="U605" s="4"/>
      <c r="V605" s="4"/>
      <c r="W605" s="4"/>
    </row>
    <row r="606" spans="1:23" x14ac:dyDescent="0.2">
      <c r="A606" s="4">
        <v>50</v>
      </c>
      <c r="B606" s="4">
        <v>0</v>
      </c>
      <c r="C606" s="4">
        <v>0</v>
      </c>
      <c r="D606" s="4">
        <v>1</v>
      </c>
      <c r="E606" s="4">
        <v>211</v>
      </c>
      <c r="F606" s="4">
        <f>ROUND(Source!Y580,O606)</f>
        <v>417757.14</v>
      </c>
      <c r="G606" s="4" t="s">
        <v>196</v>
      </c>
      <c r="H606" s="4" t="s">
        <v>197</v>
      </c>
      <c r="I606" s="4"/>
      <c r="J606" s="4"/>
      <c r="K606" s="4">
        <v>211</v>
      </c>
      <c r="L606" s="4">
        <v>25</v>
      </c>
      <c r="M606" s="4">
        <v>3</v>
      </c>
      <c r="N606" s="4" t="s">
        <v>3</v>
      </c>
      <c r="O606" s="4">
        <v>2</v>
      </c>
      <c r="P606" s="4"/>
      <c r="Q606" s="4"/>
      <c r="R606" s="4"/>
      <c r="S606" s="4"/>
      <c r="T606" s="4"/>
      <c r="U606" s="4"/>
      <c r="V606" s="4"/>
      <c r="W606" s="4"/>
    </row>
    <row r="607" spans="1:23" x14ac:dyDescent="0.2">
      <c r="A607" s="4">
        <v>50</v>
      </c>
      <c r="B607" s="4">
        <v>0</v>
      </c>
      <c r="C607" s="4">
        <v>0</v>
      </c>
      <c r="D607" s="4">
        <v>1</v>
      </c>
      <c r="E607" s="4">
        <v>224</v>
      </c>
      <c r="F607" s="4">
        <f>ROUND(Source!AR580,O607)</f>
        <v>3436656.56</v>
      </c>
      <c r="G607" s="4" t="s">
        <v>198</v>
      </c>
      <c r="H607" s="4" t="s">
        <v>199</v>
      </c>
      <c r="I607" s="4"/>
      <c r="J607" s="4"/>
      <c r="K607" s="4">
        <v>224</v>
      </c>
      <c r="L607" s="4">
        <v>26</v>
      </c>
      <c r="M607" s="4">
        <v>3</v>
      </c>
      <c r="N607" s="4" t="s">
        <v>3</v>
      </c>
      <c r="O607" s="4">
        <v>2</v>
      </c>
      <c r="P607" s="4"/>
      <c r="Q607" s="4"/>
      <c r="R607" s="4"/>
      <c r="S607" s="4"/>
      <c r="T607" s="4"/>
      <c r="U607" s="4"/>
      <c r="V607" s="4"/>
      <c r="W607" s="4"/>
    </row>
    <row r="609" spans="1:206" x14ac:dyDescent="0.2">
      <c r="A609" s="2">
        <v>51</v>
      </c>
      <c r="B609" s="2">
        <f>B20</f>
        <v>1</v>
      </c>
      <c r="C609" s="2">
        <f>A20</f>
        <v>3</v>
      </c>
      <c r="D609" s="2">
        <f>ROW(A20)</f>
        <v>20</v>
      </c>
      <c r="E609" s="2"/>
      <c r="F609" s="2" t="str">
        <f>IF(F20&lt;&gt;"",F20,"")</f>
        <v/>
      </c>
      <c r="G609" s="2" t="str">
        <f>IF(G20&lt;&gt;"",G20,"")</f>
        <v/>
      </c>
      <c r="H609" s="2">
        <v>0</v>
      </c>
      <c r="I609" s="2"/>
      <c r="J609" s="2"/>
      <c r="K609" s="2"/>
      <c r="L609" s="2"/>
      <c r="M609" s="2"/>
      <c r="N609" s="2"/>
      <c r="O609" s="2">
        <f t="shared" ref="O609:T609" si="502">ROUND(O291+O580+AB609,2)</f>
        <v>4922062.25</v>
      </c>
      <c r="P609" s="2">
        <f t="shared" si="502"/>
        <v>3313486.85</v>
      </c>
      <c r="Q609" s="2">
        <f t="shared" si="502"/>
        <v>110095.1</v>
      </c>
      <c r="R609" s="2">
        <f t="shared" si="502"/>
        <v>9838.82</v>
      </c>
      <c r="S609" s="2">
        <f t="shared" si="502"/>
        <v>1498480.3</v>
      </c>
      <c r="T609" s="2">
        <f t="shared" si="502"/>
        <v>0</v>
      </c>
      <c r="U609" s="2">
        <f>U291+U580+AH609</f>
        <v>5604.417358499999</v>
      </c>
      <c r="V609" s="2">
        <f>V291+V580+AI609</f>
        <v>25.920235937500003</v>
      </c>
      <c r="W609" s="2">
        <f>ROUND(W291+W580+AJ609,2)</f>
        <v>1347.17</v>
      </c>
      <c r="X609" s="2">
        <f>ROUND(X291+X580+AK609,2)</f>
        <v>1448799.72</v>
      </c>
      <c r="Y609" s="2">
        <f>ROUND(Y291+Y580+AL609,2)</f>
        <v>834008.06</v>
      </c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>
        <f t="shared" ref="AO609:BC609" si="503">ROUND(AO291+AO580+BX609,2)</f>
        <v>0</v>
      </c>
      <c r="AP609" s="2">
        <f t="shared" si="503"/>
        <v>0</v>
      </c>
      <c r="AQ609" s="2">
        <f t="shared" si="503"/>
        <v>0</v>
      </c>
      <c r="AR609" s="2">
        <f t="shared" si="503"/>
        <v>7204870.0300000003</v>
      </c>
      <c r="AS609" s="2">
        <f t="shared" si="503"/>
        <v>4767727.99</v>
      </c>
      <c r="AT609" s="2">
        <f t="shared" si="503"/>
        <v>1900870.07</v>
      </c>
      <c r="AU609" s="2">
        <f t="shared" si="503"/>
        <v>536271.97</v>
      </c>
      <c r="AV609" s="2">
        <f t="shared" si="503"/>
        <v>3313486.85</v>
      </c>
      <c r="AW609" s="2">
        <f t="shared" si="503"/>
        <v>3313486.85</v>
      </c>
      <c r="AX609" s="2">
        <f t="shared" si="503"/>
        <v>0</v>
      </c>
      <c r="AY609" s="2">
        <f t="shared" si="503"/>
        <v>3313486.85</v>
      </c>
      <c r="AZ609" s="2">
        <f t="shared" si="503"/>
        <v>0</v>
      </c>
      <c r="BA609" s="2">
        <f t="shared" si="503"/>
        <v>0</v>
      </c>
      <c r="BB609" s="2">
        <f t="shared" si="503"/>
        <v>0</v>
      </c>
      <c r="BC609" s="2">
        <f t="shared" si="503"/>
        <v>0</v>
      </c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"/>
      <c r="EA609" s="3"/>
      <c r="EB609" s="3"/>
      <c r="EC609" s="3"/>
      <c r="ED609" s="3"/>
      <c r="EE609" s="3"/>
      <c r="EF609" s="3"/>
      <c r="EG609" s="3"/>
      <c r="EH609" s="3"/>
      <c r="EI609" s="3"/>
      <c r="EJ609" s="3"/>
      <c r="EK609" s="3"/>
      <c r="EL609" s="3"/>
      <c r="EM609" s="3"/>
      <c r="EN609" s="3"/>
      <c r="EO609" s="3"/>
      <c r="EP609" s="3"/>
      <c r="EQ609" s="3"/>
      <c r="ER609" s="3"/>
      <c r="ES609" s="3"/>
      <c r="ET609" s="3"/>
      <c r="EU609" s="3"/>
      <c r="EV609" s="3"/>
      <c r="EW609" s="3"/>
      <c r="EX609" s="3"/>
      <c r="EY609" s="3"/>
      <c r="EZ609" s="3"/>
      <c r="FA609" s="3"/>
      <c r="FB609" s="3"/>
      <c r="FC609" s="3"/>
      <c r="FD609" s="3"/>
      <c r="FE609" s="3"/>
      <c r="FF609" s="3"/>
      <c r="FG609" s="3"/>
      <c r="FH609" s="3"/>
      <c r="FI609" s="3"/>
      <c r="FJ609" s="3"/>
      <c r="FK609" s="3"/>
      <c r="FL609" s="3"/>
      <c r="FM609" s="3"/>
      <c r="FN609" s="3"/>
      <c r="FO609" s="3"/>
      <c r="FP609" s="3"/>
      <c r="FQ609" s="3"/>
      <c r="FR609" s="3"/>
      <c r="FS609" s="3"/>
      <c r="FT609" s="3"/>
      <c r="FU609" s="3"/>
      <c r="FV609" s="3"/>
      <c r="FW609" s="3"/>
      <c r="FX609" s="3"/>
      <c r="FY609" s="3"/>
      <c r="FZ609" s="3"/>
      <c r="GA609" s="3"/>
      <c r="GB609" s="3"/>
      <c r="GC609" s="3"/>
      <c r="GD609" s="3"/>
      <c r="GE609" s="3"/>
      <c r="GF609" s="3"/>
      <c r="GG609" s="3"/>
      <c r="GH609" s="3"/>
      <c r="GI609" s="3"/>
      <c r="GJ609" s="3"/>
      <c r="GK609" s="3"/>
      <c r="GL609" s="3"/>
      <c r="GM609" s="3"/>
      <c r="GN609" s="3"/>
      <c r="GO609" s="3"/>
      <c r="GP609" s="3"/>
      <c r="GQ609" s="3"/>
      <c r="GR609" s="3"/>
      <c r="GS609" s="3"/>
      <c r="GT609" s="3"/>
      <c r="GU609" s="3"/>
      <c r="GV609" s="3"/>
      <c r="GW609" s="3"/>
      <c r="GX609" s="3">
        <v>0</v>
      </c>
    </row>
    <row r="611" spans="1:206" x14ac:dyDescent="0.2">
      <c r="A611" s="4">
        <v>50</v>
      </c>
      <c r="B611" s="4">
        <v>0</v>
      </c>
      <c r="C611" s="4">
        <v>0</v>
      </c>
      <c r="D611" s="4">
        <v>1</v>
      </c>
      <c r="E611" s="4">
        <v>201</v>
      </c>
      <c r="F611" s="4">
        <f>ROUND(Source!O609,O611)</f>
        <v>4922062.25</v>
      </c>
      <c r="G611" s="4" t="s">
        <v>148</v>
      </c>
      <c r="H611" s="4" t="s">
        <v>149</v>
      </c>
      <c r="I611" s="4"/>
      <c r="J611" s="4"/>
      <c r="K611" s="4">
        <v>201</v>
      </c>
      <c r="L611" s="4">
        <v>1</v>
      </c>
      <c r="M611" s="4">
        <v>3</v>
      </c>
      <c r="N611" s="4" t="s">
        <v>3</v>
      </c>
      <c r="O611" s="4">
        <v>2</v>
      </c>
      <c r="P611" s="4"/>
      <c r="Q611" s="4"/>
      <c r="R611" s="4"/>
      <c r="S611" s="4"/>
      <c r="T611" s="4"/>
      <c r="U611" s="4"/>
      <c r="V611" s="4"/>
      <c r="W611" s="4"/>
    </row>
    <row r="612" spans="1:206" x14ac:dyDescent="0.2">
      <c r="A612" s="4">
        <v>50</v>
      </c>
      <c r="B612" s="4">
        <v>0</v>
      </c>
      <c r="C612" s="4">
        <v>0</v>
      </c>
      <c r="D612" s="4">
        <v>1</v>
      </c>
      <c r="E612" s="4">
        <v>202</v>
      </c>
      <c r="F612" s="4">
        <f>ROUND(Source!P609,O612)</f>
        <v>3313486.85</v>
      </c>
      <c r="G612" s="4" t="s">
        <v>150</v>
      </c>
      <c r="H612" s="4" t="s">
        <v>151</v>
      </c>
      <c r="I612" s="4"/>
      <c r="J612" s="4"/>
      <c r="K612" s="4">
        <v>202</v>
      </c>
      <c r="L612" s="4">
        <v>2</v>
      </c>
      <c r="M612" s="4">
        <v>3</v>
      </c>
      <c r="N612" s="4" t="s">
        <v>3</v>
      </c>
      <c r="O612" s="4">
        <v>2</v>
      </c>
      <c r="P612" s="4"/>
      <c r="Q612" s="4"/>
      <c r="R612" s="4"/>
      <c r="S612" s="4"/>
      <c r="T612" s="4"/>
      <c r="U612" s="4"/>
      <c r="V612" s="4"/>
      <c r="W612" s="4"/>
    </row>
    <row r="613" spans="1:206" x14ac:dyDescent="0.2">
      <c r="A613" s="4">
        <v>50</v>
      </c>
      <c r="B613" s="4">
        <v>0</v>
      </c>
      <c r="C613" s="4">
        <v>0</v>
      </c>
      <c r="D613" s="4">
        <v>1</v>
      </c>
      <c r="E613" s="4">
        <v>222</v>
      </c>
      <c r="F613" s="4">
        <f>ROUND(Source!AO609,O613)</f>
        <v>0</v>
      </c>
      <c r="G613" s="4" t="s">
        <v>152</v>
      </c>
      <c r="H613" s="4" t="s">
        <v>153</v>
      </c>
      <c r="I613" s="4"/>
      <c r="J613" s="4"/>
      <c r="K613" s="4">
        <v>222</v>
      </c>
      <c r="L613" s="4">
        <v>3</v>
      </c>
      <c r="M613" s="4">
        <v>3</v>
      </c>
      <c r="N613" s="4" t="s">
        <v>3</v>
      </c>
      <c r="O613" s="4">
        <v>2</v>
      </c>
      <c r="P613" s="4"/>
      <c r="Q613" s="4"/>
      <c r="R613" s="4"/>
      <c r="S613" s="4"/>
      <c r="T613" s="4"/>
      <c r="U613" s="4"/>
      <c r="V613" s="4"/>
      <c r="W613" s="4"/>
    </row>
    <row r="614" spans="1:206" x14ac:dyDescent="0.2">
      <c r="A614" s="4">
        <v>50</v>
      </c>
      <c r="B614" s="4">
        <v>0</v>
      </c>
      <c r="C614" s="4">
        <v>0</v>
      </c>
      <c r="D614" s="4">
        <v>1</v>
      </c>
      <c r="E614" s="4">
        <v>225</v>
      </c>
      <c r="F614" s="4">
        <f>ROUND(Source!AV609,O614)</f>
        <v>3313486.85</v>
      </c>
      <c r="G614" s="4" t="s">
        <v>154</v>
      </c>
      <c r="H614" s="4" t="s">
        <v>155</v>
      </c>
      <c r="I614" s="4"/>
      <c r="J614" s="4"/>
      <c r="K614" s="4">
        <v>225</v>
      </c>
      <c r="L614" s="4">
        <v>4</v>
      </c>
      <c r="M614" s="4">
        <v>3</v>
      </c>
      <c r="N614" s="4" t="s">
        <v>3</v>
      </c>
      <c r="O614" s="4">
        <v>2</v>
      </c>
      <c r="P614" s="4"/>
      <c r="Q614" s="4"/>
      <c r="R614" s="4"/>
      <c r="S614" s="4"/>
      <c r="T614" s="4"/>
      <c r="U614" s="4"/>
      <c r="V614" s="4"/>
      <c r="W614" s="4"/>
    </row>
    <row r="615" spans="1:206" x14ac:dyDescent="0.2">
      <c r="A615" s="4">
        <v>50</v>
      </c>
      <c r="B615" s="4">
        <v>0</v>
      </c>
      <c r="C615" s="4">
        <v>0</v>
      </c>
      <c r="D615" s="4">
        <v>1</v>
      </c>
      <c r="E615" s="4">
        <v>226</v>
      </c>
      <c r="F615" s="4">
        <f>ROUND(Source!AW609,O615)</f>
        <v>3313486.85</v>
      </c>
      <c r="G615" s="4" t="s">
        <v>156</v>
      </c>
      <c r="H615" s="4" t="s">
        <v>157</v>
      </c>
      <c r="I615" s="4"/>
      <c r="J615" s="4"/>
      <c r="K615" s="4">
        <v>226</v>
      </c>
      <c r="L615" s="4">
        <v>5</v>
      </c>
      <c r="M615" s="4">
        <v>3</v>
      </c>
      <c r="N615" s="4" t="s">
        <v>3</v>
      </c>
      <c r="O615" s="4">
        <v>2</v>
      </c>
      <c r="P615" s="4"/>
      <c r="Q615" s="4"/>
      <c r="R615" s="4"/>
      <c r="S615" s="4"/>
      <c r="T615" s="4"/>
      <c r="U615" s="4"/>
      <c r="V615" s="4"/>
      <c r="W615" s="4"/>
    </row>
    <row r="616" spans="1:206" x14ac:dyDescent="0.2">
      <c r="A616" s="4">
        <v>50</v>
      </c>
      <c r="B616" s="4">
        <v>0</v>
      </c>
      <c r="C616" s="4">
        <v>0</v>
      </c>
      <c r="D616" s="4">
        <v>1</v>
      </c>
      <c r="E616" s="4">
        <v>227</v>
      </c>
      <c r="F616" s="4">
        <f>ROUND(Source!AX609,O616)</f>
        <v>0</v>
      </c>
      <c r="G616" s="4" t="s">
        <v>158</v>
      </c>
      <c r="H616" s="4" t="s">
        <v>159</v>
      </c>
      <c r="I616" s="4"/>
      <c r="J616" s="4"/>
      <c r="K616" s="4">
        <v>227</v>
      </c>
      <c r="L616" s="4">
        <v>6</v>
      </c>
      <c r="M616" s="4">
        <v>3</v>
      </c>
      <c r="N616" s="4" t="s">
        <v>3</v>
      </c>
      <c r="O616" s="4">
        <v>2</v>
      </c>
      <c r="P616" s="4"/>
      <c r="Q616" s="4"/>
      <c r="R616" s="4"/>
      <c r="S616" s="4"/>
      <c r="T616" s="4"/>
      <c r="U616" s="4"/>
      <c r="V616" s="4"/>
      <c r="W616" s="4"/>
    </row>
    <row r="617" spans="1:206" x14ac:dyDescent="0.2">
      <c r="A617" s="4">
        <v>50</v>
      </c>
      <c r="B617" s="4">
        <v>0</v>
      </c>
      <c r="C617" s="4">
        <v>0</v>
      </c>
      <c r="D617" s="4">
        <v>1</v>
      </c>
      <c r="E617" s="4">
        <v>228</v>
      </c>
      <c r="F617" s="4">
        <f>ROUND(Source!AY609,O617)</f>
        <v>3313486.85</v>
      </c>
      <c r="G617" s="4" t="s">
        <v>160</v>
      </c>
      <c r="H617" s="4" t="s">
        <v>161</v>
      </c>
      <c r="I617" s="4"/>
      <c r="J617" s="4"/>
      <c r="K617" s="4">
        <v>228</v>
      </c>
      <c r="L617" s="4">
        <v>7</v>
      </c>
      <c r="M617" s="4">
        <v>3</v>
      </c>
      <c r="N617" s="4" t="s">
        <v>3</v>
      </c>
      <c r="O617" s="4">
        <v>2</v>
      </c>
      <c r="P617" s="4"/>
      <c r="Q617" s="4"/>
      <c r="R617" s="4"/>
      <c r="S617" s="4"/>
      <c r="T617" s="4"/>
      <c r="U617" s="4"/>
      <c r="V617" s="4"/>
      <c r="W617" s="4"/>
    </row>
    <row r="618" spans="1:206" x14ac:dyDescent="0.2">
      <c r="A618" s="4">
        <v>50</v>
      </c>
      <c r="B618" s="4">
        <v>0</v>
      </c>
      <c r="C618" s="4">
        <v>0</v>
      </c>
      <c r="D618" s="4">
        <v>1</v>
      </c>
      <c r="E618" s="4">
        <v>216</v>
      </c>
      <c r="F618" s="4">
        <f>ROUND(Source!AP609,O618)</f>
        <v>0</v>
      </c>
      <c r="G618" s="4" t="s">
        <v>162</v>
      </c>
      <c r="H618" s="4" t="s">
        <v>163</v>
      </c>
      <c r="I618" s="4"/>
      <c r="J618" s="4"/>
      <c r="K618" s="4">
        <v>216</v>
      </c>
      <c r="L618" s="4">
        <v>8</v>
      </c>
      <c r="M618" s="4">
        <v>3</v>
      </c>
      <c r="N618" s="4" t="s">
        <v>3</v>
      </c>
      <c r="O618" s="4">
        <v>2</v>
      </c>
      <c r="P618" s="4"/>
      <c r="Q618" s="4"/>
      <c r="R618" s="4"/>
      <c r="S618" s="4"/>
      <c r="T618" s="4"/>
      <c r="U618" s="4"/>
      <c r="V618" s="4"/>
      <c r="W618" s="4"/>
    </row>
    <row r="619" spans="1:206" x14ac:dyDescent="0.2">
      <c r="A619" s="4">
        <v>50</v>
      </c>
      <c r="B619" s="4">
        <v>0</v>
      </c>
      <c r="C619" s="4">
        <v>0</v>
      </c>
      <c r="D619" s="4">
        <v>1</v>
      </c>
      <c r="E619" s="4">
        <v>223</v>
      </c>
      <c r="F619" s="4">
        <f>ROUND(Source!AQ609,O619)</f>
        <v>0</v>
      </c>
      <c r="G619" s="4" t="s">
        <v>164</v>
      </c>
      <c r="H619" s="4" t="s">
        <v>165</v>
      </c>
      <c r="I619" s="4"/>
      <c r="J619" s="4"/>
      <c r="K619" s="4">
        <v>223</v>
      </c>
      <c r="L619" s="4">
        <v>9</v>
      </c>
      <c r="M619" s="4">
        <v>3</v>
      </c>
      <c r="N619" s="4" t="s">
        <v>3</v>
      </c>
      <c r="O619" s="4">
        <v>2</v>
      </c>
      <c r="P619" s="4"/>
      <c r="Q619" s="4"/>
      <c r="R619" s="4"/>
      <c r="S619" s="4"/>
      <c r="T619" s="4"/>
      <c r="U619" s="4"/>
      <c r="V619" s="4"/>
      <c r="W619" s="4"/>
    </row>
    <row r="620" spans="1:206" x14ac:dyDescent="0.2">
      <c r="A620" s="4">
        <v>50</v>
      </c>
      <c r="B620" s="4">
        <v>0</v>
      </c>
      <c r="C620" s="4">
        <v>0</v>
      </c>
      <c r="D620" s="4">
        <v>1</v>
      </c>
      <c r="E620" s="4">
        <v>229</v>
      </c>
      <c r="F620" s="4">
        <f>ROUND(Source!AZ609,O620)</f>
        <v>0</v>
      </c>
      <c r="G620" s="4" t="s">
        <v>166</v>
      </c>
      <c r="H620" s="4" t="s">
        <v>167</v>
      </c>
      <c r="I620" s="4"/>
      <c r="J620" s="4"/>
      <c r="K620" s="4">
        <v>229</v>
      </c>
      <c r="L620" s="4">
        <v>10</v>
      </c>
      <c r="M620" s="4">
        <v>3</v>
      </c>
      <c r="N620" s="4" t="s">
        <v>3</v>
      </c>
      <c r="O620" s="4">
        <v>2</v>
      </c>
      <c r="P620" s="4"/>
      <c r="Q620" s="4"/>
      <c r="R620" s="4"/>
      <c r="S620" s="4"/>
      <c r="T620" s="4"/>
      <c r="U620" s="4"/>
      <c r="V620" s="4"/>
      <c r="W620" s="4"/>
    </row>
    <row r="621" spans="1:206" x14ac:dyDescent="0.2">
      <c r="A621" s="4">
        <v>50</v>
      </c>
      <c r="B621" s="4">
        <v>0</v>
      </c>
      <c r="C621" s="4">
        <v>0</v>
      </c>
      <c r="D621" s="4">
        <v>1</v>
      </c>
      <c r="E621" s="4">
        <v>203</v>
      </c>
      <c r="F621" s="4">
        <f>ROUND(Source!Q609,O621)</f>
        <v>110095.1</v>
      </c>
      <c r="G621" s="4" t="s">
        <v>168</v>
      </c>
      <c r="H621" s="4" t="s">
        <v>169</v>
      </c>
      <c r="I621" s="4"/>
      <c r="J621" s="4"/>
      <c r="K621" s="4">
        <v>203</v>
      </c>
      <c r="L621" s="4">
        <v>11</v>
      </c>
      <c r="M621" s="4">
        <v>3</v>
      </c>
      <c r="N621" s="4" t="s">
        <v>3</v>
      </c>
      <c r="O621" s="4">
        <v>2</v>
      </c>
      <c r="P621" s="4"/>
      <c r="Q621" s="4"/>
      <c r="R621" s="4"/>
      <c r="S621" s="4"/>
      <c r="T621" s="4"/>
      <c r="U621" s="4"/>
      <c r="V621" s="4"/>
      <c r="W621" s="4"/>
    </row>
    <row r="622" spans="1:206" x14ac:dyDescent="0.2">
      <c r="A622" s="4">
        <v>50</v>
      </c>
      <c r="B622" s="4">
        <v>0</v>
      </c>
      <c r="C622" s="4">
        <v>0</v>
      </c>
      <c r="D622" s="4">
        <v>1</v>
      </c>
      <c r="E622" s="4">
        <v>231</v>
      </c>
      <c r="F622" s="4">
        <f>ROUND(Source!BB609,O622)</f>
        <v>0</v>
      </c>
      <c r="G622" s="4" t="s">
        <v>170</v>
      </c>
      <c r="H622" s="4" t="s">
        <v>171</v>
      </c>
      <c r="I622" s="4"/>
      <c r="J622" s="4"/>
      <c r="K622" s="4">
        <v>231</v>
      </c>
      <c r="L622" s="4">
        <v>12</v>
      </c>
      <c r="M622" s="4">
        <v>3</v>
      </c>
      <c r="N622" s="4" t="s">
        <v>3</v>
      </c>
      <c r="O622" s="4">
        <v>2</v>
      </c>
      <c r="P622" s="4"/>
      <c r="Q622" s="4"/>
      <c r="R622" s="4"/>
      <c r="S622" s="4"/>
      <c r="T622" s="4"/>
      <c r="U622" s="4"/>
      <c r="V622" s="4"/>
      <c r="W622" s="4"/>
    </row>
    <row r="623" spans="1:206" x14ac:dyDescent="0.2">
      <c r="A623" s="4">
        <v>50</v>
      </c>
      <c r="B623" s="4">
        <v>0</v>
      </c>
      <c r="C623" s="4">
        <v>0</v>
      </c>
      <c r="D623" s="4">
        <v>1</v>
      </c>
      <c r="E623" s="4">
        <v>204</v>
      </c>
      <c r="F623" s="4">
        <f>ROUND(Source!R609,O623)</f>
        <v>9838.82</v>
      </c>
      <c r="G623" s="4" t="s">
        <v>172</v>
      </c>
      <c r="H623" s="4" t="s">
        <v>173</v>
      </c>
      <c r="I623" s="4"/>
      <c r="J623" s="4"/>
      <c r="K623" s="4">
        <v>204</v>
      </c>
      <c r="L623" s="4">
        <v>13</v>
      </c>
      <c r="M623" s="4">
        <v>3</v>
      </c>
      <c r="N623" s="4" t="s">
        <v>3</v>
      </c>
      <c r="O623" s="4">
        <v>2</v>
      </c>
      <c r="P623" s="4"/>
      <c r="Q623" s="4"/>
      <c r="R623" s="4"/>
      <c r="S623" s="4"/>
      <c r="T623" s="4"/>
      <c r="U623" s="4"/>
      <c r="V623" s="4"/>
      <c r="W623" s="4"/>
    </row>
    <row r="624" spans="1:206" x14ac:dyDescent="0.2">
      <c r="A624" s="4">
        <v>50</v>
      </c>
      <c r="B624" s="4">
        <v>0</v>
      </c>
      <c r="C624" s="4">
        <v>0</v>
      </c>
      <c r="D624" s="4">
        <v>1</v>
      </c>
      <c r="E624" s="4">
        <v>205</v>
      </c>
      <c r="F624" s="4">
        <f>ROUND(Source!S609,O624)</f>
        <v>1498480.3</v>
      </c>
      <c r="G624" s="4" t="s">
        <v>174</v>
      </c>
      <c r="H624" s="4" t="s">
        <v>175</v>
      </c>
      <c r="I624" s="4"/>
      <c r="J624" s="4"/>
      <c r="K624" s="4">
        <v>205</v>
      </c>
      <c r="L624" s="4">
        <v>14</v>
      </c>
      <c r="M624" s="4">
        <v>3</v>
      </c>
      <c r="N624" s="4" t="s">
        <v>3</v>
      </c>
      <c r="O624" s="4">
        <v>2</v>
      </c>
      <c r="P624" s="4"/>
      <c r="Q624" s="4"/>
      <c r="R624" s="4"/>
      <c r="S624" s="4"/>
      <c r="T624" s="4"/>
      <c r="U624" s="4"/>
      <c r="V624" s="4"/>
      <c r="W624" s="4"/>
    </row>
    <row r="625" spans="1:206" x14ac:dyDescent="0.2">
      <c r="A625" s="4">
        <v>50</v>
      </c>
      <c r="B625" s="4">
        <v>0</v>
      </c>
      <c r="C625" s="4">
        <v>0</v>
      </c>
      <c r="D625" s="4">
        <v>1</v>
      </c>
      <c r="E625" s="4">
        <v>232</v>
      </c>
      <c r="F625" s="4">
        <f>ROUND(Source!BC609,O625)</f>
        <v>0</v>
      </c>
      <c r="G625" s="4" t="s">
        <v>176</v>
      </c>
      <c r="H625" s="4" t="s">
        <v>177</v>
      </c>
      <c r="I625" s="4"/>
      <c r="J625" s="4"/>
      <c r="K625" s="4">
        <v>232</v>
      </c>
      <c r="L625" s="4">
        <v>15</v>
      </c>
      <c r="M625" s="4">
        <v>3</v>
      </c>
      <c r="N625" s="4" t="s">
        <v>3</v>
      </c>
      <c r="O625" s="4">
        <v>2</v>
      </c>
      <c r="P625" s="4"/>
      <c r="Q625" s="4"/>
      <c r="R625" s="4"/>
      <c r="S625" s="4"/>
      <c r="T625" s="4"/>
      <c r="U625" s="4"/>
      <c r="V625" s="4"/>
      <c r="W625" s="4"/>
    </row>
    <row r="626" spans="1:206" x14ac:dyDescent="0.2">
      <c r="A626" s="4">
        <v>50</v>
      </c>
      <c r="B626" s="4">
        <v>0</v>
      </c>
      <c r="C626" s="4">
        <v>0</v>
      </c>
      <c r="D626" s="4">
        <v>1</v>
      </c>
      <c r="E626" s="4">
        <v>214</v>
      </c>
      <c r="F626" s="4">
        <f>ROUND(Source!AS609,O626)</f>
        <v>4767727.99</v>
      </c>
      <c r="G626" s="4" t="s">
        <v>178</v>
      </c>
      <c r="H626" s="4" t="s">
        <v>179</v>
      </c>
      <c r="I626" s="4"/>
      <c r="J626" s="4"/>
      <c r="K626" s="4">
        <v>214</v>
      </c>
      <c r="L626" s="4">
        <v>16</v>
      </c>
      <c r="M626" s="4">
        <v>3</v>
      </c>
      <c r="N626" s="4" t="s">
        <v>3</v>
      </c>
      <c r="O626" s="4">
        <v>2</v>
      </c>
      <c r="P626" s="4"/>
      <c r="Q626" s="4"/>
      <c r="R626" s="4"/>
      <c r="S626" s="4"/>
      <c r="T626" s="4"/>
      <c r="U626" s="4"/>
      <c r="V626" s="4"/>
      <c r="W626" s="4"/>
    </row>
    <row r="627" spans="1:206" x14ac:dyDescent="0.2">
      <c r="A627" s="4">
        <v>50</v>
      </c>
      <c r="B627" s="4">
        <v>0</v>
      </c>
      <c r="C627" s="4">
        <v>0</v>
      </c>
      <c r="D627" s="4">
        <v>1</v>
      </c>
      <c r="E627" s="4">
        <v>215</v>
      </c>
      <c r="F627" s="4">
        <f>ROUND(Source!AT609,O627)</f>
        <v>1900870.07</v>
      </c>
      <c r="G627" s="4" t="s">
        <v>180</v>
      </c>
      <c r="H627" s="4" t="s">
        <v>181</v>
      </c>
      <c r="I627" s="4"/>
      <c r="J627" s="4"/>
      <c r="K627" s="4">
        <v>215</v>
      </c>
      <c r="L627" s="4">
        <v>17</v>
      </c>
      <c r="M627" s="4">
        <v>3</v>
      </c>
      <c r="N627" s="4" t="s">
        <v>3</v>
      </c>
      <c r="O627" s="4">
        <v>2</v>
      </c>
      <c r="P627" s="4"/>
      <c r="Q627" s="4"/>
      <c r="R627" s="4"/>
      <c r="S627" s="4"/>
      <c r="T627" s="4"/>
      <c r="U627" s="4"/>
      <c r="V627" s="4"/>
      <c r="W627" s="4"/>
    </row>
    <row r="628" spans="1:206" x14ac:dyDescent="0.2">
      <c r="A628" s="4">
        <v>50</v>
      </c>
      <c r="B628" s="4">
        <v>0</v>
      </c>
      <c r="C628" s="4">
        <v>0</v>
      </c>
      <c r="D628" s="4">
        <v>1</v>
      </c>
      <c r="E628" s="4">
        <v>217</v>
      </c>
      <c r="F628" s="4">
        <f>ROUND(Source!AU609,O628)</f>
        <v>536271.97</v>
      </c>
      <c r="G628" s="4" t="s">
        <v>182</v>
      </c>
      <c r="H628" s="4" t="s">
        <v>183</v>
      </c>
      <c r="I628" s="4"/>
      <c r="J628" s="4"/>
      <c r="K628" s="4">
        <v>217</v>
      </c>
      <c r="L628" s="4">
        <v>18</v>
      </c>
      <c r="M628" s="4">
        <v>3</v>
      </c>
      <c r="N628" s="4" t="s">
        <v>3</v>
      </c>
      <c r="O628" s="4">
        <v>2</v>
      </c>
      <c r="P628" s="4"/>
      <c r="Q628" s="4"/>
      <c r="R628" s="4"/>
      <c r="S628" s="4"/>
      <c r="T628" s="4"/>
      <c r="U628" s="4"/>
      <c r="V628" s="4"/>
      <c r="W628" s="4"/>
    </row>
    <row r="629" spans="1:206" x14ac:dyDescent="0.2">
      <c r="A629" s="4">
        <v>50</v>
      </c>
      <c r="B629" s="4">
        <v>0</v>
      </c>
      <c r="C629" s="4">
        <v>0</v>
      </c>
      <c r="D629" s="4">
        <v>1</v>
      </c>
      <c r="E629" s="4">
        <v>230</v>
      </c>
      <c r="F629" s="4">
        <f>ROUND(Source!BA609,O629)</f>
        <v>0</v>
      </c>
      <c r="G629" s="4" t="s">
        <v>184</v>
      </c>
      <c r="H629" s="4" t="s">
        <v>185</v>
      </c>
      <c r="I629" s="4"/>
      <c r="J629" s="4"/>
      <c r="K629" s="4">
        <v>230</v>
      </c>
      <c r="L629" s="4">
        <v>19</v>
      </c>
      <c r="M629" s="4">
        <v>3</v>
      </c>
      <c r="N629" s="4" t="s">
        <v>3</v>
      </c>
      <c r="O629" s="4">
        <v>2</v>
      </c>
      <c r="P629" s="4"/>
      <c r="Q629" s="4"/>
      <c r="R629" s="4"/>
      <c r="S629" s="4"/>
      <c r="T629" s="4"/>
      <c r="U629" s="4"/>
      <c r="V629" s="4"/>
      <c r="W629" s="4"/>
    </row>
    <row r="630" spans="1:206" x14ac:dyDescent="0.2">
      <c r="A630" s="4">
        <v>50</v>
      </c>
      <c r="B630" s="4">
        <v>0</v>
      </c>
      <c r="C630" s="4">
        <v>0</v>
      </c>
      <c r="D630" s="4">
        <v>1</v>
      </c>
      <c r="E630" s="4">
        <v>206</v>
      </c>
      <c r="F630" s="4">
        <f>ROUND(Source!T609,O630)</f>
        <v>0</v>
      </c>
      <c r="G630" s="4" t="s">
        <v>186</v>
      </c>
      <c r="H630" s="4" t="s">
        <v>187</v>
      </c>
      <c r="I630" s="4"/>
      <c r="J630" s="4"/>
      <c r="K630" s="4">
        <v>206</v>
      </c>
      <c r="L630" s="4">
        <v>20</v>
      </c>
      <c r="M630" s="4">
        <v>3</v>
      </c>
      <c r="N630" s="4" t="s">
        <v>3</v>
      </c>
      <c r="O630" s="4">
        <v>2</v>
      </c>
      <c r="P630" s="4"/>
      <c r="Q630" s="4"/>
      <c r="R630" s="4"/>
      <c r="S630" s="4"/>
      <c r="T630" s="4"/>
      <c r="U630" s="4"/>
      <c r="V630" s="4"/>
      <c r="W630" s="4"/>
    </row>
    <row r="631" spans="1:206" x14ac:dyDescent="0.2">
      <c r="A631" s="4">
        <v>50</v>
      </c>
      <c r="B631" s="4">
        <v>0</v>
      </c>
      <c r="C631" s="4">
        <v>0</v>
      </c>
      <c r="D631" s="4">
        <v>1</v>
      </c>
      <c r="E631" s="4">
        <v>207</v>
      </c>
      <c r="F631" s="4">
        <f>Source!U609</f>
        <v>5604.417358499999</v>
      </c>
      <c r="G631" s="4" t="s">
        <v>188</v>
      </c>
      <c r="H631" s="4" t="s">
        <v>189</v>
      </c>
      <c r="I631" s="4"/>
      <c r="J631" s="4"/>
      <c r="K631" s="4">
        <v>207</v>
      </c>
      <c r="L631" s="4">
        <v>21</v>
      </c>
      <c r="M631" s="4">
        <v>3</v>
      </c>
      <c r="N631" s="4" t="s">
        <v>3</v>
      </c>
      <c r="O631" s="4">
        <v>-1</v>
      </c>
      <c r="P631" s="4"/>
      <c r="Q631" s="4"/>
      <c r="R631" s="4"/>
      <c r="S631" s="4"/>
      <c r="T631" s="4"/>
      <c r="U631" s="4"/>
      <c r="V631" s="4"/>
      <c r="W631" s="4"/>
    </row>
    <row r="632" spans="1:206" x14ac:dyDescent="0.2">
      <c r="A632" s="4">
        <v>50</v>
      </c>
      <c r="B632" s="4">
        <v>0</v>
      </c>
      <c r="C632" s="4">
        <v>0</v>
      </c>
      <c r="D632" s="4">
        <v>1</v>
      </c>
      <c r="E632" s="4">
        <v>208</v>
      </c>
      <c r="F632" s="4">
        <f>Source!V609</f>
        <v>25.920235937500003</v>
      </c>
      <c r="G632" s="4" t="s">
        <v>190</v>
      </c>
      <c r="H632" s="4" t="s">
        <v>191</v>
      </c>
      <c r="I632" s="4"/>
      <c r="J632" s="4"/>
      <c r="K632" s="4">
        <v>208</v>
      </c>
      <c r="L632" s="4">
        <v>22</v>
      </c>
      <c r="M632" s="4">
        <v>3</v>
      </c>
      <c r="N632" s="4" t="s">
        <v>3</v>
      </c>
      <c r="O632" s="4">
        <v>-1</v>
      </c>
      <c r="P632" s="4"/>
      <c r="Q632" s="4"/>
      <c r="R632" s="4"/>
      <c r="S632" s="4"/>
      <c r="T632" s="4"/>
      <c r="U632" s="4"/>
      <c r="V632" s="4"/>
      <c r="W632" s="4"/>
    </row>
    <row r="633" spans="1:206" x14ac:dyDescent="0.2">
      <c r="A633" s="4">
        <v>50</v>
      </c>
      <c r="B633" s="4">
        <v>0</v>
      </c>
      <c r="C633" s="4">
        <v>0</v>
      </c>
      <c r="D633" s="4">
        <v>1</v>
      </c>
      <c r="E633" s="4">
        <v>209</v>
      </c>
      <c r="F633" s="4">
        <f>ROUND(Source!W609,O633)</f>
        <v>1347.17</v>
      </c>
      <c r="G633" s="4" t="s">
        <v>192</v>
      </c>
      <c r="H633" s="4" t="s">
        <v>193</v>
      </c>
      <c r="I633" s="4"/>
      <c r="J633" s="4"/>
      <c r="K633" s="4">
        <v>209</v>
      </c>
      <c r="L633" s="4">
        <v>23</v>
      </c>
      <c r="M633" s="4">
        <v>3</v>
      </c>
      <c r="N633" s="4" t="s">
        <v>3</v>
      </c>
      <c r="O633" s="4">
        <v>2</v>
      </c>
      <c r="P633" s="4"/>
      <c r="Q633" s="4"/>
      <c r="R633" s="4"/>
      <c r="S633" s="4"/>
      <c r="T633" s="4"/>
      <c r="U633" s="4"/>
      <c r="V633" s="4"/>
      <c r="W633" s="4"/>
    </row>
    <row r="634" spans="1:206" x14ac:dyDescent="0.2">
      <c r="A634" s="4">
        <v>50</v>
      </c>
      <c r="B634" s="4">
        <v>0</v>
      </c>
      <c r="C634" s="4">
        <v>0</v>
      </c>
      <c r="D634" s="4">
        <v>1</v>
      </c>
      <c r="E634" s="4">
        <v>210</v>
      </c>
      <c r="F634" s="4">
        <f>ROUND(Source!X609,O634)</f>
        <v>1448799.72</v>
      </c>
      <c r="G634" s="4" t="s">
        <v>194</v>
      </c>
      <c r="H634" s="4" t="s">
        <v>195</v>
      </c>
      <c r="I634" s="4"/>
      <c r="J634" s="4"/>
      <c r="K634" s="4">
        <v>210</v>
      </c>
      <c r="L634" s="4">
        <v>24</v>
      </c>
      <c r="M634" s="4">
        <v>3</v>
      </c>
      <c r="N634" s="4" t="s">
        <v>3</v>
      </c>
      <c r="O634" s="4">
        <v>2</v>
      </c>
      <c r="P634" s="4"/>
      <c r="Q634" s="4"/>
      <c r="R634" s="4"/>
      <c r="S634" s="4"/>
      <c r="T634" s="4"/>
      <c r="U634" s="4"/>
      <c r="V634" s="4"/>
      <c r="W634" s="4"/>
    </row>
    <row r="635" spans="1:206" x14ac:dyDescent="0.2">
      <c r="A635" s="4">
        <v>50</v>
      </c>
      <c r="B635" s="4">
        <v>0</v>
      </c>
      <c r="C635" s="4">
        <v>0</v>
      </c>
      <c r="D635" s="4">
        <v>1</v>
      </c>
      <c r="E635" s="4">
        <v>211</v>
      </c>
      <c r="F635" s="4">
        <f>ROUND(Source!Y609,O635)</f>
        <v>834008.06</v>
      </c>
      <c r="G635" s="4" t="s">
        <v>196</v>
      </c>
      <c r="H635" s="4" t="s">
        <v>197</v>
      </c>
      <c r="I635" s="4"/>
      <c r="J635" s="4"/>
      <c r="K635" s="4">
        <v>211</v>
      </c>
      <c r="L635" s="4">
        <v>25</v>
      </c>
      <c r="M635" s="4">
        <v>3</v>
      </c>
      <c r="N635" s="4" t="s">
        <v>3</v>
      </c>
      <c r="O635" s="4">
        <v>2</v>
      </c>
      <c r="P635" s="4"/>
      <c r="Q635" s="4"/>
      <c r="R635" s="4"/>
      <c r="S635" s="4"/>
      <c r="T635" s="4"/>
      <c r="U635" s="4"/>
      <c r="V635" s="4"/>
      <c r="W635" s="4"/>
    </row>
    <row r="636" spans="1:206" x14ac:dyDescent="0.2">
      <c r="A636" s="4">
        <v>50</v>
      </c>
      <c r="B636" s="4">
        <v>0</v>
      </c>
      <c r="C636" s="4">
        <v>0</v>
      </c>
      <c r="D636" s="4">
        <v>1</v>
      </c>
      <c r="E636" s="4">
        <v>224</v>
      </c>
      <c r="F636" s="4">
        <f>ROUND(Source!AR609,O636)</f>
        <v>7204870.0300000003</v>
      </c>
      <c r="G636" s="4" t="s">
        <v>198</v>
      </c>
      <c r="H636" s="4" t="s">
        <v>199</v>
      </c>
      <c r="I636" s="4"/>
      <c r="J636" s="4"/>
      <c r="K636" s="4">
        <v>224</v>
      </c>
      <c r="L636" s="4">
        <v>26</v>
      </c>
      <c r="M636" s="4">
        <v>3</v>
      </c>
      <c r="N636" s="4" t="s">
        <v>3</v>
      </c>
      <c r="O636" s="4">
        <v>2</v>
      </c>
      <c r="P636" s="4"/>
      <c r="Q636" s="4"/>
      <c r="R636" s="4"/>
      <c r="S636" s="4"/>
      <c r="T636" s="4"/>
      <c r="U636" s="4"/>
      <c r="V636" s="4"/>
      <c r="W636" s="4"/>
    </row>
    <row r="638" spans="1:206" x14ac:dyDescent="0.2">
      <c r="A638" s="2">
        <v>51</v>
      </c>
      <c r="B638" s="2">
        <f>B12</f>
        <v>699</v>
      </c>
      <c r="C638" s="2">
        <f>A12</f>
        <v>1</v>
      </c>
      <c r="D638" s="2">
        <f>ROW(A12)</f>
        <v>12</v>
      </c>
      <c r="E638" s="2"/>
      <c r="F638" s="2" t="str">
        <f>IF(F12&lt;&gt;"",F12,"")</f>
        <v/>
      </c>
      <c r="G638" s="2" t="str">
        <f>IF(G12&lt;&gt;"",G12,"")</f>
        <v>№229-25.08.19 К ТЕР Смета на отделочные работы (Дима Скобликов)</v>
      </c>
      <c r="H638" s="2">
        <v>0</v>
      </c>
      <c r="I638" s="2"/>
      <c r="J638" s="2"/>
      <c r="K638" s="2"/>
      <c r="L638" s="2"/>
      <c r="M638" s="2"/>
      <c r="N638" s="2"/>
      <c r="O638" s="2">
        <f t="shared" ref="O638:T638" si="504">ROUND(O609,2)</f>
        <v>4922062.25</v>
      </c>
      <c r="P638" s="2">
        <f t="shared" si="504"/>
        <v>3313486.85</v>
      </c>
      <c r="Q638" s="2">
        <f t="shared" si="504"/>
        <v>110095.1</v>
      </c>
      <c r="R638" s="2">
        <f t="shared" si="504"/>
        <v>9838.82</v>
      </c>
      <c r="S638" s="2">
        <f t="shared" si="504"/>
        <v>1498480.3</v>
      </c>
      <c r="T638" s="2">
        <f t="shared" si="504"/>
        <v>0</v>
      </c>
      <c r="U638" s="2">
        <f>U609</f>
        <v>5604.417358499999</v>
      </c>
      <c r="V638" s="2">
        <f>V609</f>
        <v>25.920235937500003</v>
      </c>
      <c r="W638" s="2">
        <f>ROUND(W609,2)</f>
        <v>1347.17</v>
      </c>
      <c r="X638" s="2">
        <f>ROUND(X609,2)</f>
        <v>1448799.72</v>
      </c>
      <c r="Y638" s="2">
        <f>ROUND(Y609,2)</f>
        <v>834008.06</v>
      </c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>
        <f t="shared" ref="AO638:BC638" si="505">ROUND(AO609,2)</f>
        <v>0</v>
      </c>
      <c r="AP638" s="2">
        <f t="shared" si="505"/>
        <v>0</v>
      </c>
      <c r="AQ638" s="2">
        <f t="shared" si="505"/>
        <v>0</v>
      </c>
      <c r="AR638" s="2">
        <f t="shared" si="505"/>
        <v>7204870.0300000003</v>
      </c>
      <c r="AS638" s="2">
        <f t="shared" si="505"/>
        <v>4767727.99</v>
      </c>
      <c r="AT638" s="2">
        <f t="shared" si="505"/>
        <v>1900870.07</v>
      </c>
      <c r="AU638" s="2">
        <f t="shared" si="505"/>
        <v>536271.97</v>
      </c>
      <c r="AV638" s="2">
        <f t="shared" si="505"/>
        <v>3313486.85</v>
      </c>
      <c r="AW638" s="2">
        <f t="shared" si="505"/>
        <v>3313486.85</v>
      </c>
      <c r="AX638" s="2">
        <f t="shared" si="505"/>
        <v>0</v>
      </c>
      <c r="AY638" s="2">
        <f t="shared" si="505"/>
        <v>3313486.85</v>
      </c>
      <c r="AZ638" s="2">
        <f t="shared" si="505"/>
        <v>0</v>
      </c>
      <c r="BA638" s="2">
        <f t="shared" si="505"/>
        <v>0</v>
      </c>
      <c r="BB638" s="2">
        <f t="shared" si="505"/>
        <v>0</v>
      </c>
      <c r="BC638" s="2">
        <f t="shared" si="505"/>
        <v>0</v>
      </c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3"/>
      <c r="DY638" s="3"/>
      <c r="DZ638" s="3"/>
      <c r="EA638" s="3"/>
      <c r="EB638" s="3"/>
      <c r="EC638" s="3"/>
      <c r="ED638" s="3"/>
      <c r="EE638" s="3"/>
      <c r="EF638" s="3"/>
      <c r="EG638" s="3"/>
      <c r="EH638" s="3"/>
      <c r="EI638" s="3"/>
      <c r="EJ638" s="3"/>
      <c r="EK638" s="3"/>
      <c r="EL638" s="3"/>
      <c r="EM638" s="3"/>
      <c r="EN638" s="3"/>
      <c r="EO638" s="3"/>
      <c r="EP638" s="3"/>
      <c r="EQ638" s="3"/>
      <c r="ER638" s="3"/>
      <c r="ES638" s="3"/>
      <c r="ET638" s="3"/>
      <c r="EU638" s="3"/>
      <c r="EV638" s="3"/>
      <c r="EW638" s="3"/>
      <c r="EX638" s="3"/>
      <c r="EY638" s="3"/>
      <c r="EZ638" s="3"/>
      <c r="FA638" s="3"/>
      <c r="FB638" s="3"/>
      <c r="FC638" s="3"/>
      <c r="FD638" s="3"/>
      <c r="FE638" s="3"/>
      <c r="FF638" s="3"/>
      <c r="FG638" s="3"/>
      <c r="FH638" s="3"/>
      <c r="FI638" s="3"/>
      <c r="FJ638" s="3"/>
      <c r="FK638" s="3"/>
      <c r="FL638" s="3"/>
      <c r="FM638" s="3"/>
      <c r="FN638" s="3"/>
      <c r="FO638" s="3"/>
      <c r="FP638" s="3"/>
      <c r="FQ638" s="3"/>
      <c r="FR638" s="3"/>
      <c r="FS638" s="3"/>
      <c r="FT638" s="3"/>
      <c r="FU638" s="3"/>
      <c r="FV638" s="3"/>
      <c r="FW638" s="3"/>
      <c r="FX638" s="3"/>
      <c r="FY638" s="3"/>
      <c r="FZ638" s="3"/>
      <c r="GA638" s="3"/>
      <c r="GB638" s="3"/>
      <c r="GC638" s="3"/>
      <c r="GD638" s="3"/>
      <c r="GE638" s="3"/>
      <c r="GF638" s="3"/>
      <c r="GG638" s="3"/>
      <c r="GH638" s="3"/>
      <c r="GI638" s="3"/>
      <c r="GJ638" s="3"/>
      <c r="GK638" s="3"/>
      <c r="GL638" s="3"/>
      <c r="GM638" s="3"/>
      <c r="GN638" s="3"/>
      <c r="GO638" s="3"/>
      <c r="GP638" s="3"/>
      <c r="GQ638" s="3"/>
      <c r="GR638" s="3"/>
      <c r="GS638" s="3"/>
      <c r="GT638" s="3"/>
      <c r="GU638" s="3"/>
      <c r="GV638" s="3"/>
      <c r="GW638" s="3"/>
      <c r="GX638" s="3">
        <v>0</v>
      </c>
    </row>
    <row r="640" spans="1:206" x14ac:dyDescent="0.2">
      <c r="A640" s="4">
        <v>50</v>
      </c>
      <c r="B640" s="4">
        <v>0</v>
      </c>
      <c r="C640" s="4">
        <v>0</v>
      </c>
      <c r="D640" s="4">
        <v>1</v>
      </c>
      <c r="E640" s="4">
        <v>201</v>
      </c>
      <c r="F640" s="4">
        <f>ROUND(Source!O638,O640)</f>
        <v>4922062.25</v>
      </c>
      <c r="G640" s="4" t="s">
        <v>148</v>
      </c>
      <c r="H640" s="4" t="s">
        <v>149</v>
      </c>
      <c r="I640" s="4"/>
      <c r="J640" s="4"/>
      <c r="K640" s="4">
        <v>201</v>
      </c>
      <c r="L640" s="4">
        <v>1</v>
      </c>
      <c r="M640" s="4">
        <v>3</v>
      </c>
      <c r="N640" s="4" t="s">
        <v>3</v>
      </c>
      <c r="O640" s="4">
        <v>2</v>
      </c>
      <c r="P640" s="4"/>
      <c r="Q640" s="4"/>
      <c r="R640" s="4"/>
      <c r="S640" s="4"/>
      <c r="T640" s="4"/>
      <c r="U640" s="4"/>
      <c r="V640" s="4"/>
      <c r="W640" s="4"/>
    </row>
    <row r="641" spans="1:23" x14ac:dyDescent="0.2">
      <c r="A641" s="4">
        <v>50</v>
      </c>
      <c r="B641" s="4">
        <v>0</v>
      </c>
      <c r="C641" s="4">
        <v>0</v>
      </c>
      <c r="D641" s="4">
        <v>1</v>
      </c>
      <c r="E641" s="4">
        <v>202</v>
      </c>
      <c r="F641" s="4">
        <f>ROUND(Source!P638,O641)</f>
        <v>3313486.85</v>
      </c>
      <c r="G641" s="4" t="s">
        <v>150</v>
      </c>
      <c r="H641" s="4" t="s">
        <v>151</v>
      </c>
      <c r="I641" s="4"/>
      <c r="J641" s="4"/>
      <c r="K641" s="4">
        <v>202</v>
      </c>
      <c r="L641" s="4">
        <v>2</v>
      </c>
      <c r="M641" s="4">
        <v>3</v>
      </c>
      <c r="N641" s="4" t="s">
        <v>3</v>
      </c>
      <c r="O641" s="4">
        <v>2</v>
      </c>
      <c r="P641" s="4"/>
      <c r="Q641" s="4"/>
      <c r="R641" s="4"/>
      <c r="S641" s="4"/>
      <c r="T641" s="4"/>
      <c r="U641" s="4"/>
      <c r="V641" s="4"/>
      <c r="W641" s="4"/>
    </row>
    <row r="642" spans="1:23" x14ac:dyDescent="0.2">
      <c r="A642" s="4">
        <v>50</v>
      </c>
      <c r="B642" s="4">
        <v>0</v>
      </c>
      <c r="C642" s="4">
        <v>0</v>
      </c>
      <c r="D642" s="4">
        <v>1</v>
      </c>
      <c r="E642" s="4">
        <v>222</v>
      </c>
      <c r="F642" s="4">
        <f>ROUND(Source!AO638,O642)</f>
        <v>0</v>
      </c>
      <c r="G642" s="4" t="s">
        <v>152</v>
      </c>
      <c r="H642" s="4" t="s">
        <v>153</v>
      </c>
      <c r="I642" s="4"/>
      <c r="J642" s="4"/>
      <c r="K642" s="4">
        <v>222</v>
      </c>
      <c r="L642" s="4">
        <v>3</v>
      </c>
      <c r="M642" s="4">
        <v>3</v>
      </c>
      <c r="N642" s="4" t="s">
        <v>3</v>
      </c>
      <c r="O642" s="4">
        <v>2</v>
      </c>
      <c r="P642" s="4"/>
      <c r="Q642" s="4"/>
      <c r="R642" s="4"/>
      <c r="S642" s="4"/>
      <c r="T642" s="4"/>
      <c r="U642" s="4"/>
      <c r="V642" s="4"/>
      <c r="W642" s="4"/>
    </row>
    <row r="643" spans="1:23" x14ac:dyDescent="0.2">
      <c r="A643" s="4">
        <v>50</v>
      </c>
      <c r="B643" s="4">
        <v>0</v>
      </c>
      <c r="C643" s="4">
        <v>0</v>
      </c>
      <c r="D643" s="4">
        <v>1</v>
      </c>
      <c r="E643" s="4">
        <v>225</v>
      </c>
      <c r="F643" s="4">
        <f>ROUND(Source!AV638,O643)</f>
        <v>3313486.85</v>
      </c>
      <c r="G643" s="4" t="s">
        <v>154</v>
      </c>
      <c r="H643" s="4" t="s">
        <v>155</v>
      </c>
      <c r="I643" s="4"/>
      <c r="J643" s="4"/>
      <c r="K643" s="4">
        <v>225</v>
      </c>
      <c r="L643" s="4">
        <v>4</v>
      </c>
      <c r="M643" s="4">
        <v>3</v>
      </c>
      <c r="N643" s="4" t="s">
        <v>3</v>
      </c>
      <c r="O643" s="4">
        <v>2</v>
      </c>
      <c r="P643" s="4"/>
      <c r="Q643" s="4"/>
      <c r="R643" s="4"/>
      <c r="S643" s="4"/>
      <c r="T643" s="4"/>
      <c r="U643" s="4"/>
      <c r="V643" s="4"/>
      <c r="W643" s="4"/>
    </row>
    <row r="644" spans="1:23" x14ac:dyDescent="0.2">
      <c r="A644" s="4">
        <v>50</v>
      </c>
      <c r="B644" s="4">
        <v>0</v>
      </c>
      <c r="C644" s="4">
        <v>0</v>
      </c>
      <c r="D644" s="4">
        <v>1</v>
      </c>
      <c r="E644" s="4">
        <v>226</v>
      </c>
      <c r="F644" s="4">
        <f>ROUND(Source!AW638,O644)</f>
        <v>3313486.85</v>
      </c>
      <c r="G644" s="4" t="s">
        <v>156</v>
      </c>
      <c r="H644" s="4" t="s">
        <v>157</v>
      </c>
      <c r="I644" s="4"/>
      <c r="J644" s="4"/>
      <c r="K644" s="4">
        <v>226</v>
      </c>
      <c r="L644" s="4">
        <v>5</v>
      </c>
      <c r="M644" s="4">
        <v>3</v>
      </c>
      <c r="N644" s="4" t="s">
        <v>3</v>
      </c>
      <c r="O644" s="4">
        <v>2</v>
      </c>
      <c r="P644" s="4"/>
      <c r="Q644" s="4"/>
      <c r="R644" s="4"/>
      <c r="S644" s="4"/>
      <c r="T644" s="4"/>
      <c r="U644" s="4"/>
      <c r="V644" s="4"/>
      <c r="W644" s="4"/>
    </row>
    <row r="645" spans="1:23" x14ac:dyDescent="0.2">
      <c r="A645" s="4">
        <v>50</v>
      </c>
      <c r="B645" s="4">
        <v>0</v>
      </c>
      <c r="C645" s="4">
        <v>0</v>
      </c>
      <c r="D645" s="4">
        <v>1</v>
      </c>
      <c r="E645" s="4">
        <v>227</v>
      </c>
      <c r="F645" s="4">
        <f>ROUND(Source!AX638,O645)</f>
        <v>0</v>
      </c>
      <c r="G645" s="4" t="s">
        <v>158</v>
      </c>
      <c r="H645" s="4" t="s">
        <v>159</v>
      </c>
      <c r="I645" s="4"/>
      <c r="J645" s="4"/>
      <c r="K645" s="4">
        <v>227</v>
      </c>
      <c r="L645" s="4">
        <v>6</v>
      </c>
      <c r="M645" s="4">
        <v>3</v>
      </c>
      <c r="N645" s="4" t="s">
        <v>3</v>
      </c>
      <c r="O645" s="4">
        <v>2</v>
      </c>
      <c r="P645" s="4"/>
      <c r="Q645" s="4"/>
      <c r="R645" s="4"/>
      <c r="S645" s="4"/>
      <c r="T645" s="4"/>
      <c r="U645" s="4"/>
      <c r="V645" s="4"/>
      <c r="W645" s="4"/>
    </row>
    <row r="646" spans="1:23" x14ac:dyDescent="0.2">
      <c r="A646" s="4">
        <v>50</v>
      </c>
      <c r="B646" s="4">
        <v>0</v>
      </c>
      <c r="C646" s="4">
        <v>0</v>
      </c>
      <c r="D646" s="4">
        <v>1</v>
      </c>
      <c r="E646" s="4">
        <v>228</v>
      </c>
      <c r="F646" s="4">
        <f>ROUND(Source!AY638,O646)</f>
        <v>3313486.85</v>
      </c>
      <c r="G646" s="4" t="s">
        <v>160</v>
      </c>
      <c r="H646" s="4" t="s">
        <v>161</v>
      </c>
      <c r="I646" s="4"/>
      <c r="J646" s="4"/>
      <c r="K646" s="4">
        <v>228</v>
      </c>
      <c r="L646" s="4">
        <v>7</v>
      </c>
      <c r="M646" s="4">
        <v>3</v>
      </c>
      <c r="N646" s="4" t="s">
        <v>3</v>
      </c>
      <c r="O646" s="4">
        <v>2</v>
      </c>
      <c r="P646" s="4"/>
      <c r="Q646" s="4"/>
      <c r="R646" s="4"/>
      <c r="S646" s="4"/>
      <c r="T646" s="4"/>
      <c r="U646" s="4"/>
      <c r="V646" s="4"/>
      <c r="W646" s="4"/>
    </row>
    <row r="647" spans="1:23" x14ac:dyDescent="0.2">
      <c r="A647" s="4">
        <v>50</v>
      </c>
      <c r="B647" s="4">
        <v>0</v>
      </c>
      <c r="C647" s="4">
        <v>0</v>
      </c>
      <c r="D647" s="4">
        <v>1</v>
      </c>
      <c r="E647" s="4">
        <v>216</v>
      </c>
      <c r="F647" s="4">
        <f>ROUND(Source!AP638,O647)</f>
        <v>0</v>
      </c>
      <c r="G647" s="4" t="s">
        <v>162</v>
      </c>
      <c r="H647" s="4" t="s">
        <v>163</v>
      </c>
      <c r="I647" s="4"/>
      <c r="J647" s="4"/>
      <c r="K647" s="4">
        <v>216</v>
      </c>
      <c r="L647" s="4">
        <v>8</v>
      </c>
      <c r="M647" s="4">
        <v>3</v>
      </c>
      <c r="N647" s="4" t="s">
        <v>3</v>
      </c>
      <c r="O647" s="4">
        <v>2</v>
      </c>
      <c r="P647" s="4"/>
      <c r="Q647" s="4"/>
      <c r="R647" s="4"/>
      <c r="S647" s="4"/>
      <c r="T647" s="4"/>
      <c r="U647" s="4"/>
      <c r="V647" s="4"/>
      <c r="W647" s="4"/>
    </row>
    <row r="648" spans="1:23" x14ac:dyDescent="0.2">
      <c r="A648" s="4">
        <v>50</v>
      </c>
      <c r="B648" s="4">
        <v>0</v>
      </c>
      <c r="C648" s="4">
        <v>0</v>
      </c>
      <c r="D648" s="4">
        <v>1</v>
      </c>
      <c r="E648" s="4">
        <v>223</v>
      </c>
      <c r="F648" s="4">
        <f>ROUND(Source!AQ638,O648)</f>
        <v>0</v>
      </c>
      <c r="G648" s="4" t="s">
        <v>164</v>
      </c>
      <c r="H648" s="4" t="s">
        <v>165</v>
      </c>
      <c r="I648" s="4"/>
      <c r="J648" s="4"/>
      <c r="K648" s="4">
        <v>223</v>
      </c>
      <c r="L648" s="4">
        <v>9</v>
      </c>
      <c r="M648" s="4">
        <v>3</v>
      </c>
      <c r="N648" s="4" t="s">
        <v>3</v>
      </c>
      <c r="O648" s="4">
        <v>2</v>
      </c>
      <c r="P648" s="4"/>
      <c r="Q648" s="4"/>
      <c r="R648" s="4"/>
      <c r="S648" s="4"/>
      <c r="T648" s="4"/>
      <c r="U648" s="4"/>
      <c r="V648" s="4"/>
      <c r="W648" s="4"/>
    </row>
    <row r="649" spans="1:23" x14ac:dyDescent="0.2">
      <c r="A649" s="4">
        <v>50</v>
      </c>
      <c r="B649" s="4">
        <v>0</v>
      </c>
      <c r="C649" s="4">
        <v>0</v>
      </c>
      <c r="D649" s="4">
        <v>1</v>
      </c>
      <c r="E649" s="4">
        <v>229</v>
      </c>
      <c r="F649" s="4">
        <f>ROUND(Source!AZ638,O649)</f>
        <v>0</v>
      </c>
      <c r="G649" s="4" t="s">
        <v>166</v>
      </c>
      <c r="H649" s="4" t="s">
        <v>167</v>
      </c>
      <c r="I649" s="4"/>
      <c r="J649" s="4"/>
      <c r="K649" s="4">
        <v>229</v>
      </c>
      <c r="L649" s="4">
        <v>10</v>
      </c>
      <c r="M649" s="4">
        <v>3</v>
      </c>
      <c r="N649" s="4" t="s">
        <v>3</v>
      </c>
      <c r="O649" s="4">
        <v>2</v>
      </c>
      <c r="P649" s="4"/>
      <c r="Q649" s="4"/>
      <c r="R649" s="4"/>
      <c r="S649" s="4"/>
      <c r="T649" s="4"/>
      <c r="U649" s="4"/>
      <c r="V649" s="4"/>
      <c r="W649" s="4"/>
    </row>
    <row r="650" spans="1:23" x14ac:dyDescent="0.2">
      <c r="A650" s="4">
        <v>50</v>
      </c>
      <c r="B650" s="4">
        <v>0</v>
      </c>
      <c r="C650" s="4">
        <v>0</v>
      </c>
      <c r="D650" s="4">
        <v>1</v>
      </c>
      <c r="E650" s="4">
        <v>203</v>
      </c>
      <c r="F650" s="4">
        <f>ROUND(Source!Q638,O650)</f>
        <v>110095.1</v>
      </c>
      <c r="G650" s="4" t="s">
        <v>168</v>
      </c>
      <c r="H650" s="4" t="s">
        <v>169</v>
      </c>
      <c r="I650" s="4"/>
      <c r="J650" s="4"/>
      <c r="K650" s="4">
        <v>203</v>
      </c>
      <c r="L650" s="4">
        <v>11</v>
      </c>
      <c r="M650" s="4">
        <v>3</v>
      </c>
      <c r="N650" s="4" t="s">
        <v>3</v>
      </c>
      <c r="O650" s="4">
        <v>2</v>
      </c>
      <c r="P650" s="4"/>
      <c r="Q650" s="4"/>
      <c r="R650" s="4"/>
      <c r="S650" s="4"/>
      <c r="T650" s="4"/>
      <c r="U650" s="4"/>
      <c r="V650" s="4"/>
      <c r="W650" s="4"/>
    </row>
    <row r="651" spans="1:23" x14ac:dyDescent="0.2">
      <c r="A651" s="4">
        <v>50</v>
      </c>
      <c r="B651" s="4">
        <v>0</v>
      </c>
      <c r="C651" s="4">
        <v>0</v>
      </c>
      <c r="D651" s="4">
        <v>1</v>
      </c>
      <c r="E651" s="4">
        <v>231</v>
      </c>
      <c r="F651" s="4">
        <f>ROUND(Source!BB638,O651)</f>
        <v>0</v>
      </c>
      <c r="G651" s="4" t="s">
        <v>170</v>
      </c>
      <c r="H651" s="4" t="s">
        <v>171</v>
      </c>
      <c r="I651" s="4"/>
      <c r="J651" s="4"/>
      <c r="K651" s="4">
        <v>231</v>
      </c>
      <c r="L651" s="4">
        <v>12</v>
      </c>
      <c r="M651" s="4">
        <v>3</v>
      </c>
      <c r="N651" s="4" t="s">
        <v>3</v>
      </c>
      <c r="O651" s="4">
        <v>2</v>
      </c>
      <c r="P651" s="4"/>
      <c r="Q651" s="4"/>
      <c r="R651" s="4"/>
      <c r="S651" s="4"/>
      <c r="T651" s="4"/>
      <c r="U651" s="4"/>
      <c r="V651" s="4"/>
      <c r="W651" s="4"/>
    </row>
    <row r="652" spans="1:23" x14ac:dyDescent="0.2">
      <c r="A652" s="4">
        <v>50</v>
      </c>
      <c r="B652" s="4">
        <v>0</v>
      </c>
      <c r="C652" s="4">
        <v>0</v>
      </c>
      <c r="D652" s="4">
        <v>1</v>
      </c>
      <c r="E652" s="4">
        <v>204</v>
      </c>
      <c r="F652" s="4">
        <f>ROUND(Source!R638,O652)</f>
        <v>9838.82</v>
      </c>
      <c r="G652" s="4" t="s">
        <v>172</v>
      </c>
      <c r="H652" s="4" t="s">
        <v>173</v>
      </c>
      <c r="I652" s="4"/>
      <c r="J652" s="4"/>
      <c r="K652" s="4">
        <v>204</v>
      </c>
      <c r="L652" s="4">
        <v>13</v>
      </c>
      <c r="M652" s="4">
        <v>3</v>
      </c>
      <c r="N652" s="4" t="s">
        <v>3</v>
      </c>
      <c r="O652" s="4">
        <v>2</v>
      </c>
      <c r="P652" s="4"/>
      <c r="Q652" s="4"/>
      <c r="R652" s="4"/>
      <c r="S652" s="4"/>
      <c r="T652" s="4"/>
      <c r="U652" s="4"/>
      <c r="V652" s="4"/>
      <c r="W652" s="4"/>
    </row>
    <row r="653" spans="1:23" x14ac:dyDescent="0.2">
      <c r="A653" s="4">
        <v>50</v>
      </c>
      <c r="B653" s="4">
        <v>0</v>
      </c>
      <c r="C653" s="4">
        <v>0</v>
      </c>
      <c r="D653" s="4">
        <v>1</v>
      </c>
      <c r="E653" s="4">
        <v>205</v>
      </c>
      <c r="F653" s="4">
        <f>ROUND(Source!S638,O653)</f>
        <v>1498480.3</v>
      </c>
      <c r="G653" s="4" t="s">
        <v>174</v>
      </c>
      <c r="H653" s="4" t="s">
        <v>175</v>
      </c>
      <c r="I653" s="4"/>
      <c r="J653" s="4"/>
      <c r="K653" s="4">
        <v>205</v>
      </c>
      <c r="L653" s="4">
        <v>14</v>
      </c>
      <c r="M653" s="4">
        <v>3</v>
      </c>
      <c r="N653" s="4" t="s">
        <v>3</v>
      </c>
      <c r="O653" s="4">
        <v>2</v>
      </c>
      <c r="P653" s="4"/>
      <c r="Q653" s="4"/>
      <c r="R653" s="4"/>
      <c r="S653" s="4"/>
      <c r="T653" s="4"/>
      <c r="U653" s="4"/>
      <c r="V653" s="4"/>
      <c r="W653" s="4"/>
    </row>
    <row r="654" spans="1:23" x14ac:dyDescent="0.2">
      <c r="A654" s="4">
        <v>50</v>
      </c>
      <c r="B654" s="4">
        <v>0</v>
      </c>
      <c r="C654" s="4">
        <v>0</v>
      </c>
      <c r="D654" s="4">
        <v>1</v>
      </c>
      <c r="E654" s="4">
        <v>232</v>
      </c>
      <c r="F654" s="4">
        <f>ROUND(Source!BC638,O654)</f>
        <v>0</v>
      </c>
      <c r="G654" s="4" t="s">
        <v>176</v>
      </c>
      <c r="H654" s="4" t="s">
        <v>177</v>
      </c>
      <c r="I654" s="4"/>
      <c r="J654" s="4"/>
      <c r="K654" s="4">
        <v>232</v>
      </c>
      <c r="L654" s="4">
        <v>15</v>
      </c>
      <c r="M654" s="4">
        <v>3</v>
      </c>
      <c r="N654" s="4" t="s">
        <v>3</v>
      </c>
      <c r="O654" s="4">
        <v>2</v>
      </c>
      <c r="P654" s="4"/>
      <c r="Q654" s="4"/>
      <c r="R654" s="4"/>
      <c r="S654" s="4"/>
      <c r="T654" s="4"/>
      <c r="U654" s="4"/>
      <c r="V654" s="4"/>
      <c r="W654" s="4"/>
    </row>
    <row r="655" spans="1:23" x14ac:dyDescent="0.2">
      <c r="A655" s="4">
        <v>50</v>
      </c>
      <c r="B655" s="4">
        <v>0</v>
      </c>
      <c r="C655" s="4">
        <v>0</v>
      </c>
      <c r="D655" s="4">
        <v>1</v>
      </c>
      <c r="E655" s="4">
        <v>214</v>
      </c>
      <c r="F655" s="4">
        <f>ROUND(Source!AS638,O655)</f>
        <v>4767727.99</v>
      </c>
      <c r="G655" s="4" t="s">
        <v>178</v>
      </c>
      <c r="H655" s="4" t="s">
        <v>179</v>
      </c>
      <c r="I655" s="4"/>
      <c r="J655" s="4"/>
      <c r="K655" s="4">
        <v>214</v>
      </c>
      <c r="L655" s="4">
        <v>16</v>
      </c>
      <c r="M655" s="4">
        <v>3</v>
      </c>
      <c r="N655" s="4" t="s">
        <v>3</v>
      </c>
      <c r="O655" s="4">
        <v>2</v>
      </c>
      <c r="P655" s="4"/>
      <c r="Q655" s="4"/>
      <c r="R655" s="4"/>
      <c r="S655" s="4"/>
      <c r="T655" s="4"/>
      <c r="U655" s="4"/>
      <c r="V655" s="4"/>
      <c r="W655" s="4"/>
    </row>
    <row r="656" spans="1:23" x14ac:dyDescent="0.2">
      <c r="A656" s="4">
        <v>50</v>
      </c>
      <c r="B656" s="4">
        <v>0</v>
      </c>
      <c r="C656" s="4">
        <v>0</v>
      </c>
      <c r="D656" s="4">
        <v>1</v>
      </c>
      <c r="E656" s="4">
        <v>215</v>
      </c>
      <c r="F656" s="4">
        <f>ROUND(Source!AT638,O656)</f>
        <v>1900870.07</v>
      </c>
      <c r="G656" s="4" t="s">
        <v>180</v>
      </c>
      <c r="H656" s="4" t="s">
        <v>181</v>
      </c>
      <c r="I656" s="4"/>
      <c r="J656" s="4"/>
      <c r="K656" s="4">
        <v>215</v>
      </c>
      <c r="L656" s="4">
        <v>17</v>
      </c>
      <c r="M656" s="4">
        <v>3</v>
      </c>
      <c r="N656" s="4" t="s">
        <v>3</v>
      </c>
      <c r="O656" s="4">
        <v>2</v>
      </c>
      <c r="P656" s="4"/>
      <c r="Q656" s="4"/>
      <c r="R656" s="4"/>
      <c r="S656" s="4"/>
      <c r="T656" s="4"/>
      <c r="U656" s="4"/>
      <c r="V656" s="4"/>
      <c r="W656" s="4"/>
    </row>
    <row r="657" spans="1:23" x14ac:dyDescent="0.2">
      <c r="A657" s="4">
        <v>50</v>
      </c>
      <c r="B657" s="4">
        <v>0</v>
      </c>
      <c r="C657" s="4">
        <v>0</v>
      </c>
      <c r="D657" s="4">
        <v>1</v>
      </c>
      <c r="E657" s="4">
        <v>217</v>
      </c>
      <c r="F657" s="4">
        <f>ROUND(Source!AU638,O657)</f>
        <v>536271.97</v>
      </c>
      <c r="G657" s="4" t="s">
        <v>182</v>
      </c>
      <c r="H657" s="4" t="s">
        <v>183</v>
      </c>
      <c r="I657" s="4"/>
      <c r="J657" s="4"/>
      <c r="K657" s="4">
        <v>217</v>
      </c>
      <c r="L657" s="4">
        <v>18</v>
      </c>
      <c r="M657" s="4">
        <v>3</v>
      </c>
      <c r="N657" s="4" t="s">
        <v>3</v>
      </c>
      <c r="O657" s="4">
        <v>2</v>
      </c>
      <c r="P657" s="4"/>
      <c r="Q657" s="4"/>
      <c r="R657" s="4"/>
      <c r="S657" s="4"/>
      <c r="T657" s="4"/>
      <c r="U657" s="4"/>
      <c r="V657" s="4"/>
      <c r="W657" s="4"/>
    </row>
    <row r="658" spans="1:23" x14ac:dyDescent="0.2">
      <c r="A658" s="4">
        <v>50</v>
      </c>
      <c r="B658" s="4">
        <v>0</v>
      </c>
      <c r="C658" s="4">
        <v>0</v>
      </c>
      <c r="D658" s="4">
        <v>1</v>
      </c>
      <c r="E658" s="4">
        <v>230</v>
      </c>
      <c r="F658" s="4">
        <f>ROUND(Source!BA638,O658)</f>
        <v>0</v>
      </c>
      <c r="G658" s="4" t="s">
        <v>184</v>
      </c>
      <c r="H658" s="4" t="s">
        <v>185</v>
      </c>
      <c r="I658" s="4"/>
      <c r="J658" s="4"/>
      <c r="K658" s="4">
        <v>230</v>
      </c>
      <c r="L658" s="4">
        <v>19</v>
      </c>
      <c r="M658" s="4">
        <v>3</v>
      </c>
      <c r="N658" s="4" t="s">
        <v>3</v>
      </c>
      <c r="O658" s="4">
        <v>2</v>
      </c>
      <c r="P658" s="4"/>
      <c r="Q658" s="4"/>
      <c r="R658" s="4"/>
      <c r="S658" s="4"/>
      <c r="T658" s="4"/>
      <c r="U658" s="4"/>
      <c r="V658" s="4"/>
      <c r="W658" s="4"/>
    </row>
    <row r="659" spans="1:23" x14ac:dyDescent="0.2">
      <c r="A659" s="4">
        <v>50</v>
      </c>
      <c r="B659" s="4">
        <v>0</v>
      </c>
      <c r="C659" s="4">
        <v>0</v>
      </c>
      <c r="D659" s="4">
        <v>1</v>
      </c>
      <c r="E659" s="4">
        <v>206</v>
      </c>
      <c r="F659" s="4">
        <f>ROUND(Source!T638,O659)</f>
        <v>0</v>
      </c>
      <c r="G659" s="4" t="s">
        <v>186</v>
      </c>
      <c r="H659" s="4" t="s">
        <v>187</v>
      </c>
      <c r="I659" s="4"/>
      <c r="J659" s="4"/>
      <c r="K659" s="4">
        <v>206</v>
      </c>
      <c r="L659" s="4">
        <v>20</v>
      </c>
      <c r="M659" s="4">
        <v>3</v>
      </c>
      <c r="N659" s="4" t="s">
        <v>3</v>
      </c>
      <c r="O659" s="4">
        <v>2</v>
      </c>
      <c r="P659" s="4"/>
      <c r="Q659" s="4"/>
      <c r="R659" s="4"/>
      <c r="S659" s="4"/>
      <c r="T659" s="4"/>
      <c r="U659" s="4"/>
      <c r="V659" s="4"/>
      <c r="W659" s="4"/>
    </row>
    <row r="660" spans="1:23" x14ac:dyDescent="0.2">
      <c r="A660" s="4">
        <v>50</v>
      </c>
      <c r="B660" s="4">
        <v>0</v>
      </c>
      <c r="C660" s="4">
        <v>0</v>
      </c>
      <c r="D660" s="4">
        <v>1</v>
      </c>
      <c r="E660" s="4">
        <v>207</v>
      </c>
      <c r="F660" s="4">
        <f>Source!U638</f>
        <v>5604.417358499999</v>
      </c>
      <c r="G660" s="4" t="s">
        <v>188</v>
      </c>
      <c r="H660" s="4" t="s">
        <v>189</v>
      </c>
      <c r="I660" s="4"/>
      <c r="J660" s="4"/>
      <c r="K660" s="4">
        <v>207</v>
      </c>
      <c r="L660" s="4">
        <v>21</v>
      </c>
      <c r="M660" s="4">
        <v>3</v>
      </c>
      <c r="N660" s="4" t="s">
        <v>3</v>
      </c>
      <c r="O660" s="4">
        <v>-1</v>
      </c>
      <c r="P660" s="4"/>
      <c r="Q660" s="4"/>
      <c r="R660" s="4"/>
      <c r="S660" s="4"/>
      <c r="T660" s="4"/>
      <c r="U660" s="4"/>
      <c r="V660" s="4"/>
      <c r="W660" s="4"/>
    </row>
    <row r="661" spans="1:23" x14ac:dyDescent="0.2">
      <c r="A661" s="4">
        <v>50</v>
      </c>
      <c r="B661" s="4">
        <v>0</v>
      </c>
      <c r="C661" s="4">
        <v>0</v>
      </c>
      <c r="D661" s="4">
        <v>1</v>
      </c>
      <c r="E661" s="4">
        <v>208</v>
      </c>
      <c r="F661" s="4">
        <f>Source!V638</f>
        <v>25.920235937500003</v>
      </c>
      <c r="G661" s="4" t="s">
        <v>190</v>
      </c>
      <c r="H661" s="4" t="s">
        <v>191</v>
      </c>
      <c r="I661" s="4"/>
      <c r="J661" s="4"/>
      <c r="K661" s="4">
        <v>208</v>
      </c>
      <c r="L661" s="4">
        <v>22</v>
      </c>
      <c r="M661" s="4">
        <v>3</v>
      </c>
      <c r="N661" s="4" t="s">
        <v>3</v>
      </c>
      <c r="O661" s="4">
        <v>-1</v>
      </c>
      <c r="P661" s="4"/>
      <c r="Q661" s="4"/>
      <c r="R661" s="4"/>
      <c r="S661" s="4"/>
      <c r="T661" s="4"/>
      <c r="U661" s="4"/>
      <c r="V661" s="4"/>
      <c r="W661" s="4"/>
    </row>
    <row r="662" spans="1:23" x14ac:dyDescent="0.2">
      <c r="A662" s="4">
        <v>50</v>
      </c>
      <c r="B662" s="4">
        <v>0</v>
      </c>
      <c r="C662" s="4">
        <v>0</v>
      </c>
      <c r="D662" s="4">
        <v>1</v>
      </c>
      <c r="E662" s="4">
        <v>209</v>
      </c>
      <c r="F662" s="4">
        <f>ROUND(Source!W638,O662)</f>
        <v>1347.17</v>
      </c>
      <c r="G662" s="4" t="s">
        <v>192</v>
      </c>
      <c r="H662" s="4" t="s">
        <v>193</v>
      </c>
      <c r="I662" s="4"/>
      <c r="J662" s="4"/>
      <c r="K662" s="4">
        <v>209</v>
      </c>
      <c r="L662" s="4">
        <v>23</v>
      </c>
      <c r="M662" s="4">
        <v>3</v>
      </c>
      <c r="N662" s="4" t="s">
        <v>3</v>
      </c>
      <c r="O662" s="4">
        <v>2</v>
      </c>
      <c r="P662" s="4"/>
      <c r="Q662" s="4"/>
      <c r="R662" s="4"/>
      <c r="S662" s="4"/>
      <c r="T662" s="4"/>
      <c r="U662" s="4"/>
      <c r="V662" s="4"/>
      <c r="W662" s="4"/>
    </row>
    <row r="663" spans="1:23" x14ac:dyDescent="0.2">
      <c r="A663" s="4">
        <v>50</v>
      </c>
      <c r="B663" s="4">
        <v>0</v>
      </c>
      <c r="C663" s="4">
        <v>0</v>
      </c>
      <c r="D663" s="4">
        <v>1</v>
      </c>
      <c r="E663" s="4">
        <v>210</v>
      </c>
      <c r="F663" s="4">
        <f>ROUND(Source!X638,O663)</f>
        <v>1448799.72</v>
      </c>
      <c r="G663" s="4" t="s">
        <v>194</v>
      </c>
      <c r="H663" s="4" t="s">
        <v>195</v>
      </c>
      <c r="I663" s="4"/>
      <c r="J663" s="4"/>
      <c r="K663" s="4">
        <v>210</v>
      </c>
      <c r="L663" s="4">
        <v>24</v>
      </c>
      <c r="M663" s="4">
        <v>3</v>
      </c>
      <c r="N663" s="4" t="s">
        <v>3</v>
      </c>
      <c r="O663" s="4">
        <v>2</v>
      </c>
      <c r="P663" s="4"/>
      <c r="Q663" s="4"/>
      <c r="R663" s="4"/>
      <c r="S663" s="4"/>
      <c r="T663" s="4"/>
      <c r="U663" s="4"/>
      <c r="V663" s="4"/>
      <c r="W663" s="4"/>
    </row>
    <row r="664" spans="1:23" x14ac:dyDescent="0.2">
      <c r="A664" s="4">
        <v>50</v>
      </c>
      <c r="B664" s="4">
        <v>0</v>
      </c>
      <c r="C664" s="4">
        <v>0</v>
      </c>
      <c r="D664" s="4">
        <v>1</v>
      </c>
      <c r="E664" s="4">
        <v>211</v>
      </c>
      <c r="F664" s="4">
        <f>ROUND(Source!Y638,O664)</f>
        <v>834008.06</v>
      </c>
      <c r="G664" s="4" t="s">
        <v>196</v>
      </c>
      <c r="H664" s="4" t="s">
        <v>197</v>
      </c>
      <c r="I664" s="4"/>
      <c r="J664" s="4"/>
      <c r="K664" s="4">
        <v>211</v>
      </c>
      <c r="L664" s="4">
        <v>25</v>
      </c>
      <c r="M664" s="4">
        <v>3</v>
      </c>
      <c r="N664" s="4" t="s">
        <v>3</v>
      </c>
      <c r="O664" s="4">
        <v>2</v>
      </c>
      <c r="P664" s="4"/>
      <c r="Q664" s="4"/>
      <c r="R664" s="4"/>
      <c r="S664" s="4"/>
      <c r="T664" s="4"/>
      <c r="U664" s="4"/>
      <c r="V664" s="4"/>
      <c r="W664" s="4"/>
    </row>
    <row r="665" spans="1:23" x14ac:dyDescent="0.2">
      <c r="A665" s="4">
        <v>50</v>
      </c>
      <c r="B665" s="4">
        <v>0</v>
      </c>
      <c r="C665" s="4">
        <v>0</v>
      </c>
      <c r="D665" s="4">
        <v>1</v>
      </c>
      <c r="E665" s="4">
        <v>224</v>
      </c>
      <c r="F665" s="4">
        <f>ROUND(Source!AR638,O665)</f>
        <v>7204870.0300000003</v>
      </c>
      <c r="G665" s="4" t="s">
        <v>198</v>
      </c>
      <c r="H665" s="4" t="s">
        <v>199</v>
      </c>
      <c r="I665" s="4"/>
      <c r="J665" s="4"/>
      <c r="K665" s="4">
        <v>224</v>
      </c>
      <c r="L665" s="4">
        <v>26</v>
      </c>
      <c r="M665" s="4">
        <v>3</v>
      </c>
      <c r="N665" s="4" t="s">
        <v>3</v>
      </c>
      <c r="O665" s="4">
        <v>2</v>
      </c>
      <c r="P665" s="4"/>
      <c r="Q665" s="4"/>
      <c r="R665" s="4"/>
      <c r="S665" s="4"/>
      <c r="T665" s="4"/>
      <c r="U665" s="4"/>
      <c r="V665" s="4"/>
      <c r="W665" s="4"/>
    </row>
    <row r="666" spans="1:23" x14ac:dyDescent="0.2">
      <c r="A666" s="4">
        <v>50</v>
      </c>
      <c r="B666" s="4">
        <v>1</v>
      </c>
      <c r="C666" s="4">
        <v>0</v>
      </c>
      <c r="D666" s="4">
        <v>2</v>
      </c>
      <c r="E666" s="4">
        <v>0</v>
      </c>
      <c r="F666" s="4">
        <f>ROUND(F665,O666)</f>
        <v>7204870.0300000003</v>
      </c>
      <c r="G666" s="4" t="s">
        <v>15</v>
      </c>
      <c r="H666" s="4" t="s">
        <v>595</v>
      </c>
      <c r="I666" s="4"/>
      <c r="J666" s="4"/>
      <c r="K666" s="4">
        <v>212</v>
      </c>
      <c r="L666" s="4">
        <v>27</v>
      </c>
      <c r="M666" s="4">
        <v>0</v>
      </c>
      <c r="N666" s="4" t="s">
        <v>3</v>
      </c>
      <c r="O666" s="4">
        <v>2</v>
      </c>
      <c r="P666" s="4"/>
      <c r="Q666" s="4"/>
      <c r="R666" s="4"/>
      <c r="S666" s="4"/>
      <c r="T666" s="4"/>
      <c r="U666" s="4"/>
      <c r="V666" s="4"/>
      <c r="W666" s="4"/>
    </row>
    <row r="667" spans="1:23" x14ac:dyDescent="0.2">
      <c r="A667" s="4">
        <v>50</v>
      </c>
      <c r="B667" s="4">
        <v>1</v>
      </c>
      <c r="C667" s="4">
        <v>0</v>
      </c>
      <c r="D667" s="4">
        <v>2</v>
      </c>
      <c r="E667" s="4">
        <v>0</v>
      </c>
      <c r="F667" s="4">
        <f>ROUND(F666*0.2,O667)</f>
        <v>1440974.01</v>
      </c>
      <c r="G667" s="4" t="s">
        <v>44</v>
      </c>
      <c r="H667" s="4" t="s">
        <v>596</v>
      </c>
      <c r="I667" s="4"/>
      <c r="J667" s="4"/>
      <c r="K667" s="4">
        <v>212</v>
      </c>
      <c r="L667" s="4">
        <v>28</v>
      </c>
      <c r="M667" s="4">
        <v>0</v>
      </c>
      <c r="N667" s="4" t="s">
        <v>3</v>
      </c>
      <c r="O667" s="4">
        <v>2</v>
      </c>
      <c r="P667" s="4"/>
      <c r="Q667" s="4"/>
      <c r="R667" s="4"/>
      <c r="S667" s="4"/>
      <c r="T667" s="4"/>
      <c r="U667" s="4"/>
      <c r="V667" s="4"/>
      <c r="W667" s="4"/>
    </row>
    <row r="668" spans="1:23" x14ac:dyDescent="0.2">
      <c r="A668" s="4">
        <v>50</v>
      </c>
      <c r="B668" s="4">
        <v>1</v>
      </c>
      <c r="C668" s="4">
        <v>0</v>
      </c>
      <c r="D668" s="4">
        <v>2</v>
      </c>
      <c r="E668" s="4">
        <v>0</v>
      </c>
      <c r="F668" s="4">
        <f>ROUND(F666+F667,O668)</f>
        <v>8645844.0399999991</v>
      </c>
      <c r="G668" s="4" t="s">
        <v>51</v>
      </c>
      <c r="H668" s="4" t="s">
        <v>597</v>
      </c>
      <c r="I668" s="4"/>
      <c r="J668" s="4"/>
      <c r="K668" s="4">
        <v>212</v>
      </c>
      <c r="L668" s="4">
        <v>29</v>
      </c>
      <c r="M668" s="4">
        <v>0</v>
      </c>
      <c r="N668" s="4" t="s">
        <v>3</v>
      </c>
      <c r="O668" s="4">
        <v>2</v>
      </c>
      <c r="P668" s="4"/>
      <c r="Q668" s="4"/>
      <c r="R668" s="4"/>
      <c r="S668" s="4"/>
      <c r="T668" s="4"/>
      <c r="U668" s="4"/>
      <c r="V668" s="4"/>
      <c r="W668" s="4"/>
    </row>
    <row r="671" spans="1:23" x14ac:dyDescent="0.2">
      <c r="A671">
        <v>70</v>
      </c>
      <c r="B671">
        <v>1</v>
      </c>
      <c r="D671">
        <v>1</v>
      </c>
      <c r="E671" t="s">
        <v>598</v>
      </c>
      <c r="F671" t="s">
        <v>599</v>
      </c>
      <c r="G671">
        <v>0</v>
      </c>
      <c r="H671">
        <v>0</v>
      </c>
      <c r="I671" t="s">
        <v>3</v>
      </c>
      <c r="J671">
        <v>1</v>
      </c>
      <c r="K671">
        <v>0</v>
      </c>
      <c r="L671" t="s">
        <v>3</v>
      </c>
      <c r="M671" t="s">
        <v>3</v>
      </c>
      <c r="N671">
        <v>0</v>
      </c>
    </row>
    <row r="672" spans="1:23" x14ac:dyDescent="0.2">
      <c r="A672">
        <v>70</v>
      </c>
      <c r="B672">
        <v>1</v>
      </c>
      <c r="D672">
        <v>2</v>
      </c>
      <c r="E672" t="s">
        <v>600</v>
      </c>
      <c r="F672" t="s">
        <v>601</v>
      </c>
      <c r="G672">
        <v>1</v>
      </c>
      <c r="H672">
        <v>0</v>
      </c>
      <c r="I672" t="s">
        <v>3</v>
      </c>
      <c r="J672">
        <v>1</v>
      </c>
      <c r="K672">
        <v>0</v>
      </c>
      <c r="L672" t="s">
        <v>3</v>
      </c>
      <c r="M672" t="s">
        <v>3</v>
      </c>
      <c r="N672">
        <v>0</v>
      </c>
    </row>
    <row r="673" spans="1:14" x14ac:dyDescent="0.2">
      <c r="A673">
        <v>70</v>
      </c>
      <c r="B673">
        <v>1</v>
      </c>
      <c r="D673">
        <v>3</v>
      </c>
      <c r="E673" t="s">
        <v>602</v>
      </c>
      <c r="F673" t="s">
        <v>603</v>
      </c>
      <c r="G673">
        <v>0</v>
      </c>
      <c r="H673">
        <v>0</v>
      </c>
      <c r="I673" t="s">
        <v>3</v>
      </c>
      <c r="J673">
        <v>1</v>
      </c>
      <c r="K673">
        <v>0</v>
      </c>
      <c r="L673" t="s">
        <v>3</v>
      </c>
      <c r="M673" t="s">
        <v>3</v>
      </c>
      <c r="N673">
        <v>0</v>
      </c>
    </row>
    <row r="674" spans="1:14" x14ac:dyDescent="0.2">
      <c r="A674">
        <v>70</v>
      </c>
      <c r="B674">
        <v>1</v>
      </c>
      <c r="D674">
        <v>4</v>
      </c>
      <c r="E674" t="s">
        <v>604</v>
      </c>
      <c r="F674" t="s">
        <v>605</v>
      </c>
      <c r="G674">
        <v>0</v>
      </c>
      <c r="H674">
        <v>0</v>
      </c>
      <c r="I674" t="s">
        <v>606</v>
      </c>
      <c r="J674">
        <v>0</v>
      </c>
      <c r="K674">
        <v>0</v>
      </c>
      <c r="L674" t="s">
        <v>3</v>
      </c>
      <c r="M674" t="s">
        <v>3</v>
      </c>
      <c r="N674">
        <v>0</v>
      </c>
    </row>
    <row r="675" spans="1:14" x14ac:dyDescent="0.2">
      <c r="A675">
        <v>70</v>
      </c>
      <c r="B675">
        <v>1</v>
      </c>
      <c r="D675">
        <v>5</v>
      </c>
      <c r="E675" t="s">
        <v>607</v>
      </c>
      <c r="F675" t="s">
        <v>608</v>
      </c>
      <c r="G675">
        <v>0</v>
      </c>
      <c r="H675">
        <v>0</v>
      </c>
      <c r="I675" t="s">
        <v>609</v>
      </c>
      <c r="J675">
        <v>0</v>
      </c>
      <c r="K675">
        <v>0</v>
      </c>
      <c r="L675" t="s">
        <v>3</v>
      </c>
      <c r="M675" t="s">
        <v>3</v>
      </c>
      <c r="N675">
        <v>0</v>
      </c>
    </row>
    <row r="676" spans="1:14" x14ac:dyDescent="0.2">
      <c r="A676">
        <v>70</v>
      </c>
      <c r="B676">
        <v>1</v>
      </c>
      <c r="D676">
        <v>6</v>
      </c>
      <c r="E676" t="s">
        <v>610</v>
      </c>
      <c r="F676" t="s">
        <v>611</v>
      </c>
      <c r="G676">
        <v>0</v>
      </c>
      <c r="H676">
        <v>0</v>
      </c>
      <c r="I676" t="s">
        <v>612</v>
      </c>
      <c r="J676">
        <v>0</v>
      </c>
      <c r="K676">
        <v>0</v>
      </c>
      <c r="L676" t="s">
        <v>3</v>
      </c>
      <c r="M676" t="s">
        <v>3</v>
      </c>
      <c r="N676">
        <v>0</v>
      </c>
    </row>
    <row r="677" spans="1:14" x14ac:dyDescent="0.2">
      <c r="A677">
        <v>70</v>
      </c>
      <c r="B677">
        <v>1</v>
      </c>
      <c r="D677">
        <v>7</v>
      </c>
      <c r="E677" t="s">
        <v>613</v>
      </c>
      <c r="F677" t="s">
        <v>614</v>
      </c>
      <c r="G677">
        <v>1</v>
      </c>
      <c r="H677">
        <v>0</v>
      </c>
      <c r="I677" t="s">
        <v>3</v>
      </c>
      <c r="J677">
        <v>0</v>
      </c>
      <c r="K677">
        <v>0</v>
      </c>
      <c r="L677" t="s">
        <v>3</v>
      </c>
      <c r="M677" t="s">
        <v>3</v>
      </c>
      <c r="N677">
        <v>0</v>
      </c>
    </row>
    <row r="678" spans="1:14" x14ac:dyDescent="0.2">
      <c r="A678">
        <v>70</v>
      </c>
      <c r="B678">
        <v>1</v>
      </c>
      <c r="D678">
        <v>8</v>
      </c>
      <c r="E678" t="s">
        <v>615</v>
      </c>
      <c r="F678" t="s">
        <v>616</v>
      </c>
      <c r="G678">
        <v>0</v>
      </c>
      <c r="H678">
        <v>0</v>
      </c>
      <c r="I678" t="s">
        <v>617</v>
      </c>
      <c r="J678">
        <v>0</v>
      </c>
      <c r="K678">
        <v>0</v>
      </c>
      <c r="L678" t="s">
        <v>3</v>
      </c>
      <c r="M678" t="s">
        <v>3</v>
      </c>
      <c r="N678">
        <v>0</v>
      </c>
    </row>
    <row r="679" spans="1:14" x14ac:dyDescent="0.2">
      <c r="A679">
        <v>70</v>
      </c>
      <c r="B679">
        <v>1</v>
      </c>
      <c r="D679">
        <v>9</v>
      </c>
      <c r="E679" t="s">
        <v>618</v>
      </c>
      <c r="F679" t="s">
        <v>619</v>
      </c>
      <c r="G679">
        <v>0</v>
      </c>
      <c r="H679">
        <v>0</v>
      </c>
      <c r="I679" t="s">
        <v>620</v>
      </c>
      <c r="J679">
        <v>0</v>
      </c>
      <c r="K679">
        <v>0</v>
      </c>
      <c r="L679" t="s">
        <v>3</v>
      </c>
      <c r="M679" t="s">
        <v>3</v>
      </c>
      <c r="N679">
        <v>0</v>
      </c>
    </row>
    <row r="680" spans="1:14" x14ac:dyDescent="0.2">
      <c r="A680">
        <v>70</v>
      </c>
      <c r="B680">
        <v>1</v>
      </c>
      <c r="D680">
        <v>10</v>
      </c>
      <c r="E680" t="s">
        <v>621</v>
      </c>
      <c r="F680" t="s">
        <v>622</v>
      </c>
      <c r="G680">
        <v>0</v>
      </c>
      <c r="H680">
        <v>0</v>
      </c>
      <c r="I680" t="s">
        <v>623</v>
      </c>
      <c r="J680">
        <v>0</v>
      </c>
      <c r="K680">
        <v>0</v>
      </c>
      <c r="L680" t="s">
        <v>3</v>
      </c>
      <c r="M680" t="s">
        <v>3</v>
      </c>
      <c r="N680">
        <v>0</v>
      </c>
    </row>
    <row r="681" spans="1:14" x14ac:dyDescent="0.2">
      <c r="A681">
        <v>70</v>
      </c>
      <c r="B681">
        <v>1</v>
      </c>
      <c r="D681">
        <v>11</v>
      </c>
      <c r="E681" t="s">
        <v>624</v>
      </c>
      <c r="F681" t="s">
        <v>625</v>
      </c>
      <c r="G681">
        <v>0</v>
      </c>
      <c r="H681">
        <v>0</v>
      </c>
      <c r="I681" t="s">
        <v>626</v>
      </c>
      <c r="J681">
        <v>0</v>
      </c>
      <c r="K681">
        <v>0</v>
      </c>
      <c r="L681" t="s">
        <v>3</v>
      </c>
      <c r="M681" t="s">
        <v>3</v>
      </c>
      <c r="N681">
        <v>0</v>
      </c>
    </row>
    <row r="682" spans="1:14" x14ac:dyDescent="0.2">
      <c r="A682">
        <v>70</v>
      </c>
      <c r="B682">
        <v>1</v>
      </c>
      <c r="D682">
        <v>12</v>
      </c>
      <c r="E682" t="s">
        <v>627</v>
      </c>
      <c r="F682" t="s">
        <v>628</v>
      </c>
      <c r="G682">
        <v>0</v>
      </c>
      <c r="H682">
        <v>0</v>
      </c>
      <c r="I682" t="s">
        <v>3</v>
      </c>
      <c r="J682">
        <v>0</v>
      </c>
      <c r="K682">
        <v>0</v>
      </c>
      <c r="L682" t="s">
        <v>3</v>
      </c>
      <c r="M682" t="s">
        <v>3</v>
      </c>
      <c r="N682">
        <v>0</v>
      </c>
    </row>
    <row r="683" spans="1:14" x14ac:dyDescent="0.2">
      <c r="A683">
        <v>70</v>
      </c>
      <c r="B683">
        <v>1</v>
      </c>
      <c r="D683">
        <v>1</v>
      </c>
      <c r="E683" t="s">
        <v>629</v>
      </c>
      <c r="F683" t="s">
        <v>630</v>
      </c>
      <c r="G683">
        <v>0.9</v>
      </c>
      <c r="H683">
        <v>1</v>
      </c>
      <c r="I683" t="s">
        <v>631</v>
      </c>
      <c r="J683">
        <v>0</v>
      </c>
      <c r="K683">
        <v>0</v>
      </c>
      <c r="L683" t="s">
        <v>3</v>
      </c>
      <c r="M683" t="s">
        <v>3</v>
      </c>
      <c r="N683">
        <v>0</v>
      </c>
    </row>
    <row r="684" spans="1:14" x14ac:dyDescent="0.2">
      <c r="A684">
        <v>70</v>
      </c>
      <c r="B684">
        <v>1</v>
      </c>
      <c r="D684">
        <v>2</v>
      </c>
      <c r="E684" t="s">
        <v>632</v>
      </c>
      <c r="F684" t="s">
        <v>633</v>
      </c>
      <c r="G684">
        <v>0.85</v>
      </c>
      <c r="H684">
        <v>1</v>
      </c>
      <c r="I684" t="s">
        <v>634</v>
      </c>
      <c r="J684">
        <v>0</v>
      </c>
      <c r="K684">
        <v>0</v>
      </c>
      <c r="L684" t="s">
        <v>3</v>
      </c>
      <c r="M684" t="s">
        <v>3</v>
      </c>
      <c r="N684">
        <v>0</v>
      </c>
    </row>
    <row r="685" spans="1:14" x14ac:dyDescent="0.2">
      <c r="A685">
        <v>70</v>
      </c>
      <c r="B685">
        <v>1</v>
      </c>
      <c r="D685">
        <v>3</v>
      </c>
      <c r="E685" t="s">
        <v>635</v>
      </c>
      <c r="F685" t="s">
        <v>636</v>
      </c>
      <c r="G685">
        <v>1</v>
      </c>
      <c r="H685">
        <v>0.85</v>
      </c>
      <c r="I685" t="s">
        <v>637</v>
      </c>
      <c r="J685">
        <v>0</v>
      </c>
      <c r="K685">
        <v>0</v>
      </c>
      <c r="L685" t="s">
        <v>3</v>
      </c>
      <c r="M685" t="s">
        <v>3</v>
      </c>
      <c r="N685">
        <v>0</v>
      </c>
    </row>
    <row r="686" spans="1:14" x14ac:dyDescent="0.2">
      <c r="A686">
        <v>70</v>
      </c>
      <c r="B686">
        <v>1</v>
      </c>
      <c r="D686">
        <v>4</v>
      </c>
      <c r="E686" t="s">
        <v>638</v>
      </c>
      <c r="F686" t="s">
        <v>639</v>
      </c>
      <c r="G686">
        <v>1</v>
      </c>
      <c r="H686">
        <v>0</v>
      </c>
      <c r="I686" t="s">
        <v>3</v>
      </c>
      <c r="J686">
        <v>0</v>
      </c>
      <c r="K686">
        <v>0</v>
      </c>
      <c r="L686" t="s">
        <v>3</v>
      </c>
      <c r="M686" t="s">
        <v>3</v>
      </c>
      <c r="N686">
        <v>0</v>
      </c>
    </row>
    <row r="687" spans="1:14" x14ac:dyDescent="0.2">
      <c r="A687">
        <v>70</v>
      </c>
      <c r="B687">
        <v>1</v>
      </c>
      <c r="D687">
        <v>5</v>
      </c>
      <c r="E687" t="s">
        <v>640</v>
      </c>
      <c r="F687" t="s">
        <v>641</v>
      </c>
      <c r="G687">
        <v>1</v>
      </c>
      <c r="H687">
        <v>0.8</v>
      </c>
      <c r="I687" t="s">
        <v>642</v>
      </c>
      <c r="J687">
        <v>0</v>
      </c>
      <c r="K687">
        <v>0</v>
      </c>
      <c r="L687" t="s">
        <v>3</v>
      </c>
      <c r="M687" t="s">
        <v>3</v>
      </c>
      <c r="N687">
        <v>0</v>
      </c>
    </row>
    <row r="688" spans="1:14" x14ac:dyDescent="0.2">
      <c r="A688">
        <v>70</v>
      </c>
      <c r="B688">
        <v>1</v>
      </c>
      <c r="D688">
        <v>6</v>
      </c>
      <c r="E688" t="s">
        <v>643</v>
      </c>
      <c r="F688" t="s">
        <v>644</v>
      </c>
      <c r="G688">
        <v>0.85</v>
      </c>
      <c r="H688">
        <v>0</v>
      </c>
      <c r="I688" t="s">
        <v>3</v>
      </c>
      <c r="J688">
        <v>0</v>
      </c>
      <c r="K688">
        <v>0</v>
      </c>
      <c r="L688" t="s">
        <v>3</v>
      </c>
      <c r="M688" t="s">
        <v>3</v>
      </c>
      <c r="N688">
        <v>0</v>
      </c>
    </row>
    <row r="689" spans="1:27" x14ac:dyDescent="0.2">
      <c r="A689">
        <v>70</v>
      </c>
      <c r="B689">
        <v>1</v>
      </c>
      <c r="D689">
        <v>7</v>
      </c>
      <c r="E689" t="s">
        <v>645</v>
      </c>
      <c r="F689" t="s">
        <v>646</v>
      </c>
      <c r="G689">
        <v>0.8</v>
      </c>
      <c r="H689">
        <v>0</v>
      </c>
      <c r="I689" t="s">
        <v>3</v>
      </c>
      <c r="J689">
        <v>0</v>
      </c>
      <c r="K689">
        <v>0</v>
      </c>
      <c r="L689" t="s">
        <v>3</v>
      </c>
      <c r="M689" t="s">
        <v>3</v>
      </c>
      <c r="N689">
        <v>0</v>
      </c>
    </row>
    <row r="690" spans="1:27" x14ac:dyDescent="0.2">
      <c r="A690">
        <v>70</v>
      </c>
      <c r="B690">
        <v>1</v>
      </c>
      <c r="D690">
        <v>8</v>
      </c>
      <c r="E690" t="s">
        <v>647</v>
      </c>
      <c r="F690" t="s">
        <v>648</v>
      </c>
      <c r="G690">
        <v>0.7</v>
      </c>
      <c r="H690">
        <v>0</v>
      </c>
      <c r="I690" t="s">
        <v>3</v>
      </c>
      <c r="J690">
        <v>0</v>
      </c>
      <c r="K690">
        <v>0</v>
      </c>
      <c r="L690" t="s">
        <v>3</v>
      </c>
      <c r="M690" t="s">
        <v>3</v>
      </c>
      <c r="N690">
        <v>0</v>
      </c>
    </row>
    <row r="691" spans="1:27" x14ac:dyDescent="0.2">
      <c r="A691">
        <v>70</v>
      </c>
      <c r="B691">
        <v>1</v>
      </c>
      <c r="D691">
        <v>9</v>
      </c>
      <c r="E691" t="s">
        <v>649</v>
      </c>
      <c r="F691" t="s">
        <v>650</v>
      </c>
      <c r="G691">
        <v>0.9</v>
      </c>
      <c r="H691">
        <v>0</v>
      </c>
      <c r="I691" t="s">
        <v>3</v>
      </c>
      <c r="J691">
        <v>0</v>
      </c>
      <c r="K691">
        <v>0</v>
      </c>
      <c r="L691" t="s">
        <v>3</v>
      </c>
      <c r="M691" t="s">
        <v>3</v>
      </c>
      <c r="N691">
        <v>0</v>
      </c>
    </row>
    <row r="692" spans="1:27" x14ac:dyDescent="0.2">
      <c r="A692">
        <v>70</v>
      </c>
      <c r="B692">
        <v>1</v>
      </c>
      <c r="D692">
        <v>10</v>
      </c>
      <c r="E692" t="s">
        <v>651</v>
      </c>
      <c r="F692" t="s">
        <v>652</v>
      </c>
      <c r="G692">
        <v>0.6</v>
      </c>
      <c r="H692">
        <v>0</v>
      </c>
      <c r="I692" t="s">
        <v>3</v>
      </c>
      <c r="J692">
        <v>0</v>
      </c>
      <c r="K692">
        <v>0</v>
      </c>
      <c r="L692" t="s">
        <v>3</v>
      </c>
      <c r="M692" t="s">
        <v>3</v>
      </c>
      <c r="N692">
        <v>0</v>
      </c>
    </row>
    <row r="693" spans="1:27" x14ac:dyDescent="0.2">
      <c r="A693">
        <v>70</v>
      </c>
      <c r="B693">
        <v>1</v>
      </c>
      <c r="D693">
        <v>11</v>
      </c>
      <c r="E693" t="s">
        <v>653</v>
      </c>
      <c r="F693" t="s">
        <v>654</v>
      </c>
      <c r="G693">
        <v>1.2</v>
      </c>
      <c r="H693">
        <v>0</v>
      </c>
      <c r="I693" t="s">
        <v>3</v>
      </c>
      <c r="J693">
        <v>0</v>
      </c>
      <c r="K693">
        <v>0</v>
      </c>
      <c r="L693" t="s">
        <v>3</v>
      </c>
      <c r="M693" t="s">
        <v>3</v>
      </c>
      <c r="N693">
        <v>0</v>
      </c>
    </row>
    <row r="694" spans="1:27" x14ac:dyDescent="0.2">
      <c r="A694">
        <v>70</v>
      </c>
      <c r="B694">
        <v>1</v>
      </c>
      <c r="D694">
        <v>12</v>
      </c>
      <c r="E694" t="s">
        <v>655</v>
      </c>
      <c r="F694" t="s">
        <v>656</v>
      </c>
      <c r="G694">
        <v>0</v>
      </c>
      <c r="H694">
        <v>0</v>
      </c>
      <c r="I694" t="s">
        <v>3</v>
      </c>
      <c r="J694">
        <v>0</v>
      </c>
      <c r="K694">
        <v>0</v>
      </c>
      <c r="L694" t="s">
        <v>3</v>
      </c>
      <c r="M694" t="s">
        <v>3</v>
      </c>
      <c r="N694">
        <v>0</v>
      </c>
    </row>
    <row r="695" spans="1:27" x14ac:dyDescent="0.2">
      <c r="A695">
        <v>70</v>
      </c>
      <c r="B695">
        <v>1</v>
      </c>
      <c r="D695">
        <v>13</v>
      </c>
      <c r="E695" t="s">
        <v>657</v>
      </c>
      <c r="F695" t="s">
        <v>658</v>
      </c>
      <c r="G695">
        <v>1</v>
      </c>
      <c r="H695">
        <v>0</v>
      </c>
      <c r="I695" t="s">
        <v>3</v>
      </c>
      <c r="J695">
        <v>0</v>
      </c>
      <c r="K695">
        <v>0</v>
      </c>
      <c r="L695" t="s">
        <v>3</v>
      </c>
      <c r="M695" t="s">
        <v>3</v>
      </c>
      <c r="N695">
        <v>0</v>
      </c>
    </row>
    <row r="697" spans="1:27" x14ac:dyDescent="0.2">
      <c r="A697">
        <v>-1</v>
      </c>
    </row>
    <row r="699" spans="1:27" x14ac:dyDescent="0.2">
      <c r="A699" s="3">
        <v>75</v>
      </c>
      <c r="B699" s="3" t="s">
        <v>659</v>
      </c>
      <c r="C699" s="3">
        <v>2019</v>
      </c>
      <c r="D699" s="3">
        <v>0</v>
      </c>
      <c r="E699" s="3">
        <v>6</v>
      </c>
      <c r="F699" s="3">
        <v>0</v>
      </c>
      <c r="G699" s="3">
        <v>0</v>
      </c>
      <c r="H699" s="3">
        <v>1</v>
      </c>
      <c r="I699" s="3">
        <v>0</v>
      </c>
      <c r="J699" s="3">
        <v>1</v>
      </c>
      <c r="K699" s="3">
        <v>0</v>
      </c>
      <c r="L699" s="3">
        <v>0</v>
      </c>
      <c r="M699" s="3">
        <v>0</v>
      </c>
      <c r="N699" s="3">
        <v>68187018</v>
      </c>
      <c r="O699" s="3">
        <v>1</v>
      </c>
    </row>
    <row r="700" spans="1:27" x14ac:dyDescent="0.2">
      <c r="A700" s="5">
        <v>1</v>
      </c>
      <c r="B700" s="5" t="s">
        <v>660</v>
      </c>
      <c r="C700" s="5" t="s">
        <v>661</v>
      </c>
      <c r="D700" s="5">
        <v>2019</v>
      </c>
      <c r="E700" s="5">
        <v>6</v>
      </c>
      <c r="F700" s="5">
        <v>1</v>
      </c>
      <c r="G700" s="5">
        <v>1</v>
      </c>
      <c r="H700" s="5">
        <v>0</v>
      </c>
      <c r="I700" s="5">
        <v>2</v>
      </c>
      <c r="J700" s="5">
        <v>1</v>
      </c>
      <c r="K700" s="5">
        <v>1</v>
      </c>
      <c r="L700" s="5">
        <v>1</v>
      </c>
      <c r="M700" s="5">
        <v>1</v>
      </c>
      <c r="N700" s="5">
        <v>1</v>
      </c>
      <c r="O700" s="5">
        <v>1</v>
      </c>
      <c r="P700" s="5">
        <v>1</v>
      </c>
      <c r="Q700" s="5">
        <v>1</v>
      </c>
      <c r="R700" s="5" t="s">
        <v>3</v>
      </c>
      <c r="S700" s="5" t="s">
        <v>3</v>
      </c>
      <c r="T700" s="5" t="s">
        <v>3</v>
      </c>
      <c r="U700" s="5" t="s">
        <v>3</v>
      </c>
      <c r="V700" s="5" t="s">
        <v>3</v>
      </c>
      <c r="W700" s="5" t="s">
        <v>3</v>
      </c>
      <c r="X700" s="5" t="s">
        <v>3</v>
      </c>
      <c r="Y700" s="5" t="s">
        <v>3</v>
      </c>
      <c r="Z700" s="5" t="s">
        <v>3</v>
      </c>
      <c r="AA700" s="5" t="s">
        <v>3</v>
      </c>
    </row>
    <row r="704" spans="1:27" x14ac:dyDescent="0.2">
      <c r="A704">
        <v>65</v>
      </c>
      <c r="C704">
        <v>1</v>
      </c>
      <c r="D704">
        <v>0</v>
      </c>
      <c r="E704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4"/>
  <sheetViews>
    <sheetView workbookViewId="0">
      <selection activeCell="A3" sqref="A3:D3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662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M1">
        <v>10</v>
      </c>
      <c r="N1">
        <v>10</v>
      </c>
      <c r="O1">
        <v>1</v>
      </c>
      <c r="P1">
        <v>0</v>
      </c>
      <c r="Q1">
        <v>11</v>
      </c>
    </row>
    <row r="12" spans="1:133" x14ac:dyDescent="0.2">
      <c r="A12" s="1">
        <v>1</v>
      </c>
      <c r="B12" s="1">
        <v>53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8</v>
      </c>
      <c r="CI12" s="1" t="s">
        <v>3</v>
      </c>
      <c r="CJ12" s="1" t="s">
        <v>3</v>
      </c>
      <c r="CK12" s="1">
        <v>1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68187018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6">
        <v>3</v>
      </c>
      <c r="B16" s="6">
        <v>1</v>
      </c>
      <c r="C16" s="6" t="s">
        <v>3</v>
      </c>
      <c r="D16" s="6" t="s">
        <v>3</v>
      </c>
      <c r="E16" s="7">
        <f>(Source!F626)/1000</f>
        <v>4767.7279900000003</v>
      </c>
      <c r="F16" s="7">
        <f>(Source!F627)/1000</f>
        <v>1900.8700700000002</v>
      </c>
      <c r="G16" s="7">
        <f>(Source!F618)/1000</f>
        <v>0</v>
      </c>
      <c r="H16" s="7">
        <f>(Source!F628)/1000+(Source!F629)/1000</f>
        <v>536.27197000000001</v>
      </c>
      <c r="I16" s="7">
        <f>E16+F16+G16+H16</f>
        <v>7204.87003</v>
      </c>
      <c r="J16" s="7">
        <f>(Source!F624)/1000</f>
        <v>1498.4802999999999</v>
      </c>
      <c r="AI16" s="6">
        <v>0</v>
      </c>
      <c r="AJ16" s="6">
        <v>-1</v>
      </c>
      <c r="AK16" s="6" t="s">
        <v>3</v>
      </c>
      <c r="AL16" s="6" t="s">
        <v>3</v>
      </c>
      <c r="AM16" s="6" t="s">
        <v>3</v>
      </c>
      <c r="AN16" s="6">
        <v>0</v>
      </c>
      <c r="AO16" s="6" t="s">
        <v>3</v>
      </c>
      <c r="AP16" s="6" t="s">
        <v>3</v>
      </c>
      <c r="AT16" s="7">
        <v>4922062.25</v>
      </c>
      <c r="AU16" s="7">
        <v>3313486.85</v>
      </c>
      <c r="AV16" s="7">
        <v>0</v>
      </c>
      <c r="AW16" s="7">
        <v>0</v>
      </c>
      <c r="AX16" s="7">
        <v>0</v>
      </c>
      <c r="AY16" s="7">
        <v>110095.1</v>
      </c>
      <c r="AZ16" s="7">
        <v>9838.82</v>
      </c>
      <c r="BA16" s="7">
        <v>1498480.3</v>
      </c>
      <c r="BB16" s="7">
        <v>4767727.99</v>
      </c>
      <c r="BC16" s="7">
        <v>1900870.07</v>
      </c>
      <c r="BD16" s="7">
        <v>536271.97</v>
      </c>
      <c r="BE16" s="7">
        <v>0</v>
      </c>
      <c r="BF16" s="7">
        <v>5604.4173584999953</v>
      </c>
      <c r="BG16" s="7">
        <v>25.920235937499999</v>
      </c>
      <c r="BH16" s="7">
        <v>1347.17</v>
      </c>
      <c r="BI16" s="7">
        <v>1448799.72</v>
      </c>
      <c r="BJ16" s="7">
        <v>834008.06</v>
      </c>
      <c r="BK16" s="7">
        <v>7204870.0300000003</v>
      </c>
    </row>
    <row r="18" spans="1:19" x14ac:dyDescent="0.2">
      <c r="A18">
        <v>51</v>
      </c>
      <c r="E18" s="8">
        <f>SUMIF(A16:A17,3,E16:E17)</f>
        <v>4767.7279900000003</v>
      </c>
      <c r="F18" s="8">
        <f>SUMIF(A16:A17,3,F16:F17)</f>
        <v>1900.8700700000002</v>
      </c>
      <c r="G18" s="8">
        <f>SUMIF(A16:A17,3,G16:G17)</f>
        <v>0</v>
      </c>
      <c r="H18" s="8">
        <f>SUMIF(A16:A17,3,H16:H17)</f>
        <v>536.27197000000001</v>
      </c>
      <c r="I18" s="8">
        <f>SUMIF(A16:A17,3,I16:I17)</f>
        <v>7204.87003</v>
      </c>
      <c r="J18" s="8">
        <f>SUMIF(A16:A17,3,J16:J17)</f>
        <v>1498.4802999999999</v>
      </c>
      <c r="K18" s="8"/>
      <c r="L18" s="8"/>
      <c r="M18" s="8"/>
      <c r="N18" s="8"/>
      <c r="O18" s="8"/>
      <c r="P18" s="8"/>
      <c r="Q18" s="8"/>
      <c r="R18" s="8"/>
      <c r="S18" s="8"/>
    </row>
    <row r="20" spans="1:19" x14ac:dyDescent="0.2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4922062.25</v>
      </c>
      <c r="G20" s="4" t="s">
        <v>148</v>
      </c>
      <c r="H20" s="4" t="s">
        <v>149</v>
      </c>
      <c r="I20" s="4"/>
      <c r="J20" s="4"/>
      <c r="K20" s="4">
        <v>201</v>
      </c>
      <c r="L20" s="4">
        <v>1</v>
      </c>
      <c r="M20" s="4">
        <v>3</v>
      </c>
      <c r="N20" s="4" t="s">
        <v>3</v>
      </c>
      <c r="O20" s="4">
        <v>2</v>
      </c>
      <c r="P20" s="4"/>
    </row>
    <row r="21" spans="1:19" x14ac:dyDescent="0.2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3313486.85</v>
      </c>
      <c r="G21" s="4" t="s">
        <v>150</v>
      </c>
      <c r="H21" s="4" t="s">
        <v>151</v>
      </c>
      <c r="I21" s="4"/>
      <c r="J21" s="4"/>
      <c r="K21" s="4">
        <v>202</v>
      </c>
      <c r="L21" s="4">
        <v>2</v>
      </c>
      <c r="M21" s="4">
        <v>3</v>
      </c>
      <c r="N21" s="4" t="s">
        <v>3</v>
      </c>
      <c r="O21" s="4">
        <v>2</v>
      </c>
      <c r="P21" s="4"/>
    </row>
    <row r="22" spans="1:19" x14ac:dyDescent="0.2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152</v>
      </c>
      <c r="H22" s="4" t="s">
        <v>153</v>
      </c>
      <c r="I22" s="4"/>
      <c r="J22" s="4"/>
      <c r="K22" s="4">
        <v>222</v>
      </c>
      <c r="L22" s="4">
        <v>3</v>
      </c>
      <c r="M22" s="4">
        <v>3</v>
      </c>
      <c r="N22" s="4" t="s">
        <v>3</v>
      </c>
      <c r="O22" s="4">
        <v>2</v>
      </c>
      <c r="P22" s="4"/>
    </row>
    <row r="23" spans="1:19" x14ac:dyDescent="0.2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3313486.85</v>
      </c>
      <c r="G23" s="4" t="s">
        <v>154</v>
      </c>
      <c r="H23" s="4" t="s">
        <v>155</v>
      </c>
      <c r="I23" s="4"/>
      <c r="J23" s="4"/>
      <c r="K23" s="4">
        <v>225</v>
      </c>
      <c r="L23" s="4">
        <v>4</v>
      </c>
      <c r="M23" s="4">
        <v>3</v>
      </c>
      <c r="N23" s="4" t="s">
        <v>3</v>
      </c>
      <c r="O23" s="4">
        <v>2</v>
      </c>
      <c r="P23" s="4"/>
    </row>
    <row r="24" spans="1:19" x14ac:dyDescent="0.2">
      <c r="A24" s="4">
        <v>50</v>
      </c>
      <c r="B24" s="4">
        <v>0</v>
      </c>
      <c r="C24" s="4">
        <v>0</v>
      </c>
      <c r="D24" s="4">
        <v>1</v>
      </c>
      <c r="E24" s="4">
        <v>226</v>
      </c>
      <c r="F24" s="4">
        <v>3313486.85</v>
      </c>
      <c r="G24" s="4" t="s">
        <v>156</v>
      </c>
      <c r="H24" s="4" t="s">
        <v>157</v>
      </c>
      <c r="I24" s="4"/>
      <c r="J24" s="4"/>
      <c r="K24" s="4">
        <v>226</v>
      </c>
      <c r="L24" s="4">
        <v>5</v>
      </c>
      <c r="M24" s="4">
        <v>3</v>
      </c>
      <c r="N24" s="4" t="s">
        <v>3</v>
      </c>
      <c r="O24" s="4">
        <v>2</v>
      </c>
      <c r="P24" s="4"/>
    </row>
    <row r="25" spans="1:19" x14ac:dyDescent="0.2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158</v>
      </c>
      <c r="H25" s="4" t="s">
        <v>159</v>
      </c>
      <c r="I25" s="4"/>
      <c r="J25" s="4"/>
      <c r="K25" s="4">
        <v>227</v>
      </c>
      <c r="L25" s="4">
        <v>6</v>
      </c>
      <c r="M25" s="4">
        <v>3</v>
      </c>
      <c r="N25" s="4" t="s">
        <v>3</v>
      </c>
      <c r="O25" s="4">
        <v>2</v>
      </c>
      <c r="P25" s="4"/>
    </row>
    <row r="26" spans="1:19" x14ac:dyDescent="0.2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3313486.85</v>
      </c>
      <c r="G26" s="4" t="s">
        <v>160</v>
      </c>
      <c r="H26" s="4" t="s">
        <v>161</v>
      </c>
      <c r="I26" s="4"/>
      <c r="J26" s="4"/>
      <c r="K26" s="4">
        <v>228</v>
      </c>
      <c r="L26" s="4">
        <v>7</v>
      </c>
      <c r="M26" s="4">
        <v>3</v>
      </c>
      <c r="N26" s="4" t="s">
        <v>3</v>
      </c>
      <c r="O26" s="4">
        <v>2</v>
      </c>
      <c r="P26" s="4"/>
    </row>
    <row r="27" spans="1:19" x14ac:dyDescent="0.2">
      <c r="A27" s="4">
        <v>50</v>
      </c>
      <c r="B27" s="4">
        <v>0</v>
      </c>
      <c r="C27" s="4">
        <v>0</v>
      </c>
      <c r="D27" s="4">
        <v>1</v>
      </c>
      <c r="E27" s="4">
        <v>216</v>
      </c>
      <c r="F27" s="4">
        <v>0</v>
      </c>
      <c r="G27" s="4" t="s">
        <v>162</v>
      </c>
      <c r="H27" s="4" t="s">
        <v>163</v>
      </c>
      <c r="I27" s="4"/>
      <c r="J27" s="4"/>
      <c r="K27" s="4">
        <v>216</v>
      </c>
      <c r="L27" s="4">
        <v>8</v>
      </c>
      <c r="M27" s="4">
        <v>3</v>
      </c>
      <c r="N27" s="4" t="s">
        <v>3</v>
      </c>
      <c r="O27" s="4">
        <v>2</v>
      </c>
      <c r="P27" s="4"/>
    </row>
    <row r="28" spans="1:19" x14ac:dyDescent="0.2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164</v>
      </c>
      <c r="H28" s="4" t="s">
        <v>165</v>
      </c>
      <c r="I28" s="4"/>
      <c r="J28" s="4"/>
      <c r="K28" s="4">
        <v>223</v>
      </c>
      <c r="L28" s="4">
        <v>9</v>
      </c>
      <c r="M28" s="4">
        <v>3</v>
      </c>
      <c r="N28" s="4" t="s">
        <v>3</v>
      </c>
      <c r="O28" s="4">
        <v>2</v>
      </c>
      <c r="P28" s="4"/>
    </row>
    <row r="29" spans="1:19" x14ac:dyDescent="0.2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0</v>
      </c>
      <c r="G29" s="4" t="s">
        <v>166</v>
      </c>
      <c r="H29" s="4" t="s">
        <v>167</v>
      </c>
      <c r="I29" s="4"/>
      <c r="J29" s="4"/>
      <c r="K29" s="4">
        <v>229</v>
      </c>
      <c r="L29" s="4">
        <v>10</v>
      </c>
      <c r="M29" s="4">
        <v>3</v>
      </c>
      <c r="N29" s="4" t="s">
        <v>3</v>
      </c>
      <c r="O29" s="4">
        <v>2</v>
      </c>
      <c r="P29" s="4"/>
    </row>
    <row r="30" spans="1:19" x14ac:dyDescent="0.2">
      <c r="A30" s="4">
        <v>50</v>
      </c>
      <c r="B30" s="4">
        <v>0</v>
      </c>
      <c r="C30" s="4">
        <v>0</v>
      </c>
      <c r="D30" s="4">
        <v>1</v>
      </c>
      <c r="E30" s="4">
        <v>203</v>
      </c>
      <c r="F30" s="4">
        <v>110095.1</v>
      </c>
      <c r="G30" s="4" t="s">
        <v>168</v>
      </c>
      <c r="H30" s="4" t="s">
        <v>169</v>
      </c>
      <c r="I30" s="4"/>
      <c r="J30" s="4"/>
      <c r="K30" s="4">
        <v>203</v>
      </c>
      <c r="L30" s="4">
        <v>11</v>
      </c>
      <c r="M30" s="4">
        <v>3</v>
      </c>
      <c r="N30" s="4" t="s">
        <v>3</v>
      </c>
      <c r="O30" s="4">
        <v>2</v>
      </c>
      <c r="P30" s="4"/>
    </row>
    <row r="31" spans="1:19" x14ac:dyDescent="0.2">
      <c r="A31" s="4">
        <v>50</v>
      </c>
      <c r="B31" s="4">
        <v>0</v>
      </c>
      <c r="C31" s="4">
        <v>0</v>
      </c>
      <c r="D31" s="4">
        <v>1</v>
      </c>
      <c r="E31" s="4">
        <v>231</v>
      </c>
      <c r="F31" s="4">
        <v>0</v>
      </c>
      <c r="G31" s="4" t="s">
        <v>170</v>
      </c>
      <c r="H31" s="4" t="s">
        <v>171</v>
      </c>
      <c r="I31" s="4"/>
      <c r="J31" s="4"/>
      <c r="K31" s="4">
        <v>231</v>
      </c>
      <c r="L31" s="4">
        <v>12</v>
      </c>
      <c r="M31" s="4">
        <v>3</v>
      </c>
      <c r="N31" s="4" t="s">
        <v>3</v>
      </c>
      <c r="O31" s="4">
        <v>2</v>
      </c>
      <c r="P31" s="4"/>
    </row>
    <row r="32" spans="1:19" x14ac:dyDescent="0.2">
      <c r="A32" s="4">
        <v>50</v>
      </c>
      <c r="B32" s="4">
        <v>0</v>
      </c>
      <c r="C32" s="4">
        <v>0</v>
      </c>
      <c r="D32" s="4">
        <v>1</v>
      </c>
      <c r="E32" s="4">
        <v>204</v>
      </c>
      <c r="F32" s="4">
        <v>9838.82</v>
      </c>
      <c r="G32" s="4" t="s">
        <v>172</v>
      </c>
      <c r="H32" s="4" t="s">
        <v>173</v>
      </c>
      <c r="I32" s="4"/>
      <c r="J32" s="4"/>
      <c r="K32" s="4">
        <v>204</v>
      </c>
      <c r="L32" s="4">
        <v>13</v>
      </c>
      <c r="M32" s="4">
        <v>3</v>
      </c>
      <c r="N32" s="4" t="s">
        <v>3</v>
      </c>
      <c r="O32" s="4">
        <v>2</v>
      </c>
      <c r="P32" s="4"/>
    </row>
    <row r="33" spans="1:16" x14ac:dyDescent="0.2">
      <c r="A33" s="4">
        <v>50</v>
      </c>
      <c r="B33" s="4">
        <v>0</v>
      </c>
      <c r="C33" s="4">
        <v>0</v>
      </c>
      <c r="D33" s="4">
        <v>1</v>
      </c>
      <c r="E33" s="4">
        <v>205</v>
      </c>
      <c r="F33" s="4">
        <v>1498480.3</v>
      </c>
      <c r="G33" s="4" t="s">
        <v>174</v>
      </c>
      <c r="H33" s="4" t="s">
        <v>175</v>
      </c>
      <c r="I33" s="4"/>
      <c r="J33" s="4"/>
      <c r="K33" s="4">
        <v>205</v>
      </c>
      <c r="L33" s="4">
        <v>14</v>
      </c>
      <c r="M33" s="4">
        <v>3</v>
      </c>
      <c r="N33" s="4" t="s">
        <v>3</v>
      </c>
      <c r="O33" s="4">
        <v>2</v>
      </c>
      <c r="P33" s="4"/>
    </row>
    <row r="34" spans="1:16" x14ac:dyDescent="0.2">
      <c r="A34" s="4">
        <v>50</v>
      </c>
      <c r="B34" s="4">
        <v>0</v>
      </c>
      <c r="C34" s="4">
        <v>0</v>
      </c>
      <c r="D34" s="4">
        <v>1</v>
      </c>
      <c r="E34" s="4">
        <v>232</v>
      </c>
      <c r="F34" s="4">
        <v>0</v>
      </c>
      <c r="G34" s="4" t="s">
        <v>176</v>
      </c>
      <c r="H34" s="4" t="s">
        <v>177</v>
      </c>
      <c r="I34" s="4"/>
      <c r="J34" s="4"/>
      <c r="K34" s="4">
        <v>232</v>
      </c>
      <c r="L34" s="4">
        <v>15</v>
      </c>
      <c r="M34" s="4">
        <v>3</v>
      </c>
      <c r="N34" s="4" t="s">
        <v>3</v>
      </c>
      <c r="O34" s="4">
        <v>2</v>
      </c>
      <c r="P34" s="4"/>
    </row>
    <row r="35" spans="1:16" x14ac:dyDescent="0.2">
      <c r="A35" s="4">
        <v>50</v>
      </c>
      <c r="B35" s="4">
        <v>0</v>
      </c>
      <c r="C35" s="4">
        <v>0</v>
      </c>
      <c r="D35" s="4">
        <v>1</v>
      </c>
      <c r="E35" s="4">
        <v>214</v>
      </c>
      <c r="F35" s="4">
        <v>4767727.99</v>
      </c>
      <c r="G35" s="4" t="s">
        <v>178</v>
      </c>
      <c r="H35" s="4" t="s">
        <v>179</v>
      </c>
      <c r="I35" s="4"/>
      <c r="J35" s="4"/>
      <c r="K35" s="4">
        <v>214</v>
      </c>
      <c r="L35" s="4">
        <v>16</v>
      </c>
      <c r="M35" s="4">
        <v>3</v>
      </c>
      <c r="N35" s="4" t="s">
        <v>3</v>
      </c>
      <c r="O35" s="4">
        <v>2</v>
      </c>
      <c r="P35" s="4"/>
    </row>
    <row r="36" spans="1:16" x14ac:dyDescent="0.2">
      <c r="A36" s="4">
        <v>50</v>
      </c>
      <c r="B36" s="4">
        <v>0</v>
      </c>
      <c r="C36" s="4">
        <v>0</v>
      </c>
      <c r="D36" s="4">
        <v>1</v>
      </c>
      <c r="E36" s="4">
        <v>215</v>
      </c>
      <c r="F36" s="4">
        <v>1900870.07</v>
      </c>
      <c r="G36" s="4" t="s">
        <v>180</v>
      </c>
      <c r="H36" s="4" t="s">
        <v>181</v>
      </c>
      <c r="I36" s="4"/>
      <c r="J36" s="4"/>
      <c r="K36" s="4">
        <v>215</v>
      </c>
      <c r="L36" s="4">
        <v>17</v>
      </c>
      <c r="M36" s="4">
        <v>3</v>
      </c>
      <c r="N36" s="4" t="s">
        <v>3</v>
      </c>
      <c r="O36" s="4">
        <v>2</v>
      </c>
      <c r="P36" s="4"/>
    </row>
    <row r="37" spans="1:16" x14ac:dyDescent="0.2">
      <c r="A37" s="4">
        <v>50</v>
      </c>
      <c r="B37" s="4">
        <v>0</v>
      </c>
      <c r="C37" s="4">
        <v>0</v>
      </c>
      <c r="D37" s="4">
        <v>1</v>
      </c>
      <c r="E37" s="4">
        <v>217</v>
      </c>
      <c r="F37" s="4">
        <v>536271.97</v>
      </c>
      <c r="G37" s="4" t="s">
        <v>182</v>
      </c>
      <c r="H37" s="4" t="s">
        <v>183</v>
      </c>
      <c r="I37" s="4"/>
      <c r="J37" s="4"/>
      <c r="K37" s="4">
        <v>217</v>
      </c>
      <c r="L37" s="4">
        <v>18</v>
      </c>
      <c r="M37" s="4">
        <v>3</v>
      </c>
      <c r="N37" s="4" t="s">
        <v>3</v>
      </c>
      <c r="O37" s="4">
        <v>2</v>
      </c>
      <c r="P37" s="4"/>
    </row>
    <row r="38" spans="1:16" x14ac:dyDescent="0.2">
      <c r="A38" s="4">
        <v>50</v>
      </c>
      <c r="B38" s="4">
        <v>0</v>
      </c>
      <c r="C38" s="4">
        <v>0</v>
      </c>
      <c r="D38" s="4">
        <v>1</v>
      </c>
      <c r="E38" s="4">
        <v>230</v>
      </c>
      <c r="F38" s="4">
        <v>0</v>
      </c>
      <c r="G38" s="4" t="s">
        <v>184</v>
      </c>
      <c r="H38" s="4" t="s">
        <v>185</v>
      </c>
      <c r="I38" s="4"/>
      <c r="J38" s="4"/>
      <c r="K38" s="4">
        <v>230</v>
      </c>
      <c r="L38" s="4">
        <v>19</v>
      </c>
      <c r="M38" s="4">
        <v>3</v>
      </c>
      <c r="N38" s="4" t="s">
        <v>3</v>
      </c>
      <c r="O38" s="4">
        <v>2</v>
      </c>
      <c r="P38" s="4"/>
    </row>
    <row r="39" spans="1:16" x14ac:dyDescent="0.2">
      <c r="A39" s="4">
        <v>50</v>
      </c>
      <c r="B39" s="4">
        <v>0</v>
      </c>
      <c r="C39" s="4">
        <v>0</v>
      </c>
      <c r="D39" s="4">
        <v>1</v>
      </c>
      <c r="E39" s="4">
        <v>206</v>
      </c>
      <c r="F39" s="4">
        <v>0</v>
      </c>
      <c r="G39" s="4" t="s">
        <v>186</v>
      </c>
      <c r="H39" s="4" t="s">
        <v>187</v>
      </c>
      <c r="I39" s="4"/>
      <c r="J39" s="4"/>
      <c r="K39" s="4">
        <v>206</v>
      </c>
      <c r="L39" s="4">
        <v>20</v>
      </c>
      <c r="M39" s="4">
        <v>3</v>
      </c>
      <c r="N39" s="4" t="s">
        <v>3</v>
      </c>
      <c r="O39" s="4">
        <v>2</v>
      </c>
      <c r="P39" s="4"/>
    </row>
    <row r="40" spans="1:16" x14ac:dyDescent="0.2">
      <c r="A40" s="4">
        <v>50</v>
      </c>
      <c r="B40" s="4">
        <v>0</v>
      </c>
      <c r="C40" s="4">
        <v>0</v>
      </c>
      <c r="D40" s="4">
        <v>1</v>
      </c>
      <c r="E40" s="4">
        <v>207</v>
      </c>
      <c r="F40" s="4">
        <v>5604.4173584999953</v>
      </c>
      <c r="G40" s="4" t="s">
        <v>188</v>
      </c>
      <c r="H40" s="4" t="s">
        <v>189</v>
      </c>
      <c r="I40" s="4"/>
      <c r="J40" s="4"/>
      <c r="K40" s="4">
        <v>207</v>
      </c>
      <c r="L40" s="4">
        <v>21</v>
      </c>
      <c r="M40" s="4">
        <v>3</v>
      </c>
      <c r="N40" s="4" t="s">
        <v>3</v>
      </c>
      <c r="O40" s="4">
        <v>-1</v>
      </c>
      <c r="P40" s="4"/>
    </row>
    <row r="41" spans="1:16" x14ac:dyDescent="0.2">
      <c r="A41" s="4">
        <v>50</v>
      </c>
      <c r="B41" s="4">
        <v>0</v>
      </c>
      <c r="C41" s="4">
        <v>0</v>
      </c>
      <c r="D41" s="4">
        <v>1</v>
      </c>
      <c r="E41" s="4">
        <v>208</v>
      </c>
      <c r="F41" s="4">
        <v>25.920235937499999</v>
      </c>
      <c r="G41" s="4" t="s">
        <v>190</v>
      </c>
      <c r="H41" s="4" t="s">
        <v>191</v>
      </c>
      <c r="I41" s="4"/>
      <c r="J41" s="4"/>
      <c r="K41" s="4">
        <v>208</v>
      </c>
      <c r="L41" s="4">
        <v>22</v>
      </c>
      <c r="M41" s="4">
        <v>3</v>
      </c>
      <c r="N41" s="4" t="s">
        <v>3</v>
      </c>
      <c r="O41" s="4">
        <v>-1</v>
      </c>
      <c r="P41" s="4"/>
    </row>
    <row r="42" spans="1:16" x14ac:dyDescent="0.2">
      <c r="A42" s="4">
        <v>50</v>
      </c>
      <c r="B42" s="4">
        <v>0</v>
      </c>
      <c r="C42" s="4">
        <v>0</v>
      </c>
      <c r="D42" s="4">
        <v>1</v>
      </c>
      <c r="E42" s="4">
        <v>209</v>
      </c>
      <c r="F42" s="4">
        <v>1347.17</v>
      </c>
      <c r="G42" s="4" t="s">
        <v>192</v>
      </c>
      <c r="H42" s="4" t="s">
        <v>193</v>
      </c>
      <c r="I42" s="4"/>
      <c r="J42" s="4"/>
      <c r="K42" s="4">
        <v>209</v>
      </c>
      <c r="L42" s="4">
        <v>23</v>
      </c>
      <c r="M42" s="4">
        <v>3</v>
      </c>
      <c r="N42" s="4" t="s">
        <v>3</v>
      </c>
      <c r="O42" s="4">
        <v>2</v>
      </c>
      <c r="P42" s="4"/>
    </row>
    <row r="43" spans="1:16" x14ac:dyDescent="0.2">
      <c r="A43" s="4">
        <v>50</v>
      </c>
      <c r="B43" s="4">
        <v>0</v>
      </c>
      <c r="C43" s="4">
        <v>0</v>
      </c>
      <c r="D43" s="4">
        <v>1</v>
      </c>
      <c r="E43" s="4">
        <v>210</v>
      </c>
      <c r="F43" s="4">
        <v>1448799.72</v>
      </c>
      <c r="G43" s="4" t="s">
        <v>194</v>
      </c>
      <c r="H43" s="4" t="s">
        <v>195</v>
      </c>
      <c r="I43" s="4"/>
      <c r="J43" s="4"/>
      <c r="K43" s="4">
        <v>210</v>
      </c>
      <c r="L43" s="4">
        <v>24</v>
      </c>
      <c r="M43" s="4">
        <v>3</v>
      </c>
      <c r="N43" s="4" t="s">
        <v>3</v>
      </c>
      <c r="O43" s="4">
        <v>2</v>
      </c>
      <c r="P43" s="4"/>
    </row>
    <row r="44" spans="1:16" x14ac:dyDescent="0.2">
      <c r="A44" s="4">
        <v>50</v>
      </c>
      <c r="B44" s="4">
        <v>0</v>
      </c>
      <c r="C44" s="4">
        <v>0</v>
      </c>
      <c r="D44" s="4">
        <v>1</v>
      </c>
      <c r="E44" s="4">
        <v>211</v>
      </c>
      <c r="F44" s="4">
        <v>834008.06</v>
      </c>
      <c r="G44" s="4" t="s">
        <v>196</v>
      </c>
      <c r="H44" s="4" t="s">
        <v>197</v>
      </c>
      <c r="I44" s="4"/>
      <c r="J44" s="4"/>
      <c r="K44" s="4">
        <v>211</v>
      </c>
      <c r="L44" s="4">
        <v>25</v>
      </c>
      <c r="M44" s="4">
        <v>3</v>
      </c>
      <c r="N44" s="4" t="s">
        <v>3</v>
      </c>
      <c r="O44" s="4">
        <v>2</v>
      </c>
      <c r="P44" s="4"/>
    </row>
    <row r="45" spans="1:16" x14ac:dyDescent="0.2">
      <c r="A45" s="4">
        <v>50</v>
      </c>
      <c r="B45" s="4">
        <v>0</v>
      </c>
      <c r="C45" s="4">
        <v>0</v>
      </c>
      <c r="D45" s="4">
        <v>1</v>
      </c>
      <c r="E45" s="4">
        <v>224</v>
      </c>
      <c r="F45" s="4">
        <v>7204870.0300000003</v>
      </c>
      <c r="G45" s="4" t="s">
        <v>198</v>
      </c>
      <c r="H45" s="4" t="s">
        <v>199</v>
      </c>
      <c r="I45" s="4"/>
      <c r="J45" s="4"/>
      <c r="K45" s="4">
        <v>224</v>
      </c>
      <c r="L45" s="4">
        <v>26</v>
      </c>
      <c r="M45" s="4">
        <v>3</v>
      </c>
      <c r="N45" s="4" t="s">
        <v>3</v>
      </c>
      <c r="O45" s="4">
        <v>2</v>
      </c>
      <c r="P45" s="4"/>
    </row>
    <row r="46" spans="1:16" x14ac:dyDescent="0.2">
      <c r="A46" s="4">
        <v>50</v>
      </c>
      <c r="B46" s="4">
        <v>1</v>
      </c>
      <c r="C46" s="4">
        <v>0</v>
      </c>
      <c r="D46" s="4">
        <v>2</v>
      </c>
      <c r="E46" s="4">
        <v>0</v>
      </c>
      <c r="F46" s="4">
        <v>7204870.0300000003</v>
      </c>
      <c r="G46" s="4" t="s">
        <v>15</v>
      </c>
      <c r="H46" s="4" t="s">
        <v>595</v>
      </c>
      <c r="I46" s="4"/>
      <c r="J46" s="4"/>
      <c r="K46" s="4">
        <v>212</v>
      </c>
      <c r="L46" s="4">
        <v>27</v>
      </c>
      <c r="M46" s="4">
        <v>0</v>
      </c>
      <c r="N46" s="4" t="s">
        <v>3</v>
      </c>
      <c r="O46" s="4">
        <v>2</v>
      </c>
      <c r="P46" s="4"/>
    </row>
    <row r="47" spans="1:16" x14ac:dyDescent="0.2">
      <c r="A47" s="4">
        <v>50</v>
      </c>
      <c r="B47" s="4">
        <v>1</v>
      </c>
      <c r="C47" s="4">
        <v>0</v>
      </c>
      <c r="D47" s="4">
        <v>2</v>
      </c>
      <c r="E47" s="4">
        <v>0</v>
      </c>
      <c r="F47" s="4">
        <v>1440974.01</v>
      </c>
      <c r="G47" s="4" t="s">
        <v>44</v>
      </c>
      <c r="H47" s="4" t="s">
        <v>596</v>
      </c>
      <c r="I47" s="4"/>
      <c r="J47" s="4"/>
      <c r="K47" s="4">
        <v>212</v>
      </c>
      <c r="L47" s="4">
        <v>28</v>
      </c>
      <c r="M47" s="4">
        <v>0</v>
      </c>
      <c r="N47" s="4" t="s">
        <v>3</v>
      </c>
      <c r="O47" s="4">
        <v>2</v>
      </c>
      <c r="P47" s="4"/>
    </row>
    <row r="48" spans="1:16" x14ac:dyDescent="0.2">
      <c r="A48" s="4">
        <v>50</v>
      </c>
      <c r="B48" s="4">
        <v>1</v>
      </c>
      <c r="C48" s="4">
        <v>0</v>
      </c>
      <c r="D48" s="4">
        <v>2</v>
      </c>
      <c r="E48" s="4">
        <v>0</v>
      </c>
      <c r="F48" s="4">
        <v>8645844.0399999991</v>
      </c>
      <c r="G48" s="4" t="s">
        <v>51</v>
      </c>
      <c r="H48" s="4" t="s">
        <v>597</v>
      </c>
      <c r="I48" s="4"/>
      <c r="J48" s="4"/>
      <c r="K48" s="4">
        <v>212</v>
      </c>
      <c r="L48" s="4">
        <v>29</v>
      </c>
      <c r="M48" s="4">
        <v>0</v>
      </c>
      <c r="N48" s="4" t="s">
        <v>3</v>
      </c>
      <c r="O48" s="4">
        <v>2</v>
      </c>
      <c r="P48" s="4"/>
    </row>
    <row r="50" spans="1:27" x14ac:dyDescent="0.2">
      <c r="A50">
        <v>-1</v>
      </c>
    </row>
    <row r="53" spans="1:27" x14ac:dyDescent="0.2">
      <c r="A53" s="3">
        <v>75</v>
      </c>
      <c r="B53" s="3" t="s">
        <v>659</v>
      </c>
      <c r="C53" s="3">
        <v>2019</v>
      </c>
      <c r="D53" s="3">
        <v>0</v>
      </c>
      <c r="E53" s="3">
        <v>6</v>
      </c>
      <c r="F53" s="3">
        <v>0</v>
      </c>
      <c r="G53" s="3">
        <v>0</v>
      </c>
      <c r="H53" s="3">
        <v>1</v>
      </c>
      <c r="I53" s="3">
        <v>0</v>
      </c>
      <c r="J53" s="3">
        <v>1</v>
      </c>
      <c r="K53" s="3">
        <v>0</v>
      </c>
      <c r="L53" s="3">
        <v>0</v>
      </c>
      <c r="M53" s="3">
        <v>0</v>
      </c>
      <c r="N53" s="3">
        <v>68187018</v>
      </c>
      <c r="O53" s="3">
        <v>1</v>
      </c>
    </row>
    <row r="54" spans="1:27" x14ac:dyDescent="0.2">
      <c r="A54" s="5">
        <v>1</v>
      </c>
      <c r="B54" s="5" t="s">
        <v>660</v>
      </c>
      <c r="C54" s="5" t="s">
        <v>661</v>
      </c>
      <c r="D54" s="5">
        <v>2019</v>
      </c>
      <c r="E54" s="5">
        <v>6</v>
      </c>
      <c r="F54" s="5">
        <v>1</v>
      </c>
      <c r="G54" s="5">
        <v>1</v>
      </c>
      <c r="H54" s="5">
        <v>0</v>
      </c>
      <c r="I54" s="5">
        <v>2</v>
      </c>
      <c r="J54" s="5">
        <v>1</v>
      </c>
      <c r="K54" s="5">
        <v>1</v>
      </c>
      <c r="L54" s="5">
        <v>1</v>
      </c>
      <c r="M54" s="5">
        <v>1</v>
      </c>
      <c r="N54" s="5">
        <v>1</v>
      </c>
      <c r="O54" s="5">
        <v>1</v>
      </c>
      <c r="P54" s="5">
        <v>1</v>
      </c>
      <c r="Q54" s="5">
        <v>1</v>
      </c>
      <c r="R54" s="5" t="s">
        <v>3</v>
      </c>
      <c r="S54" s="5" t="s">
        <v>3</v>
      </c>
      <c r="T54" s="5" t="s">
        <v>3</v>
      </c>
      <c r="U54" s="5" t="s">
        <v>3</v>
      </c>
      <c r="V54" s="5" t="s">
        <v>3</v>
      </c>
      <c r="W54" s="5" t="s">
        <v>3</v>
      </c>
      <c r="X54" s="5" t="s">
        <v>3</v>
      </c>
      <c r="Y54" s="5" t="s">
        <v>3</v>
      </c>
      <c r="Z54" s="5" t="s">
        <v>3</v>
      </c>
      <c r="AA54" s="5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917"/>
  <sheetViews>
    <sheetView workbookViewId="0">
      <selection activeCell="A3" sqref="A3:D3"/>
    </sheetView>
  </sheetViews>
  <sheetFormatPr defaultColWidth="9.140625" defaultRowHeight="12.75" x14ac:dyDescent="0.2"/>
  <cols>
    <col min="1" max="256" width="9.140625" customWidth="1"/>
  </cols>
  <sheetData>
    <row r="1" spans="1:107" x14ac:dyDescent="0.2">
      <c r="A1">
        <f>ROW(Source!A32)</f>
        <v>32</v>
      </c>
      <c r="B1">
        <v>68187018</v>
      </c>
      <c r="C1">
        <v>68187148</v>
      </c>
      <c r="D1">
        <v>18409850</v>
      </c>
      <c r="E1">
        <v>1</v>
      </c>
      <c r="F1">
        <v>1</v>
      </c>
      <c r="G1">
        <v>1</v>
      </c>
      <c r="H1">
        <v>1</v>
      </c>
      <c r="I1" t="s">
        <v>663</v>
      </c>
      <c r="J1" t="s">
        <v>3</v>
      </c>
      <c r="K1" t="s">
        <v>664</v>
      </c>
      <c r="L1">
        <v>1369</v>
      </c>
      <c r="N1">
        <v>1013</v>
      </c>
      <c r="O1" t="s">
        <v>665</v>
      </c>
      <c r="P1" t="s">
        <v>665</v>
      </c>
      <c r="Q1">
        <v>1</v>
      </c>
      <c r="W1">
        <v>0</v>
      </c>
      <c r="X1">
        <v>855544366</v>
      </c>
      <c r="Y1">
        <v>151.80000000000001</v>
      </c>
      <c r="AA1">
        <v>0</v>
      </c>
      <c r="AB1">
        <v>0</v>
      </c>
      <c r="AC1">
        <v>0</v>
      </c>
      <c r="AD1">
        <v>9.07</v>
      </c>
      <c r="AE1">
        <v>0</v>
      </c>
      <c r="AF1">
        <v>0</v>
      </c>
      <c r="AG1">
        <v>0</v>
      </c>
      <c r="AH1">
        <v>9.07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3</v>
      </c>
      <c r="AT1">
        <v>132</v>
      </c>
      <c r="AU1" t="s">
        <v>21</v>
      </c>
      <c r="AV1">
        <v>1</v>
      </c>
      <c r="AW1">
        <v>2</v>
      </c>
      <c r="AX1">
        <v>68187149</v>
      </c>
      <c r="AY1">
        <v>1</v>
      </c>
      <c r="AZ1">
        <v>2048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Y1*Source!I32</f>
        <v>519.79356000000007</v>
      </c>
      <c r="CY1">
        <f>AD1</f>
        <v>9.07</v>
      </c>
      <c r="CZ1">
        <f>AH1</f>
        <v>9.07</v>
      </c>
      <c r="DA1">
        <f>AL1</f>
        <v>1</v>
      </c>
      <c r="DB1">
        <f>ROUND((ROUND(AT1*CZ1,2)*1.15),6)</f>
        <v>1376.826</v>
      </c>
      <c r="DC1">
        <f>ROUND((ROUND(AT1*AG1,2)*1.15),6)</f>
        <v>0</v>
      </c>
    </row>
    <row r="2" spans="1:107" x14ac:dyDescent="0.2">
      <c r="A2">
        <f>ROW(Source!A32)</f>
        <v>32</v>
      </c>
      <c r="B2">
        <v>68187018</v>
      </c>
      <c r="C2">
        <v>68187148</v>
      </c>
      <c r="D2">
        <v>64872081</v>
      </c>
      <c r="E2">
        <v>1</v>
      </c>
      <c r="F2">
        <v>1</v>
      </c>
      <c r="G2">
        <v>1</v>
      </c>
      <c r="H2">
        <v>2</v>
      </c>
      <c r="I2" t="s">
        <v>666</v>
      </c>
      <c r="J2" t="s">
        <v>667</v>
      </c>
      <c r="K2" t="s">
        <v>668</v>
      </c>
      <c r="L2">
        <v>1368</v>
      </c>
      <c r="N2">
        <v>1011</v>
      </c>
      <c r="O2" t="s">
        <v>669</v>
      </c>
      <c r="P2" t="s">
        <v>669</v>
      </c>
      <c r="Q2">
        <v>1</v>
      </c>
      <c r="W2">
        <v>0</v>
      </c>
      <c r="X2">
        <v>-1937814132</v>
      </c>
      <c r="Y2">
        <v>5.0875000000000004</v>
      </c>
      <c r="AA2">
        <v>0</v>
      </c>
      <c r="AB2">
        <v>12.45</v>
      </c>
      <c r="AC2">
        <v>0</v>
      </c>
      <c r="AD2">
        <v>0</v>
      </c>
      <c r="AE2">
        <v>0</v>
      </c>
      <c r="AF2">
        <v>3</v>
      </c>
      <c r="AG2">
        <v>0</v>
      </c>
      <c r="AH2">
        <v>0</v>
      </c>
      <c r="AI2">
        <v>1</v>
      </c>
      <c r="AJ2">
        <v>4.1500000000000004</v>
      </c>
      <c r="AK2">
        <v>28.43</v>
      </c>
      <c r="AL2">
        <v>1</v>
      </c>
      <c r="AN2">
        <v>0</v>
      </c>
      <c r="AO2">
        <v>1</v>
      </c>
      <c r="AP2">
        <v>1</v>
      </c>
      <c r="AQ2">
        <v>0</v>
      </c>
      <c r="AR2">
        <v>0</v>
      </c>
      <c r="AS2" t="s">
        <v>3</v>
      </c>
      <c r="AT2">
        <v>4.07</v>
      </c>
      <c r="AU2" t="s">
        <v>20</v>
      </c>
      <c r="AV2">
        <v>0</v>
      </c>
      <c r="AW2">
        <v>2</v>
      </c>
      <c r="AX2">
        <v>68187150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Y2*Source!I32</f>
        <v>17.420617500000002</v>
      </c>
      <c r="CY2">
        <f>AB2</f>
        <v>12.45</v>
      </c>
      <c r="CZ2">
        <f>AF2</f>
        <v>3</v>
      </c>
      <c r="DA2">
        <f>AJ2</f>
        <v>4.1500000000000004</v>
      </c>
      <c r="DB2">
        <f>ROUND((ROUND(AT2*CZ2,2)*1.25),6)</f>
        <v>15.262499999999999</v>
      </c>
      <c r="DC2">
        <f>ROUND((ROUND(AT2*AG2,2)*1.25),6)</f>
        <v>0</v>
      </c>
    </row>
    <row r="3" spans="1:107" x14ac:dyDescent="0.2">
      <c r="A3">
        <f>ROW(Source!A32)</f>
        <v>32</v>
      </c>
      <c r="B3">
        <v>68187018</v>
      </c>
      <c r="C3">
        <v>68187148</v>
      </c>
      <c r="D3">
        <v>64872832</v>
      </c>
      <c r="E3">
        <v>1</v>
      </c>
      <c r="F3">
        <v>1</v>
      </c>
      <c r="G3">
        <v>1</v>
      </c>
      <c r="H3">
        <v>2</v>
      </c>
      <c r="I3" t="s">
        <v>670</v>
      </c>
      <c r="J3" t="s">
        <v>671</v>
      </c>
      <c r="K3" t="s">
        <v>672</v>
      </c>
      <c r="L3">
        <v>1368</v>
      </c>
      <c r="N3">
        <v>1011</v>
      </c>
      <c r="O3" t="s">
        <v>669</v>
      </c>
      <c r="P3" t="s">
        <v>669</v>
      </c>
      <c r="Q3">
        <v>1</v>
      </c>
      <c r="W3">
        <v>0</v>
      </c>
      <c r="X3">
        <v>1535098105</v>
      </c>
      <c r="Y3">
        <v>0.125</v>
      </c>
      <c r="AA3">
        <v>0</v>
      </c>
      <c r="AB3">
        <v>186.42</v>
      </c>
      <c r="AC3">
        <v>0</v>
      </c>
      <c r="AD3">
        <v>0</v>
      </c>
      <c r="AE3">
        <v>0</v>
      </c>
      <c r="AF3">
        <v>33.590000000000003</v>
      </c>
      <c r="AG3">
        <v>0</v>
      </c>
      <c r="AH3">
        <v>0</v>
      </c>
      <c r="AI3">
        <v>1</v>
      </c>
      <c r="AJ3">
        <v>5.55</v>
      </c>
      <c r="AK3">
        <v>28.43</v>
      </c>
      <c r="AL3">
        <v>1</v>
      </c>
      <c r="AN3">
        <v>0</v>
      </c>
      <c r="AO3">
        <v>1</v>
      </c>
      <c r="AP3">
        <v>1</v>
      </c>
      <c r="AQ3">
        <v>0</v>
      </c>
      <c r="AR3">
        <v>0</v>
      </c>
      <c r="AS3" t="s">
        <v>3</v>
      </c>
      <c r="AT3">
        <v>0.1</v>
      </c>
      <c r="AU3" t="s">
        <v>20</v>
      </c>
      <c r="AV3">
        <v>0</v>
      </c>
      <c r="AW3">
        <v>2</v>
      </c>
      <c r="AX3">
        <v>68187151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Y3*Source!I32</f>
        <v>0.42802499999999999</v>
      </c>
      <c r="CY3">
        <f>AB3</f>
        <v>186.42</v>
      </c>
      <c r="CZ3">
        <f>AF3</f>
        <v>33.590000000000003</v>
      </c>
      <c r="DA3">
        <f>AJ3</f>
        <v>5.55</v>
      </c>
      <c r="DB3">
        <f>ROUND((ROUND(AT3*CZ3,2)*1.25),6)</f>
        <v>4.2</v>
      </c>
      <c r="DC3">
        <f>ROUND((ROUND(AT3*AG3,2)*1.25),6)</f>
        <v>0</v>
      </c>
    </row>
    <row r="4" spans="1:107" x14ac:dyDescent="0.2">
      <c r="A4">
        <f>ROW(Source!A32)</f>
        <v>32</v>
      </c>
      <c r="B4">
        <v>68187018</v>
      </c>
      <c r="C4">
        <v>68187148</v>
      </c>
      <c r="D4">
        <v>64872869</v>
      </c>
      <c r="E4">
        <v>1</v>
      </c>
      <c r="F4">
        <v>1</v>
      </c>
      <c r="G4">
        <v>1</v>
      </c>
      <c r="H4">
        <v>2</v>
      </c>
      <c r="I4" t="s">
        <v>673</v>
      </c>
      <c r="J4" t="s">
        <v>674</v>
      </c>
      <c r="K4" t="s">
        <v>675</v>
      </c>
      <c r="L4">
        <v>1368</v>
      </c>
      <c r="N4">
        <v>1011</v>
      </c>
      <c r="O4" t="s">
        <v>669</v>
      </c>
      <c r="P4" t="s">
        <v>669</v>
      </c>
      <c r="Q4">
        <v>1</v>
      </c>
      <c r="W4">
        <v>0</v>
      </c>
      <c r="X4">
        <v>-991672839</v>
      </c>
      <c r="Y4">
        <v>0.75</v>
      </c>
      <c r="AA4">
        <v>0</v>
      </c>
      <c r="AB4">
        <v>31.8</v>
      </c>
      <c r="AC4">
        <v>0</v>
      </c>
      <c r="AD4">
        <v>0</v>
      </c>
      <c r="AE4">
        <v>0</v>
      </c>
      <c r="AF4">
        <v>2.08</v>
      </c>
      <c r="AG4">
        <v>0</v>
      </c>
      <c r="AH4">
        <v>0</v>
      </c>
      <c r="AI4">
        <v>1</v>
      </c>
      <c r="AJ4">
        <v>15.29</v>
      </c>
      <c r="AK4">
        <v>28.43</v>
      </c>
      <c r="AL4">
        <v>1</v>
      </c>
      <c r="AN4">
        <v>0</v>
      </c>
      <c r="AO4">
        <v>1</v>
      </c>
      <c r="AP4">
        <v>1</v>
      </c>
      <c r="AQ4">
        <v>0</v>
      </c>
      <c r="AR4">
        <v>0</v>
      </c>
      <c r="AS4" t="s">
        <v>3</v>
      </c>
      <c r="AT4">
        <v>0.6</v>
      </c>
      <c r="AU4" t="s">
        <v>20</v>
      </c>
      <c r="AV4">
        <v>0</v>
      </c>
      <c r="AW4">
        <v>2</v>
      </c>
      <c r="AX4">
        <v>68187152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Y4*Source!I32</f>
        <v>2.5681500000000002</v>
      </c>
      <c r="CY4">
        <f>AB4</f>
        <v>31.8</v>
      </c>
      <c r="CZ4">
        <f>AF4</f>
        <v>2.08</v>
      </c>
      <c r="DA4">
        <f>AJ4</f>
        <v>15.29</v>
      </c>
      <c r="DB4">
        <f>ROUND((ROUND(AT4*CZ4,2)*1.25),6)</f>
        <v>1.5625</v>
      </c>
      <c r="DC4">
        <f>ROUND((ROUND(AT4*AG4,2)*1.25),6)</f>
        <v>0</v>
      </c>
    </row>
    <row r="5" spans="1:107" x14ac:dyDescent="0.2">
      <c r="A5">
        <f>ROW(Source!A32)</f>
        <v>32</v>
      </c>
      <c r="B5">
        <v>68187018</v>
      </c>
      <c r="C5">
        <v>68187148</v>
      </c>
      <c r="D5">
        <v>64809235</v>
      </c>
      <c r="E5">
        <v>1</v>
      </c>
      <c r="F5">
        <v>1</v>
      </c>
      <c r="G5">
        <v>1</v>
      </c>
      <c r="H5">
        <v>3</v>
      </c>
      <c r="I5" t="s">
        <v>676</v>
      </c>
      <c r="J5" t="s">
        <v>677</v>
      </c>
      <c r="K5" t="s">
        <v>678</v>
      </c>
      <c r="L5">
        <v>1346</v>
      </c>
      <c r="N5">
        <v>1009</v>
      </c>
      <c r="O5" t="s">
        <v>120</v>
      </c>
      <c r="P5" t="s">
        <v>120</v>
      </c>
      <c r="Q5">
        <v>1</v>
      </c>
      <c r="W5">
        <v>0</v>
      </c>
      <c r="X5">
        <v>-946734149</v>
      </c>
      <c r="Y5">
        <v>20</v>
      </c>
      <c r="AA5">
        <v>54.2</v>
      </c>
      <c r="AB5">
        <v>0</v>
      </c>
      <c r="AC5">
        <v>0</v>
      </c>
      <c r="AD5">
        <v>0</v>
      </c>
      <c r="AE5">
        <v>46.72</v>
      </c>
      <c r="AF5">
        <v>0</v>
      </c>
      <c r="AG5">
        <v>0</v>
      </c>
      <c r="AH5">
        <v>0</v>
      </c>
      <c r="AI5">
        <v>1.1599999999999999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20</v>
      </c>
      <c r="AU5" t="s">
        <v>3</v>
      </c>
      <c r="AV5">
        <v>0</v>
      </c>
      <c r="AW5">
        <v>2</v>
      </c>
      <c r="AX5">
        <v>68187153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Y5*Source!I32</f>
        <v>68.483999999999995</v>
      </c>
      <c r="CY5">
        <f t="shared" ref="CY5:CY19" si="0">AA5</f>
        <v>54.2</v>
      </c>
      <c r="CZ5">
        <f t="shared" ref="CZ5:CZ19" si="1">AE5</f>
        <v>46.72</v>
      </c>
      <c r="DA5">
        <f t="shared" ref="DA5:DA19" si="2">AI5</f>
        <v>1.1599999999999999</v>
      </c>
      <c r="DB5">
        <f t="shared" ref="DB5:DB19" si="3">ROUND(ROUND(AT5*CZ5,2),6)</f>
        <v>934.4</v>
      </c>
      <c r="DC5">
        <f t="shared" ref="DC5:DC19" si="4">ROUND(ROUND(AT5*AG5,2),6)</f>
        <v>0</v>
      </c>
    </row>
    <row r="6" spans="1:107" x14ac:dyDescent="0.2">
      <c r="A6">
        <f>ROW(Source!A32)</f>
        <v>32</v>
      </c>
      <c r="B6">
        <v>68187018</v>
      </c>
      <c r="C6">
        <v>68187148</v>
      </c>
      <c r="D6">
        <v>64809242</v>
      </c>
      <c r="E6">
        <v>1</v>
      </c>
      <c r="F6">
        <v>1</v>
      </c>
      <c r="G6">
        <v>1</v>
      </c>
      <c r="H6">
        <v>3</v>
      </c>
      <c r="I6" t="s">
        <v>679</v>
      </c>
      <c r="J6" t="s">
        <v>680</v>
      </c>
      <c r="K6" t="s">
        <v>681</v>
      </c>
      <c r="L6">
        <v>1346</v>
      </c>
      <c r="N6">
        <v>1009</v>
      </c>
      <c r="O6" t="s">
        <v>120</v>
      </c>
      <c r="P6" t="s">
        <v>120</v>
      </c>
      <c r="Q6">
        <v>1</v>
      </c>
      <c r="W6">
        <v>0</v>
      </c>
      <c r="X6">
        <v>-1529888946</v>
      </c>
      <c r="Y6">
        <v>21</v>
      </c>
      <c r="AA6">
        <v>53.49</v>
      </c>
      <c r="AB6">
        <v>0</v>
      </c>
      <c r="AC6">
        <v>0</v>
      </c>
      <c r="AD6">
        <v>0</v>
      </c>
      <c r="AE6">
        <v>11.12</v>
      </c>
      <c r="AF6">
        <v>0</v>
      </c>
      <c r="AG6">
        <v>0</v>
      </c>
      <c r="AH6">
        <v>0</v>
      </c>
      <c r="AI6">
        <v>4.8099999999999996</v>
      </c>
      <c r="AJ6">
        <v>1</v>
      </c>
      <c r="AK6">
        <v>1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21</v>
      </c>
      <c r="AU6" t="s">
        <v>3</v>
      </c>
      <c r="AV6">
        <v>0</v>
      </c>
      <c r="AW6">
        <v>2</v>
      </c>
      <c r="AX6">
        <v>68187154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Y6*Source!I32</f>
        <v>71.908199999999994</v>
      </c>
      <c r="CY6">
        <f t="shared" si="0"/>
        <v>53.49</v>
      </c>
      <c r="CZ6">
        <f t="shared" si="1"/>
        <v>11.12</v>
      </c>
      <c r="DA6">
        <f t="shared" si="2"/>
        <v>4.8099999999999996</v>
      </c>
      <c r="DB6">
        <f t="shared" si="3"/>
        <v>233.52</v>
      </c>
      <c r="DC6">
        <f t="shared" si="4"/>
        <v>0</v>
      </c>
    </row>
    <row r="7" spans="1:107" x14ac:dyDescent="0.2">
      <c r="A7">
        <f>ROW(Source!A32)</f>
        <v>32</v>
      </c>
      <c r="B7">
        <v>68187018</v>
      </c>
      <c r="C7">
        <v>68187148</v>
      </c>
      <c r="D7">
        <v>64809243</v>
      </c>
      <c r="E7">
        <v>1</v>
      </c>
      <c r="F7">
        <v>1</v>
      </c>
      <c r="G7">
        <v>1</v>
      </c>
      <c r="H7">
        <v>3</v>
      </c>
      <c r="I7" t="s">
        <v>682</v>
      </c>
      <c r="J7" t="s">
        <v>683</v>
      </c>
      <c r="K7" t="s">
        <v>684</v>
      </c>
      <c r="L7">
        <v>1346</v>
      </c>
      <c r="N7">
        <v>1009</v>
      </c>
      <c r="O7" t="s">
        <v>120</v>
      </c>
      <c r="P7" t="s">
        <v>120</v>
      </c>
      <c r="Q7">
        <v>1</v>
      </c>
      <c r="W7">
        <v>0</v>
      </c>
      <c r="X7">
        <v>-936589070</v>
      </c>
      <c r="Y7">
        <v>149</v>
      </c>
      <c r="AA7">
        <v>14.95</v>
      </c>
      <c r="AB7">
        <v>0</v>
      </c>
      <c r="AC7">
        <v>0</v>
      </c>
      <c r="AD7">
        <v>0</v>
      </c>
      <c r="AE7">
        <v>4.3600000000000003</v>
      </c>
      <c r="AF7">
        <v>0</v>
      </c>
      <c r="AG7">
        <v>0</v>
      </c>
      <c r="AH7">
        <v>0</v>
      </c>
      <c r="AI7">
        <v>3.43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149</v>
      </c>
      <c r="AU7" t="s">
        <v>3</v>
      </c>
      <c r="AV7">
        <v>0</v>
      </c>
      <c r="AW7">
        <v>2</v>
      </c>
      <c r="AX7">
        <v>68187155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Y7*Source!I32</f>
        <v>510.20580000000001</v>
      </c>
      <c r="CY7">
        <f t="shared" si="0"/>
        <v>14.95</v>
      </c>
      <c r="CZ7">
        <f t="shared" si="1"/>
        <v>4.3600000000000003</v>
      </c>
      <c r="DA7">
        <f t="shared" si="2"/>
        <v>3.43</v>
      </c>
      <c r="DB7">
        <f t="shared" si="3"/>
        <v>649.64</v>
      </c>
      <c r="DC7">
        <f t="shared" si="4"/>
        <v>0</v>
      </c>
    </row>
    <row r="8" spans="1:107" x14ac:dyDescent="0.2">
      <c r="A8">
        <f>ROW(Source!A32)</f>
        <v>32</v>
      </c>
      <c r="B8">
        <v>68187018</v>
      </c>
      <c r="C8">
        <v>68187148</v>
      </c>
      <c r="D8">
        <v>64809267</v>
      </c>
      <c r="E8">
        <v>1</v>
      </c>
      <c r="F8">
        <v>1</v>
      </c>
      <c r="G8">
        <v>1</v>
      </c>
      <c r="H8">
        <v>3</v>
      </c>
      <c r="I8" t="s">
        <v>685</v>
      </c>
      <c r="J8" t="s">
        <v>686</v>
      </c>
      <c r="K8" t="s">
        <v>687</v>
      </c>
      <c r="L8">
        <v>1301</v>
      </c>
      <c r="N8">
        <v>1003</v>
      </c>
      <c r="O8" t="s">
        <v>507</v>
      </c>
      <c r="P8" t="s">
        <v>507</v>
      </c>
      <c r="Q8">
        <v>1</v>
      </c>
      <c r="W8">
        <v>0</v>
      </c>
      <c r="X8">
        <v>-1957188591</v>
      </c>
      <c r="Y8">
        <v>152</v>
      </c>
      <c r="AA8">
        <v>1.1000000000000001</v>
      </c>
      <c r="AB8">
        <v>0</v>
      </c>
      <c r="AC8">
        <v>0</v>
      </c>
      <c r="AD8">
        <v>0</v>
      </c>
      <c r="AE8">
        <v>0.17</v>
      </c>
      <c r="AF8">
        <v>0</v>
      </c>
      <c r="AG8">
        <v>0</v>
      </c>
      <c r="AH8">
        <v>0</v>
      </c>
      <c r="AI8">
        <v>6.47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152</v>
      </c>
      <c r="AU8" t="s">
        <v>3</v>
      </c>
      <c r="AV8">
        <v>0</v>
      </c>
      <c r="AW8">
        <v>2</v>
      </c>
      <c r="AX8">
        <v>68187156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Y8*Source!I32</f>
        <v>520.47839999999997</v>
      </c>
      <c r="CY8">
        <f t="shared" si="0"/>
        <v>1.1000000000000001</v>
      </c>
      <c r="CZ8">
        <f t="shared" si="1"/>
        <v>0.17</v>
      </c>
      <c r="DA8">
        <f t="shared" si="2"/>
        <v>6.47</v>
      </c>
      <c r="DB8">
        <f t="shared" si="3"/>
        <v>25.84</v>
      </c>
      <c r="DC8">
        <f t="shared" si="4"/>
        <v>0</v>
      </c>
    </row>
    <row r="9" spans="1:107" x14ac:dyDescent="0.2">
      <c r="A9">
        <f>ROW(Source!A32)</f>
        <v>32</v>
      </c>
      <c r="B9">
        <v>68187018</v>
      </c>
      <c r="C9">
        <v>68187148</v>
      </c>
      <c r="D9">
        <v>64809273</v>
      </c>
      <c r="E9">
        <v>1</v>
      </c>
      <c r="F9">
        <v>1</v>
      </c>
      <c r="G9">
        <v>1</v>
      </c>
      <c r="H9">
        <v>3</v>
      </c>
      <c r="I9" t="s">
        <v>688</v>
      </c>
      <c r="J9" t="s">
        <v>689</v>
      </c>
      <c r="K9" t="s">
        <v>690</v>
      </c>
      <c r="L9">
        <v>1308</v>
      </c>
      <c r="N9">
        <v>1003</v>
      </c>
      <c r="O9" t="s">
        <v>259</v>
      </c>
      <c r="P9" t="s">
        <v>259</v>
      </c>
      <c r="Q9">
        <v>100</v>
      </c>
      <c r="W9">
        <v>0</v>
      </c>
      <c r="X9">
        <v>-2072982832</v>
      </c>
      <c r="Y9">
        <v>1.77</v>
      </c>
      <c r="AA9">
        <v>1524.24</v>
      </c>
      <c r="AB9">
        <v>0</v>
      </c>
      <c r="AC9">
        <v>0</v>
      </c>
      <c r="AD9">
        <v>0</v>
      </c>
      <c r="AE9">
        <v>174</v>
      </c>
      <c r="AF9">
        <v>0</v>
      </c>
      <c r="AG9">
        <v>0</v>
      </c>
      <c r="AH9">
        <v>0</v>
      </c>
      <c r="AI9">
        <v>8.76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1.77</v>
      </c>
      <c r="AU9" t="s">
        <v>3</v>
      </c>
      <c r="AV9">
        <v>0</v>
      </c>
      <c r="AW9">
        <v>2</v>
      </c>
      <c r="AX9">
        <v>68187157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Y9*Source!I32</f>
        <v>6.0608339999999998</v>
      </c>
      <c r="CY9">
        <f t="shared" si="0"/>
        <v>1524.24</v>
      </c>
      <c r="CZ9">
        <f t="shared" si="1"/>
        <v>174</v>
      </c>
      <c r="DA9">
        <f t="shared" si="2"/>
        <v>8.76</v>
      </c>
      <c r="DB9">
        <f t="shared" si="3"/>
        <v>307.98</v>
      </c>
      <c r="DC9">
        <f t="shared" si="4"/>
        <v>0</v>
      </c>
    </row>
    <row r="10" spans="1:107" x14ac:dyDescent="0.2">
      <c r="A10">
        <f>ROW(Source!A32)</f>
        <v>32</v>
      </c>
      <c r="B10">
        <v>68187018</v>
      </c>
      <c r="C10">
        <v>68187148</v>
      </c>
      <c r="D10">
        <v>64809278</v>
      </c>
      <c r="E10">
        <v>1</v>
      </c>
      <c r="F10">
        <v>1</v>
      </c>
      <c r="G10">
        <v>1</v>
      </c>
      <c r="H10">
        <v>3</v>
      </c>
      <c r="I10" t="s">
        <v>691</v>
      </c>
      <c r="J10" t="s">
        <v>692</v>
      </c>
      <c r="K10" t="s">
        <v>693</v>
      </c>
      <c r="L10">
        <v>1301</v>
      </c>
      <c r="N10">
        <v>1003</v>
      </c>
      <c r="O10" t="s">
        <v>507</v>
      </c>
      <c r="P10" t="s">
        <v>507</v>
      </c>
      <c r="Q10">
        <v>1</v>
      </c>
      <c r="W10">
        <v>0</v>
      </c>
      <c r="X10">
        <v>781211409</v>
      </c>
      <c r="Y10">
        <v>126</v>
      </c>
      <c r="AA10">
        <v>4.5</v>
      </c>
      <c r="AB10">
        <v>0</v>
      </c>
      <c r="AC10">
        <v>0</v>
      </c>
      <c r="AD10">
        <v>0</v>
      </c>
      <c r="AE10">
        <v>0.6</v>
      </c>
      <c r="AF10">
        <v>0</v>
      </c>
      <c r="AG10">
        <v>0</v>
      </c>
      <c r="AH10">
        <v>0</v>
      </c>
      <c r="AI10">
        <v>7.5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126</v>
      </c>
      <c r="AU10" t="s">
        <v>3</v>
      </c>
      <c r="AV10">
        <v>0</v>
      </c>
      <c r="AW10">
        <v>2</v>
      </c>
      <c r="AX10">
        <v>68187158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Y10*Source!I32</f>
        <v>431.44919999999996</v>
      </c>
      <c r="CY10">
        <f t="shared" si="0"/>
        <v>4.5</v>
      </c>
      <c r="CZ10">
        <f t="shared" si="1"/>
        <v>0.6</v>
      </c>
      <c r="DA10">
        <f t="shared" si="2"/>
        <v>7.5</v>
      </c>
      <c r="DB10">
        <f t="shared" si="3"/>
        <v>75.599999999999994</v>
      </c>
      <c r="DC10">
        <f t="shared" si="4"/>
        <v>0</v>
      </c>
    </row>
    <row r="11" spans="1:107" x14ac:dyDescent="0.2">
      <c r="A11">
        <f>ROW(Source!A32)</f>
        <v>32</v>
      </c>
      <c r="B11">
        <v>68187018</v>
      </c>
      <c r="C11">
        <v>68187148</v>
      </c>
      <c r="D11">
        <v>64809300</v>
      </c>
      <c r="E11">
        <v>1</v>
      </c>
      <c r="F11">
        <v>1</v>
      </c>
      <c r="G11">
        <v>1</v>
      </c>
      <c r="H11">
        <v>3</v>
      </c>
      <c r="I11" t="s">
        <v>37</v>
      </c>
      <c r="J11" t="s">
        <v>39</v>
      </c>
      <c r="K11" t="s">
        <v>38</v>
      </c>
      <c r="L11">
        <v>1327</v>
      </c>
      <c r="N11">
        <v>1005</v>
      </c>
      <c r="O11" t="s">
        <v>31</v>
      </c>
      <c r="P11" t="s">
        <v>31</v>
      </c>
      <c r="Q11">
        <v>1</v>
      </c>
      <c r="W11">
        <v>1</v>
      </c>
      <c r="X11">
        <v>1477604143</v>
      </c>
      <c r="Y11">
        <v>-421</v>
      </c>
      <c r="AA11">
        <v>73.040000000000006</v>
      </c>
      <c r="AB11">
        <v>0</v>
      </c>
      <c r="AC11">
        <v>0</v>
      </c>
      <c r="AD11">
        <v>0</v>
      </c>
      <c r="AE11">
        <v>15.06</v>
      </c>
      <c r="AF11">
        <v>0</v>
      </c>
      <c r="AG11">
        <v>0</v>
      </c>
      <c r="AH11">
        <v>0</v>
      </c>
      <c r="AI11">
        <v>4.8499999999999996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-421</v>
      </c>
      <c r="AU11" t="s">
        <v>3</v>
      </c>
      <c r="AV11">
        <v>0</v>
      </c>
      <c r="AW11">
        <v>2</v>
      </c>
      <c r="AX11">
        <v>68187159</v>
      </c>
      <c r="AY11">
        <v>1</v>
      </c>
      <c r="AZ11">
        <v>6144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Y11*Source!I32</f>
        <v>-1441.5881999999999</v>
      </c>
      <c r="CY11">
        <f t="shared" si="0"/>
        <v>73.040000000000006</v>
      </c>
      <c r="CZ11">
        <f t="shared" si="1"/>
        <v>15.06</v>
      </c>
      <c r="DA11">
        <f t="shared" si="2"/>
        <v>4.8499999999999996</v>
      </c>
      <c r="DB11">
        <f t="shared" si="3"/>
        <v>-6340.26</v>
      </c>
      <c r="DC11">
        <f t="shared" si="4"/>
        <v>0</v>
      </c>
    </row>
    <row r="12" spans="1:107" x14ac:dyDescent="0.2">
      <c r="A12">
        <f>ROW(Source!A32)</f>
        <v>32</v>
      </c>
      <c r="B12">
        <v>68187018</v>
      </c>
      <c r="C12">
        <v>68187148</v>
      </c>
      <c r="D12">
        <v>64809303</v>
      </c>
      <c r="E12">
        <v>1</v>
      </c>
      <c r="F12">
        <v>1</v>
      </c>
      <c r="G12">
        <v>1</v>
      </c>
      <c r="H12">
        <v>3</v>
      </c>
      <c r="I12" t="s">
        <v>41</v>
      </c>
      <c r="J12" t="s">
        <v>43</v>
      </c>
      <c r="K12" t="s">
        <v>42</v>
      </c>
      <c r="L12">
        <v>1327</v>
      </c>
      <c r="N12">
        <v>1005</v>
      </c>
      <c r="O12" t="s">
        <v>31</v>
      </c>
      <c r="P12" t="s">
        <v>31</v>
      </c>
      <c r="Q12">
        <v>1</v>
      </c>
      <c r="W12">
        <v>0</v>
      </c>
      <c r="X12">
        <v>1528749664</v>
      </c>
      <c r="Y12">
        <v>421</v>
      </c>
      <c r="AA12">
        <v>99.11</v>
      </c>
      <c r="AB12">
        <v>0</v>
      </c>
      <c r="AC12">
        <v>0</v>
      </c>
      <c r="AD12">
        <v>0</v>
      </c>
      <c r="AE12">
        <v>20.52</v>
      </c>
      <c r="AF12">
        <v>0</v>
      </c>
      <c r="AG12">
        <v>0</v>
      </c>
      <c r="AH12">
        <v>0</v>
      </c>
      <c r="AI12">
        <v>4.83</v>
      </c>
      <c r="AJ12">
        <v>1</v>
      </c>
      <c r="AK12">
        <v>1</v>
      </c>
      <c r="AL12">
        <v>1</v>
      </c>
      <c r="AN12">
        <v>0</v>
      </c>
      <c r="AO12">
        <v>0</v>
      </c>
      <c r="AP12">
        <v>0</v>
      </c>
      <c r="AQ12">
        <v>0</v>
      </c>
      <c r="AR12">
        <v>0</v>
      </c>
      <c r="AS12" t="s">
        <v>3</v>
      </c>
      <c r="AT12">
        <v>421</v>
      </c>
      <c r="AU12" t="s">
        <v>3</v>
      </c>
      <c r="AV12">
        <v>0</v>
      </c>
      <c r="AW12">
        <v>1</v>
      </c>
      <c r="AX12">
        <v>-1</v>
      </c>
      <c r="AY12">
        <v>0</v>
      </c>
      <c r="AZ12">
        <v>0</v>
      </c>
      <c r="BA12" t="s">
        <v>3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Y12*Source!I32</f>
        <v>1441.5881999999999</v>
      </c>
      <c r="CY12">
        <f t="shared" si="0"/>
        <v>99.11</v>
      </c>
      <c r="CZ12">
        <f t="shared" si="1"/>
        <v>20.52</v>
      </c>
      <c r="DA12">
        <f t="shared" si="2"/>
        <v>4.83</v>
      </c>
      <c r="DB12">
        <f t="shared" si="3"/>
        <v>8638.92</v>
      </c>
      <c r="DC12">
        <f t="shared" si="4"/>
        <v>0</v>
      </c>
    </row>
    <row r="13" spans="1:107" x14ac:dyDescent="0.2">
      <c r="A13">
        <f>ROW(Source!A32)</f>
        <v>32</v>
      </c>
      <c r="B13">
        <v>68187018</v>
      </c>
      <c r="C13">
        <v>68187148</v>
      </c>
      <c r="D13">
        <v>64809368</v>
      </c>
      <c r="E13">
        <v>1</v>
      </c>
      <c r="F13">
        <v>1</v>
      </c>
      <c r="G13">
        <v>1</v>
      </c>
      <c r="H13">
        <v>3</v>
      </c>
      <c r="I13" t="s">
        <v>694</v>
      </c>
      <c r="J13" t="s">
        <v>695</v>
      </c>
      <c r="K13" t="s">
        <v>696</v>
      </c>
      <c r="L13">
        <v>1355</v>
      </c>
      <c r="N13">
        <v>1010</v>
      </c>
      <c r="O13" t="s">
        <v>235</v>
      </c>
      <c r="P13" t="s">
        <v>235</v>
      </c>
      <c r="Q13">
        <v>100</v>
      </c>
      <c r="W13">
        <v>0</v>
      </c>
      <c r="X13">
        <v>-1181903992</v>
      </c>
      <c r="Y13">
        <v>13.53</v>
      </c>
      <c r="AA13">
        <v>30.3</v>
      </c>
      <c r="AB13">
        <v>0</v>
      </c>
      <c r="AC13">
        <v>0</v>
      </c>
      <c r="AD13">
        <v>0</v>
      </c>
      <c r="AE13">
        <v>2</v>
      </c>
      <c r="AF13">
        <v>0</v>
      </c>
      <c r="AG13">
        <v>0</v>
      </c>
      <c r="AH13">
        <v>0</v>
      </c>
      <c r="AI13">
        <v>15.15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13.53</v>
      </c>
      <c r="AU13" t="s">
        <v>3</v>
      </c>
      <c r="AV13">
        <v>0</v>
      </c>
      <c r="AW13">
        <v>2</v>
      </c>
      <c r="AX13">
        <v>68187160</v>
      </c>
      <c r="AY13">
        <v>1</v>
      </c>
      <c r="AZ13">
        <v>0</v>
      </c>
      <c r="BA13">
        <v>12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Y13*Source!I32</f>
        <v>46.329425999999998</v>
      </c>
      <c r="CY13">
        <f t="shared" si="0"/>
        <v>30.3</v>
      </c>
      <c r="CZ13">
        <f t="shared" si="1"/>
        <v>2</v>
      </c>
      <c r="DA13">
        <f t="shared" si="2"/>
        <v>15.15</v>
      </c>
      <c r="DB13">
        <f t="shared" si="3"/>
        <v>27.06</v>
      </c>
      <c r="DC13">
        <f t="shared" si="4"/>
        <v>0</v>
      </c>
    </row>
    <row r="14" spans="1:107" x14ac:dyDescent="0.2">
      <c r="A14">
        <f>ROW(Source!A32)</f>
        <v>32</v>
      </c>
      <c r="B14">
        <v>68187018</v>
      </c>
      <c r="C14">
        <v>68187148</v>
      </c>
      <c r="D14">
        <v>64809369</v>
      </c>
      <c r="E14">
        <v>1</v>
      </c>
      <c r="F14">
        <v>1</v>
      </c>
      <c r="G14">
        <v>1</v>
      </c>
      <c r="H14">
        <v>3</v>
      </c>
      <c r="I14" t="s">
        <v>697</v>
      </c>
      <c r="J14" t="s">
        <v>698</v>
      </c>
      <c r="K14" t="s">
        <v>699</v>
      </c>
      <c r="L14">
        <v>1355</v>
      </c>
      <c r="N14">
        <v>1010</v>
      </c>
      <c r="O14" t="s">
        <v>235</v>
      </c>
      <c r="P14" t="s">
        <v>235</v>
      </c>
      <c r="Q14">
        <v>100</v>
      </c>
      <c r="W14">
        <v>0</v>
      </c>
      <c r="X14">
        <v>-1764455655</v>
      </c>
      <c r="Y14">
        <v>35.33</v>
      </c>
      <c r="AA14">
        <v>37.35</v>
      </c>
      <c r="AB14">
        <v>0</v>
      </c>
      <c r="AC14">
        <v>0</v>
      </c>
      <c r="AD14">
        <v>0</v>
      </c>
      <c r="AE14">
        <v>3</v>
      </c>
      <c r="AF14">
        <v>0</v>
      </c>
      <c r="AG14">
        <v>0</v>
      </c>
      <c r="AH14">
        <v>0</v>
      </c>
      <c r="AI14">
        <v>12.45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35.33</v>
      </c>
      <c r="AU14" t="s">
        <v>3</v>
      </c>
      <c r="AV14">
        <v>0</v>
      </c>
      <c r="AW14">
        <v>2</v>
      </c>
      <c r="AX14">
        <v>68187161</v>
      </c>
      <c r="AY14">
        <v>1</v>
      </c>
      <c r="AZ14">
        <v>0</v>
      </c>
      <c r="BA14">
        <v>13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Y14*Source!I32</f>
        <v>120.976986</v>
      </c>
      <c r="CY14">
        <f t="shared" si="0"/>
        <v>37.35</v>
      </c>
      <c r="CZ14">
        <f t="shared" si="1"/>
        <v>3</v>
      </c>
      <c r="DA14">
        <f t="shared" si="2"/>
        <v>12.45</v>
      </c>
      <c r="DB14">
        <f t="shared" si="3"/>
        <v>105.99</v>
      </c>
      <c r="DC14">
        <f t="shared" si="4"/>
        <v>0</v>
      </c>
    </row>
    <row r="15" spans="1:107" x14ac:dyDescent="0.2">
      <c r="A15">
        <f>ROW(Source!A32)</f>
        <v>32</v>
      </c>
      <c r="B15">
        <v>68187018</v>
      </c>
      <c r="C15">
        <v>68187148</v>
      </c>
      <c r="D15">
        <v>64809375</v>
      </c>
      <c r="E15">
        <v>1</v>
      </c>
      <c r="F15">
        <v>1</v>
      </c>
      <c r="G15">
        <v>1</v>
      </c>
      <c r="H15">
        <v>3</v>
      </c>
      <c r="I15" t="s">
        <v>700</v>
      </c>
      <c r="J15" t="s">
        <v>701</v>
      </c>
      <c r="K15" t="s">
        <v>702</v>
      </c>
      <c r="L15">
        <v>1355</v>
      </c>
      <c r="N15">
        <v>1010</v>
      </c>
      <c r="O15" t="s">
        <v>235</v>
      </c>
      <c r="P15" t="s">
        <v>235</v>
      </c>
      <c r="Q15">
        <v>100</v>
      </c>
      <c r="W15">
        <v>0</v>
      </c>
      <c r="X15">
        <v>62995597</v>
      </c>
      <c r="Y15">
        <v>1.69</v>
      </c>
      <c r="AA15">
        <v>32.340000000000003</v>
      </c>
      <c r="AB15">
        <v>0</v>
      </c>
      <c r="AC15">
        <v>0</v>
      </c>
      <c r="AD15">
        <v>0</v>
      </c>
      <c r="AE15">
        <v>7</v>
      </c>
      <c r="AF15">
        <v>0</v>
      </c>
      <c r="AG15">
        <v>0</v>
      </c>
      <c r="AH15">
        <v>0</v>
      </c>
      <c r="AI15">
        <v>4.62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1.69</v>
      </c>
      <c r="AU15" t="s">
        <v>3</v>
      </c>
      <c r="AV15">
        <v>0</v>
      </c>
      <c r="AW15">
        <v>2</v>
      </c>
      <c r="AX15">
        <v>68187162</v>
      </c>
      <c r="AY15">
        <v>1</v>
      </c>
      <c r="AZ15">
        <v>0</v>
      </c>
      <c r="BA15">
        <v>14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Y15*Source!I32</f>
        <v>5.7868979999999999</v>
      </c>
      <c r="CY15">
        <f t="shared" si="0"/>
        <v>32.340000000000003</v>
      </c>
      <c r="CZ15">
        <f t="shared" si="1"/>
        <v>7</v>
      </c>
      <c r="DA15">
        <f t="shared" si="2"/>
        <v>4.62</v>
      </c>
      <c r="DB15">
        <f t="shared" si="3"/>
        <v>11.83</v>
      </c>
      <c r="DC15">
        <f t="shared" si="4"/>
        <v>0</v>
      </c>
    </row>
    <row r="16" spans="1:107" x14ac:dyDescent="0.2">
      <c r="A16">
        <f>ROW(Source!A32)</f>
        <v>32</v>
      </c>
      <c r="B16">
        <v>68187018</v>
      </c>
      <c r="C16">
        <v>68187148</v>
      </c>
      <c r="D16">
        <v>64818006</v>
      </c>
      <c r="E16">
        <v>1</v>
      </c>
      <c r="F16">
        <v>1</v>
      </c>
      <c r="G16">
        <v>1</v>
      </c>
      <c r="H16">
        <v>3</v>
      </c>
      <c r="I16" t="s">
        <v>29</v>
      </c>
      <c r="J16" t="s">
        <v>32</v>
      </c>
      <c r="K16" t="s">
        <v>30</v>
      </c>
      <c r="L16">
        <v>1327</v>
      </c>
      <c r="N16">
        <v>1005</v>
      </c>
      <c r="O16" t="s">
        <v>31</v>
      </c>
      <c r="P16" t="s">
        <v>31</v>
      </c>
      <c r="Q16">
        <v>1</v>
      </c>
      <c r="W16">
        <v>0</v>
      </c>
      <c r="X16">
        <v>-1993068365</v>
      </c>
      <c r="Y16">
        <v>103</v>
      </c>
      <c r="AA16">
        <v>93.5</v>
      </c>
      <c r="AB16">
        <v>0</v>
      </c>
      <c r="AC16">
        <v>0</v>
      </c>
      <c r="AD16">
        <v>0</v>
      </c>
      <c r="AE16">
        <v>20.37</v>
      </c>
      <c r="AF16">
        <v>0</v>
      </c>
      <c r="AG16">
        <v>0</v>
      </c>
      <c r="AH16">
        <v>0</v>
      </c>
      <c r="AI16">
        <v>4.59</v>
      </c>
      <c r="AJ16">
        <v>1</v>
      </c>
      <c r="AK16">
        <v>1</v>
      </c>
      <c r="AL16">
        <v>1</v>
      </c>
      <c r="AN16">
        <v>0</v>
      </c>
      <c r="AO16">
        <v>0</v>
      </c>
      <c r="AP16">
        <v>0</v>
      </c>
      <c r="AQ16">
        <v>0</v>
      </c>
      <c r="AR16">
        <v>0</v>
      </c>
      <c r="AS16" t="s">
        <v>3</v>
      </c>
      <c r="AT16">
        <v>103</v>
      </c>
      <c r="AU16" t="s">
        <v>3</v>
      </c>
      <c r="AV16">
        <v>0</v>
      </c>
      <c r="AW16">
        <v>1</v>
      </c>
      <c r="AX16">
        <v>-1</v>
      </c>
      <c r="AY16">
        <v>0</v>
      </c>
      <c r="AZ16">
        <v>0</v>
      </c>
      <c r="BA16" t="s">
        <v>3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Y16*Source!I32</f>
        <v>352.69259999999997</v>
      </c>
      <c r="CY16">
        <f t="shared" si="0"/>
        <v>93.5</v>
      </c>
      <c r="CZ16">
        <f t="shared" si="1"/>
        <v>20.37</v>
      </c>
      <c r="DA16">
        <f t="shared" si="2"/>
        <v>4.59</v>
      </c>
      <c r="DB16">
        <f t="shared" si="3"/>
        <v>2098.11</v>
      </c>
      <c r="DC16">
        <f t="shared" si="4"/>
        <v>0</v>
      </c>
    </row>
    <row r="17" spans="1:107" x14ac:dyDescent="0.2">
      <c r="A17">
        <f>ROW(Source!A32)</f>
        <v>32</v>
      </c>
      <c r="B17">
        <v>68187018</v>
      </c>
      <c r="C17">
        <v>68187148</v>
      </c>
      <c r="D17">
        <v>64827606</v>
      </c>
      <c r="E17">
        <v>1</v>
      </c>
      <c r="F17">
        <v>1</v>
      </c>
      <c r="G17">
        <v>1</v>
      </c>
      <c r="H17">
        <v>3</v>
      </c>
      <c r="I17" t="s">
        <v>703</v>
      </c>
      <c r="J17" t="s">
        <v>704</v>
      </c>
      <c r="K17" t="s">
        <v>705</v>
      </c>
      <c r="L17">
        <v>1301</v>
      </c>
      <c r="N17">
        <v>1003</v>
      </c>
      <c r="O17" t="s">
        <v>507</v>
      </c>
      <c r="P17" t="s">
        <v>507</v>
      </c>
      <c r="Q17">
        <v>1</v>
      </c>
      <c r="W17">
        <v>0</v>
      </c>
      <c r="X17">
        <v>-1149950003</v>
      </c>
      <c r="Y17">
        <v>76</v>
      </c>
      <c r="AA17">
        <v>40.89</v>
      </c>
      <c r="AB17">
        <v>0</v>
      </c>
      <c r="AC17">
        <v>0</v>
      </c>
      <c r="AD17">
        <v>0</v>
      </c>
      <c r="AE17">
        <v>6.44</v>
      </c>
      <c r="AF17">
        <v>0</v>
      </c>
      <c r="AG17">
        <v>0</v>
      </c>
      <c r="AH17">
        <v>0</v>
      </c>
      <c r="AI17">
        <v>6.35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76</v>
      </c>
      <c r="AU17" t="s">
        <v>3</v>
      </c>
      <c r="AV17">
        <v>0</v>
      </c>
      <c r="AW17">
        <v>2</v>
      </c>
      <c r="AX17">
        <v>68187164</v>
      </c>
      <c r="AY17">
        <v>1</v>
      </c>
      <c r="AZ17">
        <v>0</v>
      </c>
      <c r="BA17">
        <v>16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Y17*Source!I32</f>
        <v>260.23919999999998</v>
      </c>
      <c r="CY17">
        <f t="shared" si="0"/>
        <v>40.89</v>
      </c>
      <c r="CZ17">
        <f t="shared" si="1"/>
        <v>6.44</v>
      </c>
      <c r="DA17">
        <f t="shared" si="2"/>
        <v>6.35</v>
      </c>
      <c r="DB17">
        <f t="shared" si="3"/>
        <v>489.44</v>
      </c>
      <c r="DC17">
        <f t="shared" si="4"/>
        <v>0</v>
      </c>
    </row>
    <row r="18" spans="1:107" x14ac:dyDescent="0.2">
      <c r="A18">
        <f>ROW(Source!A32)</f>
        <v>32</v>
      </c>
      <c r="B18">
        <v>68187018</v>
      </c>
      <c r="C18">
        <v>68187148</v>
      </c>
      <c r="D18">
        <v>64827621</v>
      </c>
      <c r="E18">
        <v>1</v>
      </c>
      <c r="F18">
        <v>1</v>
      </c>
      <c r="G18">
        <v>1</v>
      </c>
      <c r="H18">
        <v>3</v>
      </c>
      <c r="I18" t="s">
        <v>706</v>
      </c>
      <c r="J18" t="s">
        <v>707</v>
      </c>
      <c r="K18" t="s">
        <v>708</v>
      </c>
      <c r="L18">
        <v>1301</v>
      </c>
      <c r="N18">
        <v>1003</v>
      </c>
      <c r="O18" t="s">
        <v>507</v>
      </c>
      <c r="P18" t="s">
        <v>507</v>
      </c>
      <c r="Q18">
        <v>1</v>
      </c>
      <c r="W18">
        <v>0</v>
      </c>
      <c r="X18">
        <v>-1898297911</v>
      </c>
      <c r="Y18">
        <v>204</v>
      </c>
      <c r="AA18">
        <v>52.41</v>
      </c>
      <c r="AB18">
        <v>0</v>
      </c>
      <c r="AC18">
        <v>0</v>
      </c>
      <c r="AD18">
        <v>0</v>
      </c>
      <c r="AE18">
        <v>7.18</v>
      </c>
      <c r="AF18">
        <v>0</v>
      </c>
      <c r="AG18">
        <v>0</v>
      </c>
      <c r="AH18">
        <v>0</v>
      </c>
      <c r="AI18">
        <v>7.3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204</v>
      </c>
      <c r="AU18" t="s">
        <v>3</v>
      </c>
      <c r="AV18">
        <v>0</v>
      </c>
      <c r="AW18">
        <v>2</v>
      </c>
      <c r="AX18">
        <v>68187165</v>
      </c>
      <c r="AY18">
        <v>1</v>
      </c>
      <c r="AZ18">
        <v>0</v>
      </c>
      <c r="BA18">
        <v>17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Y18*Source!I32</f>
        <v>698.53679999999997</v>
      </c>
      <c r="CY18">
        <f t="shared" si="0"/>
        <v>52.41</v>
      </c>
      <c r="CZ18">
        <f t="shared" si="1"/>
        <v>7.18</v>
      </c>
      <c r="DA18">
        <f t="shared" si="2"/>
        <v>7.3</v>
      </c>
      <c r="DB18">
        <f t="shared" si="3"/>
        <v>1464.72</v>
      </c>
      <c r="DC18">
        <f t="shared" si="4"/>
        <v>0</v>
      </c>
    </row>
    <row r="19" spans="1:107" x14ac:dyDescent="0.2">
      <c r="A19">
        <f>ROW(Source!A32)</f>
        <v>32</v>
      </c>
      <c r="B19">
        <v>68187018</v>
      </c>
      <c r="C19">
        <v>68187148</v>
      </c>
      <c r="D19">
        <v>64847311</v>
      </c>
      <c r="E19">
        <v>1</v>
      </c>
      <c r="F19">
        <v>1</v>
      </c>
      <c r="G19">
        <v>1</v>
      </c>
      <c r="H19">
        <v>3</v>
      </c>
      <c r="I19" t="s">
        <v>709</v>
      </c>
      <c r="J19" t="s">
        <v>710</v>
      </c>
      <c r="K19" t="s">
        <v>711</v>
      </c>
      <c r="L19">
        <v>1339</v>
      </c>
      <c r="N19">
        <v>1007</v>
      </c>
      <c r="O19" t="s">
        <v>712</v>
      </c>
      <c r="P19" t="s">
        <v>712</v>
      </c>
      <c r="Q19">
        <v>1</v>
      </c>
      <c r="W19">
        <v>0</v>
      </c>
      <c r="X19">
        <v>619799737</v>
      </c>
      <c r="Y19">
        <v>0.13</v>
      </c>
      <c r="AA19">
        <v>19.57</v>
      </c>
      <c r="AB19">
        <v>0</v>
      </c>
      <c r="AC19">
        <v>0</v>
      </c>
      <c r="AD19">
        <v>0</v>
      </c>
      <c r="AE19">
        <v>2.44</v>
      </c>
      <c r="AF19">
        <v>0</v>
      </c>
      <c r="AG19">
        <v>0</v>
      </c>
      <c r="AH19">
        <v>0</v>
      </c>
      <c r="AI19">
        <v>8.02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0.13</v>
      </c>
      <c r="AU19" t="s">
        <v>3</v>
      </c>
      <c r="AV19">
        <v>0</v>
      </c>
      <c r="AW19">
        <v>2</v>
      </c>
      <c r="AX19">
        <v>68187166</v>
      </c>
      <c r="AY19">
        <v>1</v>
      </c>
      <c r="AZ19">
        <v>0</v>
      </c>
      <c r="BA19">
        <v>18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Y19*Source!I32</f>
        <v>0.44514599999999999</v>
      </c>
      <c r="CY19">
        <f t="shared" si="0"/>
        <v>19.57</v>
      </c>
      <c r="CZ19">
        <f t="shared" si="1"/>
        <v>2.44</v>
      </c>
      <c r="DA19">
        <f t="shared" si="2"/>
        <v>8.02</v>
      </c>
      <c r="DB19">
        <f t="shared" si="3"/>
        <v>0.32</v>
      </c>
      <c r="DC19">
        <f t="shared" si="4"/>
        <v>0</v>
      </c>
    </row>
    <row r="20" spans="1:107" x14ac:dyDescent="0.2">
      <c r="A20">
        <f>ROW(Source!A36)</f>
        <v>36</v>
      </c>
      <c r="B20">
        <v>68187018</v>
      </c>
      <c r="C20">
        <v>68188387</v>
      </c>
      <c r="D20">
        <v>18410171</v>
      </c>
      <c r="E20">
        <v>1</v>
      </c>
      <c r="F20">
        <v>1</v>
      </c>
      <c r="G20">
        <v>1</v>
      </c>
      <c r="H20">
        <v>1</v>
      </c>
      <c r="I20" t="s">
        <v>713</v>
      </c>
      <c r="J20" t="s">
        <v>3</v>
      </c>
      <c r="K20" t="s">
        <v>714</v>
      </c>
      <c r="L20">
        <v>1369</v>
      </c>
      <c r="N20">
        <v>1013</v>
      </c>
      <c r="O20" t="s">
        <v>665</v>
      </c>
      <c r="P20" t="s">
        <v>665</v>
      </c>
      <c r="Q20">
        <v>1</v>
      </c>
      <c r="W20">
        <v>0</v>
      </c>
      <c r="X20">
        <v>1151098980</v>
      </c>
      <c r="Y20">
        <v>22.54</v>
      </c>
      <c r="AA20">
        <v>0</v>
      </c>
      <c r="AB20">
        <v>0</v>
      </c>
      <c r="AC20">
        <v>0</v>
      </c>
      <c r="AD20">
        <v>8.9700000000000006</v>
      </c>
      <c r="AE20">
        <v>0</v>
      </c>
      <c r="AF20">
        <v>0</v>
      </c>
      <c r="AG20">
        <v>0</v>
      </c>
      <c r="AH20">
        <v>8.9700000000000006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1</v>
      </c>
      <c r="AQ20">
        <v>0</v>
      </c>
      <c r="AR20">
        <v>0</v>
      </c>
      <c r="AS20" t="s">
        <v>3</v>
      </c>
      <c r="AT20">
        <v>19.600000000000001</v>
      </c>
      <c r="AU20" t="s">
        <v>21</v>
      </c>
      <c r="AV20">
        <v>1</v>
      </c>
      <c r="AW20">
        <v>2</v>
      </c>
      <c r="AX20">
        <v>68188388</v>
      </c>
      <c r="AY20">
        <v>1</v>
      </c>
      <c r="AZ20">
        <v>0</v>
      </c>
      <c r="BA20">
        <v>19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Y20*Source!I36</f>
        <v>47.334000000000003</v>
      </c>
      <c r="CY20">
        <f>AD20</f>
        <v>8.9700000000000006</v>
      </c>
      <c r="CZ20">
        <f>AH20</f>
        <v>8.9700000000000006</v>
      </c>
      <c r="DA20">
        <f>AL20</f>
        <v>1</v>
      </c>
      <c r="DB20">
        <f>ROUND((ROUND(AT20*CZ20,2)*1.15),6)</f>
        <v>202.1815</v>
      </c>
      <c r="DC20">
        <f>ROUND((ROUND(AT20*AG20,2)*1.15),6)</f>
        <v>0</v>
      </c>
    </row>
    <row r="21" spans="1:107" x14ac:dyDescent="0.2">
      <c r="A21">
        <f>ROW(Source!A36)</f>
        <v>36</v>
      </c>
      <c r="B21">
        <v>68187018</v>
      </c>
      <c r="C21">
        <v>68188387</v>
      </c>
      <c r="D21">
        <v>64873129</v>
      </c>
      <c r="E21">
        <v>1</v>
      </c>
      <c r="F21">
        <v>1</v>
      </c>
      <c r="G21">
        <v>1</v>
      </c>
      <c r="H21">
        <v>2</v>
      </c>
      <c r="I21" t="s">
        <v>715</v>
      </c>
      <c r="J21" t="s">
        <v>716</v>
      </c>
      <c r="K21" t="s">
        <v>717</v>
      </c>
      <c r="L21">
        <v>1368</v>
      </c>
      <c r="N21">
        <v>1011</v>
      </c>
      <c r="O21" t="s">
        <v>669</v>
      </c>
      <c r="P21" t="s">
        <v>669</v>
      </c>
      <c r="Q21">
        <v>1</v>
      </c>
      <c r="W21">
        <v>0</v>
      </c>
      <c r="X21">
        <v>1230759911</v>
      </c>
      <c r="Y21">
        <v>1.2500000000000001E-2</v>
      </c>
      <c r="AA21">
        <v>0</v>
      </c>
      <c r="AB21">
        <v>851.65</v>
      </c>
      <c r="AC21">
        <v>329.79</v>
      </c>
      <c r="AD21">
        <v>0</v>
      </c>
      <c r="AE21">
        <v>0</v>
      </c>
      <c r="AF21">
        <v>87.17</v>
      </c>
      <c r="AG21">
        <v>11.6</v>
      </c>
      <c r="AH21">
        <v>0</v>
      </c>
      <c r="AI21">
        <v>1</v>
      </c>
      <c r="AJ21">
        <v>9.77</v>
      </c>
      <c r="AK21">
        <v>28.43</v>
      </c>
      <c r="AL21">
        <v>1</v>
      </c>
      <c r="AN21">
        <v>0</v>
      </c>
      <c r="AO21">
        <v>1</v>
      </c>
      <c r="AP21">
        <v>1</v>
      </c>
      <c r="AQ21">
        <v>0</v>
      </c>
      <c r="AR21">
        <v>0</v>
      </c>
      <c r="AS21" t="s">
        <v>3</v>
      </c>
      <c r="AT21">
        <v>0.01</v>
      </c>
      <c r="AU21" t="s">
        <v>20</v>
      </c>
      <c r="AV21">
        <v>0</v>
      </c>
      <c r="AW21">
        <v>2</v>
      </c>
      <c r="AX21">
        <v>68188389</v>
      </c>
      <c r="AY21">
        <v>1</v>
      </c>
      <c r="AZ21">
        <v>0</v>
      </c>
      <c r="BA21">
        <v>20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Y21*Source!I36</f>
        <v>2.6250000000000002E-2</v>
      </c>
      <c r="CY21">
        <f>AB21</f>
        <v>851.65</v>
      </c>
      <c r="CZ21">
        <f>AF21</f>
        <v>87.17</v>
      </c>
      <c r="DA21">
        <f>AJ21</f>
        <v>9.77</v>
      </c>
      <c r="DB21">
        <f>ROUND((ROUND(AT21*CZ21,2)*1.25),6)</f>
        <v>1.0874999999999999</v>
      </c>
      <c r="DC21">
        <f>ROUND((ROUND(AT21*AG21,2)*1.25),6)</f>
        <v>0.15</v>
      </c>
    </row>
    <row r="22" spans="1:107" x14ac:dyDescent="0.2">
      <c r="A22">
        <f>ROW(Source!A36)</f>
        <v>36</v>
      </c>
      <c r="B22">
        <v>68187018</v>
      </c>
      <c r="C22">
        <v>68188387</v>
      </c>
      <c r="D22">
        <v>64808996</v>
      </c>
      <c r="E22">
        <v>1</v>
      </c>
      <c r="F22">
        <v>1</v>
      </c>
      <c r="G22">
        <v>1</v>
      </c>
      <c r="H22">
        <v>3</v>
      </c>
      <c r="I22" t="s">
        <v>718</v>
      </c>
      <c r="J22" t="s">
        <v>719</v>
      </c>
      <c r="K22" t="s">
        <v>720</v>
      </c>
      <c r="L22">
        <v>1301</v>
      </c>
      <c r="N22">
        <v>1003</v>
      </c>
      <c r="O22" t="s">
        <v>507</v>
      </c>
      <c r="P22" t="s">
        <v>507</v>
      </c>
      <c r="Q22">
        <v>1</v>
      </c>
      <c r="W22">
        <v>0</v>
      </c>
      <c r="X22">
        <v>1431666801</v>
      </c>
      <c r="Y22">
        <v>105</v>
      </c>
      <c r="AA22">
        <v>29.34</v>
      </c>
      <c r="AB22">
        <v>0</v>
      </c>
      <c r="AC22">
        <v>0</v>
      </c>
      <c r="AD22">
        <v>0</v>
      </c>
      <c r="AE22">
        <v>7.07</v>
      </c>
      <c r="AF22">
        <v>0</v>
      </c>
      <c r="AG22">
        <v>0</v>
      </c>
      <c r="AH22">
        <v>0</v>
      </c>
      <c r="AI22">
        <v>4.1500000000000004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105</v>
      </c>
      <c r="AU22" t="s">
        <v>3</v>
      </c>
      <c r="AV22">
        <v>0</v>
      </c>
      <c r="AW22">
        <v>2</v>
      </c>
      <c r="AX22">
        <v>68188390</v>
      </c>
      <c r="AY22">
        <v>1</v>
      </c>
      <c r="AZ22">
        <v>0</v>
      </c>
      <c r="BA22">
        <v>21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Y22*Source!I36</f>
        <v>220.5</v>
      </c>
      <c r="CY22">
        <f>AA22</f>
        <v>29.34</v>
      </c>
      <c r="CZ22">
        <f>AE22</f>
        <v>7.07</v>
      </c>
      <c r="DA22">
        <f>AI22</f>
        <v>4.1500000000000004</v>
      </c>
      <c r="DB22">
        <f>ROUND(ROUND(AT22*CZ22,2),6)</f>
        <v>742.35</v>
      </c>
      <c r="DC22">
        <f>ROUND(ROUND(AT22*AG22,2),6)</f>
        <v>0</v>
      </c>
    </row>
    <row r="23" spans="1:107" x14ac:dyDescent="0.2">
      <c r="A23">
        <f>ROW(Source!A37)</f>
        <v>37</v>
      </c>
      <c r="B23">
        <v>68187018</v>
      </c>
      <c r="C23">
        <v>68189392</v>
      </c>
      <c r="D23">
        <v>18413593</v>
      </c>
      <c r="E23">
        <v>1</v>
      </c>
      <c r="F23">
        <v>1</v>
      </c>
      <c r="G23">
        <v>1</v>
      </c>
      <c r="H23">
        <v>1</v>
      </c>
      <c r="I23" t="s">
        <v>721</v>
      </c>
      <c r="J23" t="s">
        <v>3</v>
      </c>
      <c r="K23" t="s">
        <v>722</v>
      </c>
      <c r="L23">
        <v>1369</v>
      </c>
      <c r="N23">
        <v>1013</v>
      </c>
      <c r="O23" t="s">
        <v>665</v>
      </c>
      <c r="P23" t="s">
        <v>665</v>
      </c>
      <c r="Q23">
        <v>1</v>
      </c>
      <c r="W23">
        <v>0</v>
      </c>
      <c r="X23">
        <v>770741471</v>
      </c>
      <c r="Y23">
        <v>373.54300000000001</v>
      </c>
      <c r="AA23">
        <v>0</v>
      </c>
      <c r="AB23">
        <v>0</v>
      </c>
      <c r="AC23">
        <v>0</v>
      </c>
      <c r="AD23">
        <v>10.06</v>
      </c>
      <c r="AE23">
        <v>0</v>
      </c>
      <c r="AF23">
        <v>0</v>
      </c>
      <c r="AG23">
        <v>0</v>
      </c>
      <c r="AH23">
        <v>10.06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1</v>
      </c>
      <c r="AQ23">
        <v>0</v>
      </c>
      <c r="AR23">
        <v>0</v>
      </c>
      <c r="AS23" t="s">
        <v>3</v>
      </c>
      <c r="AT23">
        <v>324.82</v>
      </c>
      <c r="AU23" t="s">
        <v>21</v>
      </c>
      <c r="AV23">
        <v>1</v>
      </c>
      <c r="AW23">
        <v>2</v>
      </c>
      <c r="AX23">
        <v>68189393</v>
      </c>
      <c r="AY23">
        <v>1</v>
      </c>
      <c r="AZ23">
        <v>2048</v>
      </c>
      <c r="BA23">
        <v>22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Y23*Source!I37</f>
        <v>109.9710592</v>
      </c>
      <c r="CY23">
        <f>AD23</f>
        <v>10.06</v>
      </c>
      <c r="CZ23">
        <f>AH23</f>
        <v>10.06</v>
      </c>
      <c r="DA23">
        <f>AL23</f>
        <v>1</v>
      </c>
      <c r="DB23">
        <f>ROUND((ROUND(AT23*CZ23,2)*1.15),6)</f>
        <v>3757.8434999999999</v>
      </c>
      <c r="DC23">
        <f>ROUND((ROUND(AT23*AG23,2)*1.15),6)</f>
        <v>0</v>
      </c>
    </row>
    <row r="24" spans="1:107" x14ac:dyDescent="0.2">
      <c r="A24">
        <f>ROW(Source!A37)</f>
        <v>37</v>
      </c>
      <c r="B24">
        <v>68187018</v>
      </c>
      <c r="C24">
        <v>68189392</v>
      </c>
      <c r="D24">
        <v>121548</v>
      </c>
      <c r="E24">
        <v>1</v>
      </c>
      <c r="F24">
        <v>1</v>
      </c>
      <c r="G24">
        <v>1</v>
      </c>
      <c r="H24">
        <v>1</v>
      </c>
      <c r="I24" t="s">
        <v>44</v>
      </c>
      <c r="J24" t="s">
        <v>3</v>
      </c>
      <c r="K24" t="s">
        <v>723</v>
      </c>
      <c r="L24">
        <v>608254</v>
      </c>
      <c r="N24">
        <v>1013</v>
      </c>
      <c r="O24" t="s">
        <v>724</v>
      </c>
      <c r="P24" t="s">
        <v>724</v>
      </c>
      <c r="Q24">
        <v>1</v>
      </c>
      <c r="W24">
        <v>0</v>
      </c>
      <c r="X24">
        <v>-185737400</v>
      </c>
      <c r="Y24">
        <v>2.75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1</v>
      </c>
      <c r="AQ24">
        <v>0</v>
      </c>
      <c r="AR24">
        <v>0</v>
      </c>
      <c r="AS24" t="s">
        <v>3</v>
      </c>
      <c r="AT24">
        <v>2.2000000000000002</v>
      </c>
      <c r="AU24" t="s">
        <v>20</v>
      </c>
      <c r="AV24">
        <v>2</v>
      </c>
      <c r="AW24">
        <v>2</v>
      </c>
      <c r="AX24">
        <v>68189394</v>
      </c>
      <c r="AY24">
        <v>1</v>
      </c>
      <c r="AZ24">
        <v>0</v>
      </c>
      <c r="BA24">
        <v>23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Y24*Source!I37</f>
        <v>0.80959999999999999</v>
      </c>
      <c r="CY24">
        <f>AD24</f>
        <v>0</v>
      </c>
      <c r="CZ24">
        <f>AH24</f>
        <v>0</v>
      </c>
      <c r="DA24">
        <f>AL24</f>
        <v>1</v>
      </c>
      <c r="DB24">
        <f>ROUND((ROUND(AT24*CZ24,2)*1.25),6)</f>
        <v>0</v>
      </c>
      <c r="DC24">
        <f>ROUND((ROUND(AT24*AG24,2)*1.25),6)</f>
        <v>0</v>
      </c>
    </row>
    <row r="25" spans="1:107" x14ac:dyDescent="0.2">
      <c r="A25">
        <f>ROW(Source!A37)</f>
        <v>37</v>
      </c>
      <c r="B25">
        <v>68187018</v>
      </c>
      <c r="C25">
        <v>68189392</v>
      </c>
      <c r="D25">
        <v>64871277</v>
      </c>
      <c r="E25">
        <v>1</v>
      </c>
      <c r="F25">
        <v>1</v>
      </c>
      <c r="G25">
        <v>1</v>
      </c>
      <c r="H25">
        <v>2</v>
      </c>
      <c r="I25" t="s">
        <v>725</v>
      </c>
      <c r="J25" t="s">
        <v>726</v>
      </c>
      <c r="K25" t="s">
        <v>727</v>
      </c>
      <c r="L25">
        <v>1368</v>
      </c>
      <c r="N25">
        <v>1011</v>
      </c>
      <c r="O25" t="s">
        <v>669</v>
      </c>
      <c r="P25" t="s">
        <v>669</v>
      </c>
      <c r="Q25">
        <v>1</v>
      </c>
      <c r="W25">
        <v>0</v>
      </c>
      <c r="X25">
        <v>1106923569</v>
      </c>
      <c r="Y25">
        <v>2.75</v>
      </c>
      <c r="AA25">
        <v>0</v>
      </c>
      <c r="AB25">
        <v>1000.16</v>
      </c>
      <c r="AC25">
        <v>383.81</v>
      </c>
      <c r="AD25">
        <v>0</v>
      </c>
      <c r="AE25">
        <v>0</v>
      </c>
      <c r="AF25">
        <v>112</v>
      </c>
      <c r="AG25">
        <v>13.5</v>
      </c>
      <c r="AH25">
        <v>0</v>
      </c>
      <c r="AI25">
        <v>1</v>
      </c>
      <c r="AJ25">
        <v>8.93</v>
      </c>
      <c r="AK25">
        <v>28.43</v>
      </c>
      <c r="AL25">
        <v>1</v>
      </c>
      <c r="AN25">
        <v>0</v>
      </c>
      <c r="AO25">
        <v>1</v>
      </c>
      <c r="AP25">
        <v>1</v>
      </c>
      <c r="AQ25">
        <v>0</v>
      </c>
      <c r="AR25">
        <v>0</v>
      </c>
      <c r="AS25" t="s">
        <v>3</v>
      </c>
      <c r="AT25">
        <v>2.2000000000000002</v>
      </c>
      <c r="AU25" t="s">
        <v>20</v>
      </c>
      <c r="AV25">
        <v>0</v>
      </c>
      <c r="AW25">
        <v>2</v>
      </c>
      <c r="AX25">
        <v>68189395</v>
      </c>
      <c r="AY25">
        <v>1</v>
      </c>
      <c r="AZ25">
        <v>0</v>
      </c>
      <c r="BA25">
        <v>24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Y25*Source!I37</f>
        <v>0.80959999999999999</v>
      </c>
      <c r="CY25">
        <f>AB25</f>
        <v>1000.16</v>
      </c>
      <c r="CZ25">
        <f>AF25</f>
        <v>112</v>
      </c>
      <c r="DA25">
        <f>AJ25</f>
        <v>8.93</v>
      </c>
      <c r="DB25">
        <f>ROUND((ROUND(AT25*CZ25,2)*1.25),6)</f>
        <v>308</v>
      </c>
      <c r="DC25">
        <f>ROUND((ROUND(AT25*AG25,2)*1.25),6)</f>
        <v>37.125</v>
      </c>
    </row>
    <row r="26" spans="1:107" x14ac:dyDescent="0.2">
      <c r="A26">
        <f>ROW(Source!A37)</f>
        <v>37</v>
      </c>
      <c r="B26">
        <v>68187018</v>
      </c>
      <c r="C26">
        <v>68189392</v>
      </c>
      <c r="D26">
        <v>64871376</v>
      </c>
      <c r="E26">
        <v>1</v>
      </c>
      <c r="F26">
        <v>1</v>
      </c>
      <c r="G26">
        <v>1</v>
      </c>
      <c r="H26">
        <v>2</v>
      </c>
      <c r="I26" t="s">
        <v>728</v>
      </c>
      <c r="J26" t="s">
        <v>729</v>
      </c>
      <c r="K26" t="s">
        <v>730</v>
      </c>
      <c r="L26">
        <v>1368</v>
      </c>
      <c r="N26">
        <v>1011</v>
      </c>
      <c r="O26" t="s">
        <v>669</v>
      </c>
      <c r="P26" t="s">
        <v>669</v>
      </c>
      <c r="Q26">
        <v>1</v>
      </c>
      <c r="W26">
        <v>0</v>
      </c>
      <c r="X26">
        <v>1843081982</v>
      </c>
      <c r="Y26">
        <v>54.875</v>
      </c>
      <c r="AA26">
        <v>0</v>
      </c>
      <c r="AB26">
        <v>72.040000000000006</v>
      </c>
      <c r="AC26">
        <v>0</v>
      </c>
      <c r="AD26">
        <v>0</v>
      </c>
      <c r="AE26">
        <v>0</v>
      </c>
      <c r="AF26">
        <v>6.9</v>
      </c>
      <c r="AG26">
        <v>0</v>
      </c>
      <c r="AH26">
        <v>0</v>
      </c>
      <c r="AI26">
        <v>1</v>
      </c>
      <c r="AJ26">
        <v>10.44</v>
      </c>
      <c r="AK26">
        <v>28.43</v>
      </c>
      <c r="AL26">
        <v>1</v>
      </c>
      <c r="AN26">
        <v>0</v>
      </c>
      <c r="AO26">
        <v>1</v>
      </c>
      <c r="AP26">
        <v>1</v>
      </c>
      <c r="AQ26">
        <v>0</v>
      </c>
      <c r="AR26">
        <v>0</v>
      </c>
      <c r="AS26" t="s">
        <v>3</v>
      </c>
      <c r="AT26">
        <v>43.9</v>
      </c>
      <c r="AU26" t="s">
        <v>20</v>
      </c>
      <c r="AV26">
        <v>0</v>
      </c>
      <c r="AW26">
        <v>2</v>
      </c>
      <c r="AX26">
        <v>68189396</v>
      </c>
      <c r="AY26">
        <v>1</v>
      </c>
      <c r="AZ26">
        <v>0</v>
      </c>
      <c r="BA26">
        <v>25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Y26*Source!I37</f>
        <v>16.155200000000001</v>
      </c>
      <c r="CY26">
        <f>AB26</f>
        <v>72.040000000000006</v>
      </c>
      <c r="CZ26">
        <f>AF26</f>
        <v>6.9</v>
      </c>
      <c r="DA26">
        <f>AJ26</f>
        <v>10.44</v>
      </c>
      <c r="DB26">
        <f>ROUND((ROUND(AT26*CZ26,2)*1.25),6)</f>
        <v>378.63749999999999</v>
      </c>
      <c r="DC26">
        <f>ROUND((ROUND(AT26*AG26,2)*1.25),6)</f>
        <v>0</v>
      </c>
    </row>
    <row r="27" spans="1:107" x14ac:dyDescent="0.2">
      <c r="A27">
        <f>ROW(Source!A37)</f>
        <v>37</v>
      </c>
      <c r="B27">
        <v>68187018</v>
      </c>
      <c r="C27">
        <v>68189392</v>
      </c>
      <c r="D27">
        <v>64873129</v>
      </c>
      <c r="E27">
        <v>1</v>
      </c>
      <c r="F27">
        <v>1</v>
      </c>
      <c r="G27">
        <v>1</v>
      </c>
      <c r="H27">
        <v>2</v>
      </c>
      <c r="I27" t="s">
        <v>715</v>
      </c>
      <c r="J27" t="s">
        <v>716</v>
      </c>
      <c r="K27" t="s">
        <v>717</v>
      </c>
      <c r="L27">
        <v>1368</v>
      </c>
      <c r="N27">
        <v>1011</v>
      </c>
      <c r="O27" t="s">
        <v>669</v>
      </c>
      <c r="P27" t="s">
        <v>669</v>
      </c>
      <c r="Q27">
        <v>1</v>
      </c>
      <c r="W27">
        <v>0</v>
      </c>
      <c r="X27">
        <v>1230759911</v>
      </c>
      <c r="Y27">
        <v>0.35</v>
      </c>
      <c r="AA27">
        <v>0</v>
      </c>
      <c r="AB27">
        <v>851.65</v>
      </c>
      <c r="AC27">
        <v>329.79</v>
      </c>
      <c r="AD27">
        <v>0</v>
      </c>
      <c r="AE27">
        <v>0</v>
      </c>
      <c r="AF27">
        <v>87.17</v>
      </c>
      <c r="AG27">
        <v>11.6</v>
      </c>
      <c r="AH27">
        <v>0</v>
      </c>
      <c r="AI27">
        <v>1</v>
      </c>
      <c r="AJ27">
        <v>9.77</v>
      </c>
      <c r="AK27">
        <v>28.43</v>
      </c>
      <c r="AL27">
        <v>1</v>
      </c>
      <c r="AN27">
        <v>0</v>
      </c>
      <c r="AO27">
        <v>1</v>
      </c>
      <c r="AP27">
        <v>1</v>
      </c>
      <c r="AQ27">
        <v>0</v>
      </c>
      <c r="AR27">
        <v>0</v>
      </c>
      <c r="AS27" t="s">
        <v>3</v>
      </c>
      <c r="AT27">
        <v>0.28000000000000003</v>
      </c>
      <c r="AU27" t="s">
        <v>20</v>
      </c>
      <c r="AV27">
        <v>0</v>
      </c>
      <c r="AW27">
        <v>2</v>
      </c>
      <c r="AX27">
        <v>68189397</v>
      </c>
      <c r="AY27">
        <v>1</v>
      </c>
      <c r="AZ27">
        <v>2048</v>
      </c>
      <c r="BA27">
        <v>26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Y27*Source!I37</f>
        <v>0.10303999999999999</v>
      </c>
      <c r="CY27">
        <f>AB27</f>
        <v>851.65</v>
      </c>
      <c r="CZ27">
        <f>AF27</f>
        <v>87.17</v>
      </c>
      <c r="DA27">
        <f>AJ27</f>
        <v>9.77</v>
      </c>
      <c r="DB27">
        <f>ROUND((ROUND(AT27*CZ27,2)*1.25),6)</f>
        <v>30.512499999999999</v>
      </c>
      <c r="DC27">
        <f>ROUND((ROUND(AT27*AG27,2)*1.25),6)</f>
        <v>4.0625</v>
      </c>
    </row>
    <row r="28" spans="1:107" x14ac:dyDescent="0.2">
      <c r="A28">
        <f>ROW(Source!A37)</f>
        <v>37</v>
      </c>
      <c r="B28">
        <v>68187018</v>
      </c>
      <c r="C28">
        <v>68189392</v>
      </c>
      <c r="D28">
        <v>64807528</v>
      </c>
      <c r="E28">
        <v>1</v>
      </c>
      <c r="F28">
        <v>1</v>
      </c>
      <c r="G28">
        <v>1</v>
      </c>
      <c r="H28">
        <v>3</v>
      </c>
      <c r="I28" t="s">
        <v>731</v>
      </c>
      <c r="J28" t="s">
        <v>732</v>
      </c>
      <c r="K28" t="s">
        <v>733</v>
      </c>
      <c r="L28">
        <v>1348</v>
      </c>
      <c r="N28">
        <v>1009</v>
      </c>
      <c r="O28" t="s">
        <v>133</v>
      </c>
      <c r="P28" t="s">
        <v>133</v>
      </c>
      <c r="Q28">
        <v>1000</v>
      </c>
      <c r="W28">
        <v>0</v>
      </c>
      <c r="X28">
        <v>-399561490</v>
      </c>
      <c r="Y28">
        <v>1.15E-3</v>
      </c>
      <c r="AA28">
        <v>190637</v>
      </c>
      <c r="AB28">
        <v>0</v>
      </c>
      <c r="AC28">
        <v>0</v>
      </c>
      <c r="AD28">
        <v>0</v>
      </c>
      <c r="AE28">
        <v>37900</v>
      </c>
      <c r="AF28">
        <v>0</v>
      </c>
      <c r="AG28">
        <v>0</v>
      </c>
      <c r="AH28">
        <v>0</v>
      </c>
      <c r="AI28">
        <v>5.03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1.15E-3</v>
      </c>
      <c r="AU28" t="s">
        <v>3</v>
      </c>
      <c r="AV28">
        <v>0</v>
      </c>
      <c r="AW28">
        <v>2</v>
      </c>
      <c r="AX28">
        <v>68189398</v>
      </c>
      <c r="AY28">
        <v>1</v>
      </c>
      <c r="AZ28">
        <v>0</v>
      </c>
      <c r="BA28">
        <v>27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Y28*Source!I37</f>
        <v>3.3856000000000001E-4</v>
      </c>
      <c r="CY28">
        <f>AA28</f>
        <v>190637</v>
      </c>
      <c r="CZ28">
        <f>AE28</f>
        <v>37900</v>
      </c>
      <c r="DA28">
        <f>AI28</f>
        <v>5.03</v>
      </c>
      <c r="DB28">
        <f>ROUND(ROUND(AT28*CZ28,2),6)</f>
        <v>43.59</v>
      </c>
      <c r="DC28">
        <f>ROUND(ROUND(AT28*AG28,2),6)</f>
        <v>0</v>
      </c>
    </row>
    <row r="29" spans="1:107" x14ac:dyDescent="0.2">
      <c r="A29">
        <f>ROW(Source!A37)</f>
        <v>37</v>
      </c>
      <c r="B29">
        <v>68187018</v>
      </c>
      <c r="C29">
        <v>68189392</v>
      </c>
      <c r="D29">
        <v>64811625</v>
      </c>
      <c r="E29">
        <v>1</v>
      </c>
      <c r="F29">
        <v>1</v>
      </c>
      <c r="G29">
        <v>1</v>
      </c>
      <c r="H29">
        <v>3</v>
      </c>
      <c r="I29" t="s">
        <v>59</v>
      </c>
      <c r="J29" t="s">
        <v>61</v>
      </c>
      <c r="K29" t="s">
        <v>60</v>
      </c>
      <c r="L29">
        <v>1327</v>
      </c>
      <c r="N29">
        <v>1005</v>
      </c>
      <c r="O29" t="s">
        <v>31</v>
      </c>
      <c r="P29" t="s">
        <v>31</v>
      </c>
      <c r="Q29">
        <v>1</v>
      </c>
      <c r="W29">
        <v>0</v>
      </c>
      <c r="X29">
        <v>1857014117</v>
      </c>
      <c r="Y29">
        <v>200</v>
      </c>
      <c r="AA29">
        <v>738.34</v>
      </c>
      <c r="AB29">
        <v>0</v>
      </c>
      <c r="AC29">
        <v>0</v>
      </c>
      <c r="AD29">
        <v>0</v>
      </c>
      <c r="AE29">
        <v>109.06</v>
      </c>
      <c r="AF29">
        <v>0</v>
      </c>
      <c r="AG29">
        <v>0</v>
      </c>
      <c r="AH29">
        <v>0</v>
      </c>
      <c r="AI29">
        <v>6.77</v>
      </c>
      <c r="AJ29">
        <v>1</v>
      </c>
      <c r="AK29">
        <v>1</v>
      </c>
      <c r="AL29">
        <v>1</v>
      </c>
      <c r="AN29">
        <v>1</v>
      </c>
      <c r="AO29">
        <v>0</v>
      </c>
      <c r="AP29">
        <v>0</v>
      </c>
      <c r="AQ29">
        <v>0</v>
      </c>
      <c r="AR29">
        <v>0</v>
      </c>
      <c r="AS29" t="s">
        <v>3</v>
      </c>
      <c r="AT29">
        <v>200</v>
      </c>
      <c r="AU29" t="s">
        <v>3</v>
      </c>
      <c r="AV29">
        <v>0</v>
      </c>
      <c r="AW29">
        <v>1</v>
      </c>
      <c r="AX29">
        <v>-1</v>
      </c>
      <c r="AY29">
        <v>0</v>
      </c>
      <c r="AZ29">
        <v>0</v>
      </c>
      <c r="BA29" t="s">
        <v>3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Y29*Source!I37</f>
        <v>58.879999999999995</v>
      </c>
      <c r="CY29">
        <f>AA29</f>
        <v>738.34</v>
      </c>
      <c r="CZ29">
        <f>AE29</f>
        <v>109.06</v>
      </c>
      <c r="DA29">
        <f>AI29</f>
        <v>6.77</v>
      </c>
      <c r="DB29">
        <f>ROUND(ROUND(AT29*CZ29,2),6)</f>
        <v>21812</v>
      </c>
      <c r="DC29">
        <f>ROUND(ROUND(AT29*AG29,2),6)</f>
        <v>0</v>
      </c>
    </row>
    <row r="30" spans="1:107" x14ac:dyDescent="0.2">
      <c r="A30">
        <f>ROW(Source!A37)</f>
        <v>37</v>
      </c>
      <c r="B30">
        <v>68187018</v>
      </c>
      <c r="C30">
        <v>68189392</v>
      </c>
      <c r="D30">
        <v>64814679</v>
      </c>
      <c r="E30">
        <v>1</v>
      </c>
      <c r="F30">
        <v>1</v>
      </c>
      <c r="G30">
        <v>1</v>
      </c>
      <c r="H30">
        <v>3</v>
      </c>
      <c r="I30" t="s">
        <v>734</v>
      </c>
      <c r="J30" t="s">
        <v>735</v>
      </c>
      <c r="K30" t="s">
        <v>736</v>
      </c>
      <c r="L30">
        <v>1339</v>
      </c>
      <c r="N30">
        <v>1007</v>
      </c>
      <c r="O30" t="s">
        <v>712</v>
      </c>
      <c r="P30" t="s">
        <v>712</v>
      </c>
      <c r="Q30">
        <v>1</v>
      </c>
      <c r="W30">
        <v>0</v>
      </c>
      <c r="X30">
        <v>-312411735</v>
      </c>
      <c r="Y30">
        <v>0.04</v>
      </c>
      <c r="AA30">
        <v>8380.9500000000007</v>
      </c>
      <c r="AB30">
        <v>0</v>
      </c>
      <c r="AC30">
        <v>0</v>
      </c>
      <c r="AD30">
        <v>0</v>
      </c>
      <c r="AE30">
        <v>1699.99</v>
      </c>
      <c r="AF30">
        <v>0</v>
      </c>
      <c r="AG30">
        <v>0</v>
      </c>
      <c r="AH30">
        <v>0</v>
      </c>
      <c r="AI30">
        <v>4.93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0.04</v>
      </c>
      <c r="AU30" t="s">
        <v>3</v>
      </c>
      <c r="AV30">
        <v>0</v>
      </c>
      <c r="AW30">
        <v>2</v>
      </c>
      <c r="AX30">
        <v>68189402</v>
      </c>
      <c r="AY30">
        <v>1</v>
      </c>
      <c r="AZ30">
        <v>0</v>
      </c>
      <c r="BA30">
        <v>31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Y30*Source!I37</f>
        <v>1.1776E-2</v>
      </c>
      <c r="CY30">
        <f>AA30</f>
        <v>8380.9500000000007</v>
      </c>
      <c r="CZ30">
        <f>AE30</f>
        <v>1699.99</v>
      </c>
      <c r="DA30">
        <f>AI30</f>
        <v>4.93</v>
      </c>
      <c r="DB30">
        <f>ROUND(ROUND(AT30*CZ30,2),6)</f>
        <v>68</v>
      </c>
      <c r="DC30">
        <f>ROUND(ROUND(AT30*AG30,2),6)</f>
        <v>0</v>
      </c>
    </row>
    <row r="31" spans="1:107" x14ac:dyDescent="0.2">
      <c r="A31">
        <f>ROW(Source!A37)</f>
        <v>37</v>
      </c>
      <c r="B31">
        <v>68187018</v>
      </c>
      <c r="C31">
        <v>68189392</v>
      </c>
      <c r="D31">
        <v>64827577</v>
      </c>
      <c r="E31">
        <v>1</v>
      </c>
      <c r="F31">
        <v>1</v>
      </c>
      <c r="G31">
        <v>1</v>
      </c>
      <c r="H31">
        <v>3</v>
      </c>
      <c r="I31" t="s">
        <v>737</v>
      </c>
      <c r="J31" t="s">
        <v>738</v>
      </c>
      <c r="K31" t="s">
        <v>739</v>
      </c>
      <c r="L31">
        <v>1348</v>
      </c>
      <c r="N31">
        <v>1009</v>
      </c>
      <c r="O31" t="s">
        <v>133</v>
      </c>
      <c r="P31" t="s">
        <v>133</v>
      </c>
      <c r="Q31">
        <v>1000</v>
      </c>
      <c r="W31">
        <v>0</v>
      </c>
      <c r="X31">
        <v>49960543</v>
      </c>
      <c r="Y31">
        <v>0.02</v>
      </c>
      <c r="AA31">
        <v>59073.919999999998</v>
      </c>
      <c r="AB31">
        <v>0</v>
      </c>
      <c r="AC31">
        <v>0</v>
      </c>
      <c r="AD31">
        <v>0</v>
      </c>
      <c r="AE31">
        <v>7712</v>
      </c>
      <c r="AF31">
        <v>0</v>
      </c>
      <c r="AG31">
        <v>0</v>
      </c>
      <c r="AH31">
        <v>0</v>
      </c>
      <c r="AI31">
        <v>7.66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0.02</v>
      </c>
      <c r="AU31" t="s">
        <v>3</v>
      </c>
      <c r="AV31">
        <v>0</v>
      </c>
      <c r="AW31">
        <v>2</v>
      </c>
      <c r="AX31">
        <v>68189403</v>
      </c>
      <c r="AY31">
        <v>1</v>
      </c>
      <c r="AZ31">
        <v>0</v>
      </c>
      <c r="BA31">
        <v>32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Y31*Source!I37</f>
        <v>5.888E-3</v>
      </c>
      <c r="CY31">
        <f>AA31</f>
        <v>59073.919999999998</v>
      </c>
      <c r="CZ31">
        <f>AE31</f>
        <v>7712</v>
      </c>
      <c r="DA31">
        <f>AI31</f>
        <v>7.66</v>
      </c>
      <c r="DB31">
        <f>ROUND(ROUND(AT31*CZ31,2),6)</f>
        <v>154.24</v>
      </c>
      <c r="DC31">
        <f>ROUND(ROUND(AT31*AG31,2),6)</f>
        <v>0</v>
      </c>
    </row>
    <row r="32" spans="1:107" x14ac:dyDescent="0.2">
      <c r="A32">
        <f>ROW(Source!A37)</f>
        <v>37</v>
      </c>
      <c r="B32">
        <v>68187018</v>
      </c>
      <c r="C32">
        <v>68189392</v>
      </c>
      <c r="D32">
        <v>64861666</v>
      </c>
      <c r="E32">
        <v>1</v>
      </c>
      <c r="F32">
        <v>1</v>
      </c>
      <c r="G32">
        <v>1</v>
      </c>
      <c r="H32">
        <v>3</v>
      </c>
      <c r="I32" t="s">
        <v>740</v>
      </c>
      <c r="J32" t="s">
        <v>741</v>
      </c>
      <c r="K32" t="s">
        <v>742</v>
      </c>
      <c r="L32">
        <v>1302</v>
      </c>
      <c r="N32">
        <v>1003</v>
      </c>
      <c r="O32" t="s">
        <v>288</v>
      </c>
      <c r="P32" t="s">
        <v>288</v>
      </c>
      <c r="Q32">
        <v>10</v>
      </c>
      <c r="W32">
        <v>0</v>
      </c>
      <c r="X32">
        <v>838327806</v>
      </c>
      <c r="Y32">
        <v>0.2</v>
      </c>
      <c r="AA32">
        <v>386.05</v>
      </c>
      <c r="AB32">
        <v>0</v>
      </c>
      <c r="AC32">
        <v>0</v>
      </c>
      <c r="AD32">
        <v>0</v>
      </c>
      <c r="AE32">
        <v>71.489999999999995</v>
      </c>
      <c r="AF32">
        <v>0</v>
      </c>
      <c r="AG32">
        <v>0</v>
      </c>
      <c r="AH32">
        <v>0</v>
      </c>
      <c r="AI32">
        <v>5.4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0.2</v>
      </c>
      <c r="AU32" t="s">
        <v>3</v>
      </c>
      <c r="AV32">
        <v>0</v>
      </c>
      <c r="AW32">
        <v>2</v>
      </c>
      <c r="AX32">
        <v>68189405</v>
      </c>
      <c r="AY32">
        <v>1</v>
      </c>
      <c r="AZ32">
        <v>0</v>
      </c>
      <c r="BA32">
        <v>34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Y32*Source!I37</f>
        <v>5.8880000000000002E-2</v>
      </c>
      <c r="CY32">
        <f>AA32</f>
        <v>386.05</v>
      </c>
      <c r="CZ32">
        <f>AE32</f>
        <v>71.489999999999995</v>
      </c>
      <c r="DA32">
        <f>AI32</f>
        <v>5.4</v>
      </c>
      <c r="DB32">
        <f>ROUND(ROUND(AT32*CZ32,2),6)</f>
        <v>14.3</v>
      </c>
      <c r="DC32">
        <f>ROUND(ROUND(AT32*AG32,2),6)</f>
        <v>0</v>
      </c>
    </row>
    <row r="33" spans="1:107" x14ac:dyDescent="0.2">
      <c r="A33">
        <f>ROW(Source!A39)</f>
        <v>39</v>
      </c>
      <c r="B33">
        <v>68187018</v>
      </c>
      <c r="C33">
        <v>68189837</v>
      </c>
      <c r="D33">
        <v>18410171</v>
      </c>
      <c r="E33">
        <v>1</v>
      </c>
      <c r="F33">
        <v>1</v>
      </c>
      <c r="G33">
        <v>1</v>
      </c>
      <c r="H33">
        <v>1</v>
      </c>
      <c r="I33" t="s">
        <v>713</v>
      </c>
      <c r="J33" t="s">
        <v>3</v>
      </c>
      <c r="K33" t="s">
        <v>714</v>
      </c>
      <c r="L33">
        <v>1369</v>
      </c>
      <c r="N33">
        <v>1013</v>
      </c>
      <c r="O33" t="s">
        <v>665</v>
      </c>
      <c r="P33" t="s">
        <v>665</v>
      </c>
      <c r="Q33">
        <v>1</v>
      </c>
      <c r="W33">
        <v>0</v>
      </c>
      <c r="X33">
        <v>1151098980</v>
      </c>
      <c r="Y33">
        <v>2.0470000000000002</v>
      </c>
      <c r="AA33">
        <v>0</v>
      </c>
      <c r="AB33">
        <v>0</v>
      </c>
      <c r="AC33">
        <v>0</v>
      </c>
      <c r="AD33">
        <v>8.9700000000000006</v>
      </c>
      <c r="AE33">
        <v>0</v>
      </c>
      <c r="AF33">
        <v>0</v>
      </c>
      <c r="AG33">
        <v>0</v>
      </c>
      <c r="AH33">
        <v>8.9700000000000006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1</v>
      </c>
      <c r="AQ33">
        <v>0</v>
      </c>
      <c r="AR33">
        <v>0</v>
      </c>
      <c r="AS33" t="s">
        <v>3</v>
      </c>
      <c r="AT33">
        <v>1.78</v>
      </c>
      <c r="AU33" t="s">
        <v>21</v>
      </c>
      <c r="AV33">
        <v>1</v>
      </c>
      <c r="AW33">
        <v>2</v>
      </c>
      <c r="AX33">
        <v>68189838</v>
      </c>
      <c r="AY33">
        <v>1</v>
      </c>
      <c r="AZ33">
        <v>2048</v>
      </c>
      <c r="BA33">
        <v>35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Y33*Source!I39</f>
        <v>8.1880000000000006</v>
      </c>
      <c r="CY33">
        <f>AD33</f>
        <v>8.9700000000000006</v>
      </c>
      <c r="CZ33">
        <f>AH33</f>
        <v>8.9700000000000006</v>
      </c>
      <c r="DA33">
        <f>AL33</f>
        <v>1</v>
      </c>
      <c r="DB33">
        <f>ROUND((ROUND(AT33*CZ33,2)*1.15),6)</f>
        <v>18.365500000000001</v>
      </c>
      <c r="DC33">
        <f>ROUND((ROUND(AT33*AG33,2)*1.15),6)</f>
        <v>0</v>
      </c>
    </row>
    <row r="34" spans="1:107" x14ac:dyDescent="0.2">
      <c r="A34">
        <f>ROW(Source!A39)</f>
        <v>39</v>
      </c>
      <c r="B34">
        <v>68187018</v>
      </c>
      <c r="C34">
        <v>68189837</v>
      </c>
      <c r="D34">
        <v>121548</v>
      </c>
      <c r="E34">
        <v>1</v>
      </c>
      <c r="F34">
        <v>1</v>
      </c>
      <c r="G34">
        <v>1</v>
      </c>
      <c r="H34">
        <v>1</v>
      </c>
      <c r="I34" t="s">
        <v>44</v>
      </c>
      <c r="J34" t="s">
        <v>3</v>
      </c>
      <c r="K34" t="s">
        <v>723</v>
      </c>
      <c r="L34">
        <v>608254</v>
      </c>
      <c r="N34">
        <v>1013</v>
      </c>
      <c r="O34" t="s">
        <v>724</v>
      </c>
      <c r="P34" t="s">
        <v>724</v>
      </c>
      <c r="Q34">
        <v>1</v>
      </c>
      <c r="W34">
        <v>0</v>
      </c>
      <c r="X34">
        <v>-185737400</v>
      </c>
      <c r="Y34">
        <v>1.2500000000000001E-2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1</v>
      </c>
      <c r="AQ34">
        <v>0</v>
      </c>
      <c r="AR34">
        <v>0</v>
      </c>
      <c r="AS34" t="s">
        <v>3</v>
      </c>
      <c r="AT34">
        <v>0.01</v>
      </c>
      <c r="AU34" t="s">
        <v>20</v>
      </c>
      <c r="AV34">
        <v>2</v>
      </c>
      <c r="AW34">
        <v>2</v>
      </c>
      <c r="AX34">
        <v>68189839</v>
      </c>
      <c r="AY34">
        <v>1</v>
      </c>
      <c r="AZ34">
        <v>0</v>
      </c>
      <c r="BA34">
        <v>36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Y34*Source!I39</f>
        <v>0.05</v>
      </c>
      <c r="CY34">
        <f>AD34</f>
        <v>0</v>
      </c>
      <c r="CZ34">
        <f>AH34</f>
        <v>0</v>
      </c>
      <c r="DA34">
        <f>AL34</f>
        <v>1</v>
      </c>
      <c r="DB34">
        <f>ROUND((ROUND(AT34*CZ34,2)*1.25),6)</f>
        <v>0</v>
      </c>
      <c r="DC34">
        <f>ROUND((ROUND(AT34*AG34,2)*1.25),6)</f>
        <v>0</v>
      </c>
    </row>
    <row r="35" spans="1:107" x14ac:dyDescent="0.2">
      <c r="A35">
        <f>ROW(Source!A39)</f>
        <v>39</v>
      </c>
      <c r="B35">
        <v>68187018</v>
      </c>
      <c r="C35">
        <v>68189837</v>
      </c>
      <c r="D35">
        <v>64871277</v>
      </c>
      <c r="E35">
        <v>1</v>
      </c>
      <c r="F35">
        <v>1</v>
      </c>
      <c r="G35">
        <v>1</v>
      </c>
      <c r="H35">
        <v>2</v>
      </c>
      <c r="I35" t="s">
        <v>725</v>
      </c>
      <c r="J35" t="s">
        <v>726</v>
      </c>
      <c r="K35" t="s">
        <v>727</v>
      </c>
      <c r="L35">
        <v>1368</v>
      </c>
      <c r="N35">
        <v>1011</v>
      </c>
      <c r="O35" t="s">
        <v>669</v>
      </c>
      <c r="P35" t="s">
        <v>669</v>
      </c>
      <c r="Q35">
        <v>1</v>
      </c>
      <c r="W35">
        <v>0</v>
      </c>
      <c r="X35">
        <v>1106923569</v>
      </c>
      <c r="Y35">
        <v>1.2500000000000001E-2</v>
      </c>
      <c r="AA35">
        <v>0</v>
      </c>
      <c r="AB35">
        <v>1000.16</v>
      </c>
      <c r="AC35">
        <v>383.81</v>
      </c>
      <c r="AD35">
        <v>0</v>
      </c>
      <c r="AE35">
        <v>0</v>
      </c>
      <c r="AF35">
        <v>112</v>
      </c>
      <c r="AG35">
        <v>13.5</v>
      </c>
      <c r="AH35">
        <v>0</v>
      </c>
      <c r="AI35">
        <v>1</v>
      </c>
      <c r="AJ35">
        <v>8.93</v>
      </c>
      <c r="AK35">
        <v>28.43</v>
      </c>
      <c r="AL35">
        <v>1</v>
      </c>
      <c r="AN35">
        <v>0</v>
      </c>
      <c r="AO35">
        <v>1</v>
      </c>
      <c r="AP35">
        <v>1</v>
      </c>
      <c r="AQ35">
        <v>0</v>
      </c>
      <c r="AR35">
        <v>0</v>
      </c>
      <c r="AS35" t="s">
        <v>3</v>
      </c>
      <c r="AT35">
        <v>0.01</v>
      </c>
      <c r="AU35" t="s">
        <v>20</v>
      </c>
      <c r="AV35">
        <v>0</v>
      </c>
      <c r="AW35">
        <v>2</v>
      </c>
      <c r="AX35">
        <v>68189840</v>
      </c>
      <c r="AY35">
        <v>1</v>
      </c>
      <c r="AZ35">
        <v>0</v>
      </c>
      <c r="BA35">
        <v>37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Y35*Source!I39</f>
        <v>0.05</v>
      </c>
      <c r="CY35">
        <f>AB35</f>
        <v>1000.16</v>
      </c>
      <c r="CZ35">
        <f>AF35</f>
        <v>112</v>
      </c>
      <c r="DA35">
        <f>AJ35</f>
        <v>8.93</v>
      </c>
      <c r="DB35">
        <f>ROUND((ROUND(AT35*CZ35,2)*1.25),6)</f>
        <v>1.4</v>
      </c>
      <c r="DC35">
        <f>ROUND((ROUND(AT35*AG35,2)*1.25),6)</f>
        <v>0.17499999999999999</v>
      </c>
    </row>
    <row r="36" spans="1:107" x14ac:dyDescent="0.2">
      <c r="A36">
        <f>ROW(Source!A39)</f>
        <v>39</v>
      </c>
      <c r="B36">
        <v>68187018</v>
      </c>
      <c r="C36">
        <v>68189837</v>
      </c>
      <c r="D36">
        <v>64871481</v>
      </c>
      <c r="E36">
        <v>1</v>
      </c>
      <c r="F36">
        <v>1</v>
      </c>
      <c r="G36">
        <v>1</v>
      </c>
      <c r="H36">
        <v>2</v>
      </c>
      <c r="I36" t="s">
        <v>743</v>
      </c>
      <c r="J36" t="s">
        <v>744</v>
      </c>
      <c r="K36" t="s">
        <v>745</v>
      </c>
      <c r="L36">
        <v>1368</v>
      </c>
      <c r="N36">
        <v>1011</v>
      </c>
      <c r="O36" t="s">
        <v>669</v>
      </c>
      <c r="P36" t="s">
        <v>669</v>
      </c>
      <c r="Q36">
        <v>1</v>
      </c>
      <c r="W36">
        <v>0</v>
      </c>
      <c r="X36">
        <v>1474986261</v>
      </c>
      <c r="Y36">
        <v>0.15</v>
      </c>
      <c r="AA36">
        <v>0</v>
      </c>
      <c r="AB36">
        <v>56.7</v>
      </c>
      <c r="AC36">
        <v>0</v>
      </c>
      <c r="AD36">
        <v>0</v>
      </c>
      <c r="AE36">
        <v>0</v>
      </c>
      <c r="AF36">
        <v>8.1</v>
      </c>
      <c r="AG36">
        <v>0</v>
      </c>
      <c r="AH36">
        <v>0</v>
      </c>
      <c r="AI36">
        <v>1</v>
      </c>
      <c r="AJ36">
        <v>7</v>
      </c>
      <c r="AK36">
        <v>28.43</v>
      </c>
      <c r="AL36">
        <v>1</v>
      </c>
      <c r="AN36">
        <v>0</v>
      </c>
      <c r="AO36">
        <v>1</v>
      </c>
      <c r="AP36">
        <v>1</v>
      </c>
      <c r="AQ36">
        <v>0</v>
      </c>
      <c r="AR36">
        <v>0</v>
      </c>
      <c r="AS36" t="s">
        <v>3</v>
      </c>
      <c r="AT36">
        <v>0.12</v>
      </c>
      <c r="AU36" t="s">
        <v>20</v>
      </c>
      <c r="AV36">
        <v>0</v>
      </c>
      <c r="AW36">
        <v>2</v>
      </c>
      <c r="AX36">
        <v>68189841</v>
      </c>
      <c r="AY36">
        <v>1</v>
      </c>
      <c r="AZ36">
        <v>0</v>
      </c>
      <c r="BA36">
        <v>38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Y36*Source!I39</f>
        <v>0.6</v>
      </c>
      <c r="CY36">
        <f>AB36</f>
        <v>56.7</v>
      </c>
      <c r="CZ36">
        <f>AF36</f>
        <v>8.1</v>
      </c>
      <c r="DA36">
        <f>AJ36</f>
        <v>7</v>
      </c>
      <c r="DB36">
        <f>ROUND((ROUND(AT36*CZ36,2)*1.25),6)</f>
        <v>1.2124999999999999</v>
      </c>
      <c r="DC36">
        <f>ROUND((ROUND(AT36*AG36,2)*1.25),6)</f>
        <v>0</v>
      </c>
    </row>
    <row r="37" spans="1:107" x14ac:dyDescent="0.2">
      <c r="A37">
        <f>ROW(Source!A39)</f>
        <v>39</v>
      </c>
      <c r="B37">
        <v>68187018</v>
      </c>
      <c r="C37">
        <v>68189837</v>
      </c>
      <c r="D37">
        <v>64872800</v>
      </c>
      <c r="E37">
        <v>1</v>
      </c>
      <c r="F37">
        <v>1</v>
      </c>
      <c r="G37">
        <v>1</v>
      </c>
      <c r="H37">
        <v>2</v>
      </c>
      <c r="I37" t="s">
        <v>746</v>
      </c>
      <c r="J37" t="s">
        <v>747</v>
      </c>
      <c r="K37" t="s">
        <v>748</v>
      </c>
      <c r="L37">
        <v>1368</v>
      </c>
      <c r="N37">
        <v>1011</v>
      </c>
      <c r="O37" t="s">
        <v>669</v>
      </c>
      <c r="P37" t="s">
        <v>669</v>
      </c>
      <c r="Q37">
        <v>1</v>
      </c>
      <c r="W37">
        <v>0</v>
      </c>
      <c r="X37">
        <v>-1867053656</v>
      </c>
      <c r="Y37">
        <v>0.4375</v>
      </c>
      <c r="AA37">
        <v>0</v>
      </c>
      <c r="AB37">
        <v>7.18</v>
      </c>
      <c r="AC37">
        <v>0</v>
      </c>
      <c r="AD37">
        <v>0</v>
      </c>
      <c r="AE37">
        <v>0</v>
      </c>
      <c r="AF37">
        <v>1.95</v>
      </c>
      <c r="AG37">
        <v>0</v>
      </c>
      <c r="AH37">
        <v>0</v>
      </c>
      <c r="AI37">
        <v>1</v>
      </c>
      <c r="AJ37">
        <v>3.68</v>
      </c>
      <c r="AK37">
        <v>28.43</v>
      </c>
      <c r="AL37">
        <v>1</v>
      </c>
      <c r="AN37">
        <v>0</v>
      </c>
      <c r="AO37">
        <v>1</v>
      </c>
      <c r="AP37">
        <v>1</v>
      </c>
      <c r="AQ37">
        <v>0</v>
      </c>
      <c r="AR37">
        <v>0</v>
      </c>
      <c r="AS37" t="s">
        <v>3</v>
      </c>
      <c r="AT37">
        <v>0.35</v>
      </c>
      <c r="AU37" t="s">
        <v>20</v>
      </c>
      <c r="AV37">
        <v>0</v>
      </c>
      <c r="AW37">
        <v>2</v>
      </c>
      <c r="AX37">
        <v>68189842</v>
      </c>
      <c r="AY37">
        <v>1</v>
      </c>
      <c r="AZ37">
        <v>0</v>
      </c>
      <c r="BA37">
        <v>39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Y37*Source!I39</f>
        <v>1.75</v>
      </c>
      <c r="CY37">
        <f>AB37</f>
        <v>7.18</v>
      </c>
      <c r="CZ37">
        <f>AF37</f>
        <v>1.95</v>
      </c>
      <c r="DA37">
        <f>AJ37</f>
        <v>3.68</v>
      </c>
      <c r="DB37">
        <f>ROUND((ROUND(AT37*CZ37,2)*1.25),6)</f>
        <v>0.85</v>
      </c>
      <c r="DC37">
        <f>ROUND((ROUND(AT37*AG37,2)*1.25),6)</f>
        <v>0</v>
      </c>
    </row>
    <row r="38" spans="1:107" x14ac:dyDescent="0.2">
      <c r="A38">
        <f>ROW(Source!A39)</f>
        <v>39</v>
      </c>
      <c r="B38">
        <v>68187018</v>
      </c>
      <c r="C38">
        <v>68189837</v>
      </c>
      <c r="D38">
        <v>64873129</v>
      </c>
      <c r="E38">
        <v>1</v>
      </c>
      <c r="F38">
        <v>1</v>
      </c>
      <c r="G38">
        <v>1</v>
      </c>
      <c r="H38">
        <v>2</v>
      </c>
      <c r="I38" t="s">
        <v>715</v>
      </c>
      <c r="J38" t="s">
        <v>716</v>
      </c>
      <c r="K38" t="s">
        <v>717</v>
      </c>
      <c r="L38">
        <v>1368</v>
      </c>
      <c r="N38">
        <v>1011</v>
      </c>
      <c r="O38" t="s">
        <v>669</v>
      </c>
      <c r="P38" t="s">
        <v>669</v>
      </c>
      <c r="Q38">
        <v>1</v>
      </c>
      <c r="W38">
        <v>0</v>
      </c>
      <c r="X38">
        <v>1230759911</v>
      </c>
      <c r="Y38">
        <v>1.2500000000000001E-2</v>
      </c>
      <c r="AA38">
        <v>0</v>
      </c>
      <c r="AB38">
        <v>851.65</v>
      </c>
      <c r="AC38">
        <v>329.79</v>
      </c>
      <c r="AD38">
        <v>0</v>
      </c>
      <c r="AE38">
        <v>0</v>
      </c>
      <c r="AF38">
        <v>87.17</v>
      </c>
      <c r="AG38">
        <v>11.6</v>
      </c>
      <c r="AH38">
        <v>0</v>
      </c>
      <c r="AI38">
        <v>1</v>
      </c>
      <c r="AJ38">
        <v>9.77</v>
      </c>
      <c r="AK38">
        <v>28.43</v>
      </c>
      <c r="AL38">
        <v>1</v>
      </c>
      <c r="AN38">
        <v>0</v>
      </c>
      <c r="AO38">
        <v>1</v>
      </c>
      <c r="AP38">
        <v>1</v>
      </c>
      <c r="AQ38">
        <v>0</v>
      </c>
      <c r="AR38">
        <v>0</v>
      </c>
      <c r="AS38" t="s">
        <v>3</v>
      </c>
      <c r="AT38">
        <v>0.01</v>
      </c>
      <c r="AU38" t="s">
        <v>20</v>
      </c>
      <c r="AV38">
        <v>0</v>
      </c>
      <c r="AW38">
        <v>2</v>
      </c>
      <c r="AX38">
        <v>68189843</v>
      </c>
      <c r="AY38">
        <v>1</v>
      </c>
      <c r="AZ38">
        <v>0</v>
      </c>
      <c r="BA38">
        <v>40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Y38*Source!I39</f>
        <v>0.05</v>
      </c>
      <c r="CY38">
        <f>AB38</f>
        <v>851.65</v>
      </c>
      <c r="CZ38">
        <f>AF38</f>
        <v>87.17</v>
      </c>
      <c r="DA38">
        <f>AJ38</f>
        <v>9.77</v>
      </c>
      <c r="DB38">
        <f>ROUND((ROUND(AT38*CZ38,2)*1.25),6)</f>
        <v>1.0874999999999999</v>
      </c>
      <c r="DC38">
        <f>ROUND((ROUND(AT38*AG38,2)*1.25),6)</f>
        <v>0.15</v>
      </c>
    </row>
    <row r="39" spans="1:107" x14ac:dyDescent="0.2">
      <c r="A39">
        <f>ROW(Source!A39)</f>
        <v>39</v>
      </c>
      <c r="B39">
        <v>68187018</v>
      </c>
      <c r="C39">
        <v>68189837</v>
      </c>
      <c r="D39">
        <v>64808457</v>
      </c>
      <c r="E39">
        <v>1</v>
      </c>
      <c r="F39">
        <v>1</v>
      </c>
      <c r="G39">
        <v>1</v>
      </c>
      <c r="H39">
        <v>3</v>
      </c>
      <c r="I39" t="s">
        <v>749</v>
      </c>
      <c r="J39" t="s">
        <v>750</v>
      </c>
      <c r="K39" t="s">
        <v>751</v>
      </c>
      <c r="L39">
        <v>1348</v>
      </c>
      <c r="N39">
        <v>1009</v>
      </c>
      <c r="O39" t="s">
        <v>133</v>
      </c>
      <c r="P39" t="s">
        <v>133</v>
      </c>
      <c r="Q39">
        <v>1000</v>
      </c>
      <c r="W39">
        <v>0</v>
      </c>
      <c r="X39">
        <v>-2063358494</v>
      </c>
      <c r="Y39">
        <v>1.1E-4</v>
      </c>
      <c r="AA39">
        <v>93568.86</v>
      </c>
      <c r="AB39">
        <v>0</v>
      </c>
      <c r="AC39">
        <v>0</v>
      </c>
      <c r="AD39">
        <v>0</v>
      </c>
      <c r="AE39">
        <v>10362</v>
      </c>
      <c r="AF39">
        <v>0</v>
      </c>
      <c r="AG39">
        <v>0</v>
      </c>
      <c r="AH39">
        <v>0</v>
      </c>
      <c r="AI39">
        <v>9.0299999999999994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1.1E-4</v>
      </c>
      <c r="AU39" t="s">
        <v>3</v>
      </c>
      <c r="AV39">
        <v>0</v>
      </c>
      <c r="AW39">
        <v>2</v>
      </c>
      <c r="AX39">
        <v>68189844</v>
      </c>
      <c r="AY39">
        <v>1</v>
      </c>
      <c r="AZ39">
        <v>0</v>
      </c>
      <c r="BA39">
        <v>41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Y39*Source!I39</f>
        <v>4.4000000000000002E-4</v>
      </c>
      <c r="CY39">
        <f>AA39</f>
        <v>93568.86</v>
      </c>
      <c r="CZ39">
        <f>AE39</f>
        <v>10362</v>
      </c>
      <c r="DA39">
        <f>AI39</f>
        <v>9.0299999999999994</v>
      </c>
      <c r="DB39">
        <f>ROUND(ROUND(AT39*CZ39,2),6)</f>
        <v>1.1399999999999999</v>
      </c>
      <c r="DC39">
        <f>ROUND(ROUND(AT39*AG39,2),6)</f>
        <v>0</v>
      </c>
    </row>
    <row r="40" spans="1:107" x14ac:dyDescent="0.2">
      <c r="A40">
        <f>ROW(Source!A39)</f>
        <v>39</v>
      </c>
      <c r="B40">
        <v>68187018</v>
      </c>
      <c r="C40">
        <v>68189837</v>
      </c>
      <c r="D40">
        <v>64808626</v>
      </c>
      <c r="E40">
        <v>1</v>
      </c>
      <c r="F40">
        <v>1</v>
      </c>
      <c r="G40">
        <v>1</v>
      </c>
      <c r="H40">
        <v>3</v>
      </c>
      <c r="I40" t="s">
        <v>752</v>
      </c>
      <c r="J40" t="s">
        <v>753</v>
      </c>
      <c r="K40" t="s">
        <v>754</v>
      </c>
      <c r="L40">
        <v>1348</v>
      </c>
      <c r="N40">
        <v>1009</v>
      </c>
      <c r="O40" t="s">
        <v>133</v>
      </c>
      <c r="P40" t="s">
        <v>133</v>
      </c>
      <c r="Q40">
        <v>1000</v>
      </c>
      <c r="W40">
        <v>0</v>
      </c>
      <c r="X40">
        <v>969423507</v>
      </c>
      <c r="Y40">
        <v>4.0000000000000002E-4</v>
      </c>
      <c r="AA40">
        <v>78286.490000000005</v>
      </c>
      <c r="AB40">
        <v>0</v>
      </c>
      <c r="AC40">
        <v>0</v>
      </c>
      <c r="AD40">
        <v>0</v>
      </c>
      <c r="AE40">
        <v>9040.01</v>
      </c>
      <c r="AF40">
        <v>0</v>
      </c>
      <c r="AG40">
        <v>0</v>
      </c>
      <c r="AH40">
        <v>0</v>
      </c>
      <c r="AI40">
        <v>8.66</v>
      </c>
      <c r="AJ40">
        <v>1</v>
      </c>
      <c r="AK40">
        <v>1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4.0000000000000002E-4</v>
      </c>
      <c r="AU40" t="s">
        <v>3</v>
      </c>
      <c r="AV40">
        <v>0</v>
      </c>
      <c r="AW40">
        <v>2</v>
      </c>
      <c r="AX40">
        <v>68189845</v>
      </c>
      <c r="AY40">
        <v>1</v>
      </c>
      <c r="AZ40">
        <v>0</v>
      </c>
      <c r="BA40">
        <v>42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Y40*Source!I39</f>
        <v>1.6000000000000001E-3</v>
      </c>
      <c r="CY40">
        <f>AA40</f>
        <v>78286.490000000005</v>
      </c>
      <c r="CZ40">
        <f>AE40</f>
        <v>9040.01</v>
      </c>
      <c r="DA40">
        <f>AI40</f>
        <v>8.66</v>
      </c>
      <c r="DB40">
        <f>ROUND(ROUND(AT40*CZ40,2),6)</f>
        <v>3.62</v>
      </c>
      <c r="DC40">
        <f>ROUND(ROUND(AT40*AG40,2),6)</f>
        <v>0</v>
      </c>
    </row>
    <row r="41" spans="1:107" x14ac:dyDescent="0.2">
      <c r="A41">
        <f>ROW(Source!A39)</f>
        <v>39</v>
      </c>
      <c r="B41">
        <v>68187018</v>
      </c>
      <c r="C41">
        <v>68189837</v>
      </c>
      <c r="D41">
        <v>64830300</v>
      </c>
      <c r="E41">
        <v>1</v>
      </c>
      <c r="F41">
        <v>1</v>
      </c>
      <c r="G41">
        <v>1</v>
      </c>
      <c r="H41">
        <v>3</v>
      </c>
      <c r="I41" t="s">
        <v>755</v>
      </c>
      <c r="J41" t="s">
        <v>756</v>
      </c>
      <c r="K41" t="s">
        <v>757</v>
      </c>
      <c r="L41">
        <v>1348</v>
      </c>
      <c r="N41">
        <v>1009</v>
      </c>
      <c r="O41" t="s">
        <v>133</v>
      </c>
      <c r="P41" t="s">
        <v>133</v>
      </c>
      <c r="Q41">
        <v>1000</v>
      </c>
      <c r="W41">
        <v>0</v>
      </c>
      <c r="X41">
        <v>1970784338</v>
      </c>
      <c r="Y41">
        <v>4.2999999999999999E-4</v>
      </c>
      <c r="AA41">
        <v>36144.86</v>
      </c>
      <c r="AB41">
        <v>0</v>
      </c>
      <c r="AC41">
        <v>0</v>
      </c>
      <c r="AD41">
        <v>0</v>
      </c>
      <c r="AE41">
        <v>6014.12</v>
      </c>
      <c r="AF41">
        <v>0</v>
      </c>
      <c r="AG41">
        <v>0</v>
      </c>
      <c r="AH41">
        <v>0</v>
      </c>
      <c r="AI41">
        <v>6.01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4.2999999999999999E-4</v>
      </c>
      <c r="AU41" t="s">
        <v>3</v>
      </c>
      <c r="AV41">
        <v>0</v>
      </c>
      <c r="AW41">
        <v>2</v>
      </c>
      <c r="AX41">
        <v>68189846</v>
      </c>
      <c r="AY41">
        <v>1</v>
      </c>
      <c r="AZ41">
        <v>0</v>
      </c>
      <c r="BA41">
        <v>43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Y41*Source!I39</f>
        <v>1.72E-3</v>
      </c>
      <c r="CY41">
        <f>AA41</f>
        <v>36144.86</v>
      </c>
      <c r="CZ41">
        <f>AE41</f>
        <v>6014.12</v>
      </c>
      <c r="DA41">
        <f>AI41</f>
        <v>6.01</v>
      </c>
      <c r="DB41">
        <f>ROUND(ROUND(AT41*CZ41,2),6)</f>
        <v>2.59</v>
      </c>
      <c r="DC41">
        <f>ROUND(ROUND(AT41*AG41,2),6)</f>
        <v>0</v>
      </c>
    </row>
    <row r="42" spans="1:107" x14ac:dyDescent="0.2">
      <c r="A42">
        <f>ROW(Source!A39)</f>
        <v>39</v>
      </c>
      <c r="B42">
        <v>68187018</v>
      </c>
      <c r="C42">
        <v>68189837</v>
      </c>
      <c r="D42">
        <v>64835618</v>
      </c>
      <c r="E42">
        <v>1</v>
      </c>
      <c r="F42">
        <v>1</v>
      </c>
      <c r="G42">
        <v>1</v>
      </c>
      <c r="H42">
        <v>3</v>
      </c>
      <c r="I42" t="s">
        <v>70</v>
      </c>
      <c r="J42" t="s">
        <v>73</v>
      </c>
      <c r="K42" t="s">
        <v>71</v>
      </c>
      <c r="L42">
        <v>1354</v>
      </c>
      <c r="N42">
        <v>1010</v>
      </c>
      <c r="O42" t="s">
        <v>72</v>
      </c>
      <c r="P42" t="s">
        <v>72</v>
      </c>
      <c r="Q42">
        <v>1</v>
      </c>
      <c r="W42">
        <v>0</v>
      </c>
      <c r="X42">
        <v>201019826</v>
      </c>
      <c r="Y42">
        <v>1</v>
      </c>
      <c r="AA42">
        <v>4952.8500000000004</v>
      </c>
      <c r="AB42">
        <v>0</v>
      </c>
      <c r="AC42">
        <v>0</v>
      </c>
      <c r="AD42">
        <v>0</v>
      </c>
      <c r="AE42">
        <v>732.67</v>
      </c>
      <c r="AF42">
        <v>0</v>
      </c>
      <c r="AG42">
        <v>0</v>
      </c>
      <c r="AH42">
        <v>0</v>
      </c>
      <c r="AI42">
        <v>6.76</v>
      </c>
      <c r="AJ42">
        <v>1</v>
      </c>
      <c r="AK42">
        <v>1</v>
      </c>
      <c r="AL42">
        <v>1</v>
      </c>
      <c r="AN42">
        <v>0</v>
      </c>
      <c r="AO42">
        <v>0</v>
      </c>
      <c r="AP42">
        <v>0</v>
      </c>
      <c r="AQ42">
        <v>0</v>
      </c>
      <c r="AR42">
        <v>0</v>
      </c>
      <c r="AS42" t="s">
        <v>3</v>
      </c>
      <c r="AT42">
        <v>1</v>
      </c>
      <c r="AU42" t="s">
        <v>3</v>
      </c>
      <c r="AV42">
        <v>0</v>
      </c>
      <c r="AW42">
        <v>1</v>
      </c>
      <c r="AX42">
        <v>-1</v>
      </c>
      <c r="AY42">
        <v>0</v>
      </c>
      <c r="AZ42">
        <v>0</v>
      </c>
      <c r="BA42" t="s">
        <v>3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Y42*Source!I39</f>
        <v>4</v>
      </c>
      <c r="CY42">
        <f>AA42</f>
        <v>4952.8500000000004</v>
      </c>
      <c r="CZ42">
        <f>AE42</f>
        <v>732.67</v>
      </c>
      <c r="DA42">
        <f>AI42</f>
        <v>6.76</v>
      </c>
      <c r="DB42">
        <f>ROUND(ROUND(AT42*CZ42,2),6)</f>
        <v>732.67</v>
      </c>
      <c r="DC42">
        <f>ROUND(ROUND(AT42*AG42,2),6)</f>
        <v>0</v>
      </c>
    </row>
    <row r="43" spans="1:107" x14ac:dyDescent="0.2">
      <c r="A43">
        <f>ROW(Source!A39)</f>
        <v>39</v>
      </c>
      <c r="B43">
        <v>68187018</v>
      </c>
      <c r="C43">
        <v>68189837</v>
      </c>
      <c r="D43">
        <v>64842727</v>
      </c>
      <c r="E43">
        <v>1</v>
      </c>
      <c r="F43">
        <v>1</v>
      </c>
      <c r="G43">
        <v>1</v>
      </c>
      <c r="H43">
        <v>3</v>
      </c>
      <c r="I43" t="s">
        <v>758</v>
      </c>
      <c r="J43" t="s">
        <v>759</v>
      </c>
      <c r="K43" t="s">
        <v>760</v>
      </c>
      <c r="L43">
        <v>1339</v>
      </c>
      <c r="N43">
        <v>1007</v>
      </c>
      <c r="O43" t="s">
        <v>712</v>
      </c>
      <c r="P43" t="s">
        <v>712</v>
      </c>
      <c r="Q43">
        <v>1</v>
      </c>
      <c r="W43">
        <v>0</v>
      </c>
      <c r="X43">
        <v>-211956249</v>
      </c>
      <c r="Y43">
        <v>2.9999999999999997E-4</v>
      </c>
      <c r="AA43">
        <v>3279.94</v>
      </c>
      <c r="AB43">
        <v>0</v>
      </c>
      <c r="AC43">
        <v>0</v>
      </c>
      <c r="AD43">
        <v>0</v>
      </c>
      <c r="AE43">
        <v>519.79999999999995</v>
      </c>
      <c r="AF43">
        <v>0</v>
      </c>
      <c r="AG43">
        <v>0</v>
      </c>
      <c r="AH43">
        <v>0</v>
      </c>
      <c r="AI43">
        <v>6.31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2.9999999999999997E-4</v>
      </c>
      <c r="AU43" t="s">
        <v>3</v>
      </c>
      <c r="AV43">
        <v>0</v>
      </c>
      <c r="AW43">
        <v>2</v>
      </c>
      <c r="AX43">
        <v>68189848</v>
      </c>
      <c r="AY43">
        <v>1</v>
      </c>
      <c r="AZ43">
        <v>0</v>
      </c>
      <c r="BA43">
        <v>45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Y43*Source!I39</f>
        <v>1.1999999999999999E-3</v>
      </c>
      <c r="CY43">
        <f>AA43</f>
        <v>3279.94</v>
      </c>
      <c r="CZ43">
        <f>AE43</f>
        <v>519.79999999999995</v>
      </c>
      <c r="DA43">
        <f>AI43</f>
        <v>6.31</v>
      </c>
      <c r="DB43">
        <f>ROUND(ROUND(AT43*CZ43,2),6)</f>
        <v>0.16</v>
      </c>
      <c r="DC43">
        <f>ROUND(ROUND(AT43*AG43,2),6)</f>
        <v>0</v>
      </c>
    </row>
    <row r="44" spans="1:107" x14ac:dyDescent="0.2">
      <c r="A44">
        <f>ROW(Source!A41)</f>
        <v>41</v>
      </c>
      <c r="B44">
        <v>68187018</v>
      </c>
      <c r="C44">
        <v>68189902</v>
      </c>
      <c r="D44">
        <v>18410171</v>
      </c>
      <c r="E44">
        <v>1</v>
      </c>
      <c r="F44">
        <v>1</v>
      </c>
      <c r="G44">
        <v>1</v>
      </c>
      <c r="H44">
        <v>1</v>
      </c>
      <c r="I44" t="s">
        <v>713</v>
      </c>
      <c r="J44" t="s">
        <v>3</v>
      </c>
      <c r="K44" t="s">
        <v>714</v>
      </c>
      <c r="L44">
        <v>1369</v>
      </c>
      <c r="N44">
        <v>1013</v>
      </c>
      <c r="O44" t="s">
        <v>665</v>
      </c>
      <c r="P44" t="s">
        <v>665</v>
      </c>
      <c r="Q44">
        <v>1</v>
      </c>
      <c r="W44">
        <v>0</v>
      </c>
      <c r="X44">
        <v>1151098980</v>
      </c>
      <c r="Y44">
        <v>132.25</v>
      </c>
      <c r="AA44">
        <v>0</v>
      </c>
      <c r="AB44">
        <v>0</v>
      </c>
      <c r="AC44">
        <v>0</v>
      </c>
      <c r="AD44">
        <v>8.9700000000000006</v>
      </c>
      <c r="AE44">
        <v>0</v>
      </c>
      <c r="AF44">
        <v>0</v>
      </c>
      <c r="AG44">
        <v>0</v>
      </c>
      <c r="AH44">
        <v>8.9700000000000006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1</v>
      </c>
      <c r="AQ44">
        <v>0</v>
      </c>
      <c r="AR44">
        <v>0</v>
      </c>
      <c r="AS44" t="s">
        <v>3</v>
      </c>
      <c r="AT44">
        <v>115</v>
      </c>
      <c r="AU44" t="s">
        <v>21</v>
      </c>
      <c r="AV44">
        <v>1</v>
      </c>
      <c r="AW44">
        <v>2</v>
      </c>
      <c r="AX44">
        <v>68189903</v>
      </c>
      <c r="AY44">
        <v>1</v>
      </c>
      <c r="AZ44">
        <v>0</v>
      </c>
      <c r="BA44">
        <v>46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Y44*Source!I41</f>
        <v>29.094999999999999</v>
      </c>
      <c r="CY44">
        <f>AD44</f>
        <v>8.9700000000000006</v>
      </c>
      <c r="CZ44">
        <f>AH44</f>
        <v>8.9700000000000006</v>
      </c>
      <c r="DA44">
        <f>AL44</f>
        <v>1</v>
      </c>
      <c r="DB44">
        <f>ROUND((ROUND(AT44*CZ44,2)*1.15),6)</f>
        <v>1186.2825</v>
      </c>
      <c r="DC44">
        <f>ROUND((ROUND(AT44*AG44,2)*1.15),6)</f>
        <v>0</v>
      </c>
    </row>
    <row r="45" spans="1:107" x14ac:dyDescent="0.2">
      <c r="A45">
        <f>ROW(Source!A41)</f>
        <v>41</v>
      </c>
      <c r="B45">
        <v>68187018</v>
      </c>
      <c r="C45">
        <v>68189902</v>
      </c>
      <c r="D45">
        <v>64873129</v>
      </c>
      <c r="E45">
        <v>1</v>
      </c>
      <c r="F45">
        <v>1</v>
      </c>
      <c r="G45">
        <v>1</v>
      </c>
      <c r="H45">
        <v>2</v>
      </c>
      <c r="I45" t="s">
        <v>715</v>
      </c>
      <c r="J45" t="s">
        <v>716</v>
      </c>
      <c r="K45" t="s">
        <v>717</v>
      </c>
      <c r="L45">
        <v>1368</v>
      </c>
      <c r="N45">
        <v>1011</v>
      </c>
      <c r="O45" t="s">
        <v>669</v>
      </c>
      <c r="P45" t="s">
        <v>669</v>
      </c>
      <c r="Q45">
        <v>1</v>
      </c>
      <c r="W45">
        <v>0</v>
      </c>
      <c r="X45">
        <v>1230759911</v>
      </c>
      <c r="Y45">
        <v>4.875</v>
      </c>
      <c r="AA45">
        <v>0</v>
      </c>
      <c r="AB45">
        <v>851.65</v>
      </c>
      <c r="AC45">
        <v>329.79</v>
      </c>
      <c r="AD45">
        <v>0</v>
      </c>
      <c r="AE45">
        <v>0</v>
      </c>
      <c r="AF45">
        <v>87.17</v>
      </c>
      <c r="AG45">
        <v>11.6</v>
      </c>
      <c r="AH45">
        <v>0</v>
      </c>
      <c r="AI45">
        <v>1</v>
      </c>
      <c r="AJ45">
        <v>9.77</v>
      </c>
      <c r="AK45">
        <v>28.43</v>
      </c>
      <c r="AL45">
        <v>1</v>
      </c>
      <c r="AN45">
        <v>0</v>
      </c>
      <c r="AO45">
        <v>1</v>
      </c>
      <c r="AP45">
        <v>1</v>
      </c>
      <c r="AQ45">
        <v>0</v>
      </c>
      <c r="AR45">
        <v>0</v>
      </c>
      <c r="AS45" t="s">
        <v>3</v>
      </c>
      <c r="AT45">
        <v>3.9</v>
      </c>
      <c r="AU45" t="s">
        <v>20</v>
      </c>
      <c r="AV45">
        <v>0</v>
      </c>
      <c r="AW45">
        <v>2</v>
      </c>
      <c r="AX45">
        <v>68189904</v>
      </c>
      <c r="AY45">
        <v>1</v>
      </c>
      <c r="AZ45">
        <v>0</v>
      </c>
      <c r="BA45">
        <v>47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Y45*Source!I41</f>
        <v>1.0725</v>
      </c>
      <c r="CY45">
        <f>AB45</f>
        <v>851.65</v>
      </c>
      <c r="CZ45">
        <f>AF45</f>
        <v>87.17</v>
      </c>
      <c r="DA45">
        <f>AJ45</f>
        <v>9.77</v>
      </c>
      <c r="DB45">
        <f>ROUND((ROUND(AT45*CZ45,2)*1.25),6)</f>
        <v>424.95</v>
      </c>
      <c r="DC45">
        <f>ROUND((ROUND(AT45*AG45,2)*1.25),6)</f>
        <v>56.55</v>
      </c>
    </row>
    <row r="46" spans="1:107" x14ac:dyDescent="0.2">
      <c r="A46">
        <f>ROW(Source!A41)</f>
        <v>41</v>
      </c>
      <c r="B46">
        <v>68187018</v>
      </c>
      <c r="C46">
        <v>68189902</v>
      </c>
      <c r="D46">
        <v>64808617</v>
      </c>
      <c r="E46">
        <v>1</v>
      </c>
      <c r="F46">
        <v>1</v>
      </c>
      <c r="G46">
        <v>1</v>
      </c>
      <c r="H46">
        <v>3</v>
      </c>
      <c r="I46" t="s">
        <v>761</v>
      </c>
      <c r="J46" t="s">
        <v>762</v>
      </c>
      <c r="K46" t="s">
        <v>763</v>
      </c>
      <c r="L46">
        <v>1346</v>
      </c>
      <c r="N46">
        <v>1009</v>
      </c>
      <c r="O46" t="s">
        <v>120</v>
      </c>
      <c r="P46" t="s">
        <v>120</v>
      </c>
      <c r="Q46">
        <v>1</v>
      </c>
      <c r="W46">
        <v>0</v>
      </c>
      <c r="X46">
        <v>-1980359651</v>
      </c>
      <c r="Y46">
        <v>108</v>
      </c>
      <c r="AA46">
        <v>86.42</v>
      </c>
      <c r="AB46">
        <v>0</v>
      </c>
      <c r="AC46">
        <v>0</v>
      </c>
      <c r="AD46">
        <v>0</v>
      </c>
      <c r="AE46">
        <v>9.0399999999999991</v>
      </c>
      <c r="AF46">
        <v>0</v>
      </c>
      <c r="AG46">
        <v>0</v>
      </c>
      <c r="AH46">
        <v>0</v>
      </c>
      <c r="AI46">
        <v>9.56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108</v>
      </c>
      <c r="AU46" t="s">
        <v>3</v>
      </c>
      <c r="AV46">
        <v>0</v>
      </c>
      <c r="AW46">
        <v>2</v>
      </c>
      <c r="AX46">
        <v>68189905</v>
      </c>
      <c r="AY46">
        <v>1</v>
      </c>
      <c r="AZ46">
        <v>0</v>
      </c>
      <c r="BA46">
        <v>48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Y46*Source!I41</f>
        <v>23.76</v>
      </c>
      <c r="CY46">
        <f t="shared" ref="CY46:CY51" si="5">AA46</f>
        <v>86.42</v>
      </c>
      <c r="CZ46">
        <f t="shared" ref="CZ46:CZ51" si="6">AE46</f>
        <v>9.0399999999999991</v>
      </c>
      <c r="DA46">
        <f t="shared" ref="DA46:DA51" si="7">AI46</f>
        <v>9.56</v>
      </c>
      <c r="DB46">
        <f t="shared" ref="DB46:DB51" si="8">ROUND(ROUND(AT46*CZ46,2),6)</f>
        <v>976.32</v>
      </c>
      <c r="DC46">
        <f t="shared" ref="DC46:DC51" si="9">ROUND(ROUND(AT46*AG46,2),6)</f>
        <v>0</v>
      </c>
    </row>
    <row r="47" spans="1:107" x14ac:dyDescent="0.2">
      <c r="A47">
        <f>ROW(Source!A41)</f>
        <v>41</v>
      </c>
      <c r="B47">
        <v>68187018</v>
      </c>
      <c r="C47">
        <v>68189902</v>
      </c>
      <c r="D47">
        <v>64808704</v>
      </c>
      <c r="E47">
        <v>1</v>
      </c>
      <c r="F47">
        <v>1</v>
      </c>
      <c r="G47">
        <v>1</v>
      </c>
      <c r="H47">
        <v>3</v>
      </c>
      <c r="I47" t="s">
        <v>764</v>
      </c>
      <c r="J47" t="s">
        <v>765</v>
      </c>
      <c r="K47" t="s">
        <v>766</v>
      </c>
      <c r="L47">
        <v>1348</v>
      </c>
      <c r="N47">
        <v>1009</v>
      </c>
      <c r="O47" t="s">
        <v>133</v>
      </c>
      <c r="P47" t="s">
        <v>133</v>
      </c>
      <c r="Q47">
        <v>1000</v>
      </c>
      <c r="W47">
        <v>0</v>
      </c>
      <c r="X47">
        <v>1561117559</v>
      </c>
      <c r="Y47">
        <v>1.0120000000000001E-2</v>
      </c>
      <c r="AA47">
        <v>55098.8</v>
      </c>
      <c r="AB47">
        <v>0</v>
      </c>
      <c r="AC47">
        <v>0</v>
      </c>
      <c r="AD47">
        <v>0</v>
      </c>
      <c r="AE47">
        <v>11978</v>
      </c>
      <c r="AF47">
        <v>0</v>
      </c>
      <c r="AG47">
        <v>0</v>
      </c>
      <c r="AH47">
        <v>0</v>
      </c>
      <c r="AI47">
        <v>4.5999999999999996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1.0120000000000001E-2</v>
      </c>
      <c r="AU47" t="s">
        <v>3</v>
      </c>
      <c r="AV47">
        <v>0</v>
      </c>
      <c r="AW47">
        <v>2</v>
      </c>
      <c r="AX47">
        <v>68189906</v>
      </c>
      <c r="AY47">
        <v>1</v>
      </c>
      <c r="AZ47">
        <v>0</v>
      </c>
      <c r="BA47">
        <v>49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Y47*Source!I41</f>
        <v>2.2264000000000003E-3</v>
      </c>
      <c r="CY47">
        <f t="shared" si="5"/>
        <v>55098.8</v>
      </c>
      <c r="CZ47">
        <f t="shared" si="6"/>
        <v>11978</v>
      </c>
      <c r="DA47">
        <f t="shared" si="7"/>
        <v>4.5999999999999996</v>
      </c>
      <c r="DB47">
        <f t="shared" si="8"/>
        <v>121.22</v>
      </c>
      <c r="DC47">
        <f t="shared" si="9"/>
        <v>0</v>
      </c>
    </row>
    <row r="48" spans="1:107" x14ac:dyDescent="0.2">
      <c r="A48">
        <f>ROW(Source!A41)</f>
        <v>41</v>
      </c>
      <c r="B48">
        <v>68187018</v>
      </c>
      <c r="C48">
        <v>68189902</v>
      </c>
      <c r="D48">
        <v>64814709</v>
      </c>
      <c r="E48">
        <v>1</v>
      </c>
      <c r="F48">
        <v>1</v>
      </c>
      <c r="G48">
        <v>1</v>
      </c>
      <c r="H48">
        <v>3</v>
      </c>
      <c r="I48" t="s">
        <v>767</v>
      </c>
      <c r="J48" t="s">
        <v>768</v>
      </c>
      <c r="K48" t="s">
        <v>769</v>
      </c>
      <c r="L48">
        <v>1339</v>
      </c>
      <c r="N48">
        <v>1007</v>
      </c>
      <c r="O48" t="s">
        <v>712</v>
      </c>
      <c r="P48" t="s">
        <v>712</v>
      </c>
      <c r="Q48">
        <v>1</v>
      </c>
      <c r="W48">
        <v>0</v>
      </c>
      <c r="X48">
        <v>455834906</v>
      </c>
      <c r="Y48">
        <v>0.08</v>
      </c>
      <c r="AA48">
        <v>5852</v>
      </c>
      <c r="AB48">
        <v>0</v>
      </c>
      <c r="AC48">
        <v>0</v>
      </c>
      <c r="AD48">
        <v>0</v>
      </c>
      <c r="AE48">
        <v>1100</v>
      </c>
      <c r="AF48">
        <v>0</v>
      </c>
      <c r="AG48">
        <v>0</v>
      </c>
      <c r="AH48">
        <v>0</v>
      </c>
      <c r="AI48">
        <v>5.32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0.08</v>
      </c>
      <c r="AU48" t="s">
        <v>3</v>
      </c>
      <c r="AV48">
        <v>0</v>
      </c>
      <c r="AW48">
        <v>2</v>
      </c>
      <c r="AX48">
        <v>68189908</v>
      </c>
      <c r="AY48">
        <v>1</v>
      </c>
      <c r="AZ48">
        <v>0</v>
      </c>
      <c r="BA48">
        <v>51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Y48*Source!I41</f>
        <v>1.7600000000000001E-2</v>
      </c>
      <c r="CY48">
        <f t="shared" si="5"/>
        <v>5852</v>
      </c>
      <c r="CZ48">
        <f t="shared" si="6"/>
        <v>1100</v>
      </c>
      <c r="DA48">
        <f t="shared" si="7"/>
        <v>5.32</v>
      </c>
      <c r="DB48">
        <f t="shared" si="8"/>
        <v>88</v>
      </c>
      <c r="DC48">
        <f t="shared" si="9"/>
        <v>0</v>
      </c>
    </row>
    <row r="49" spans="1:107" x14ac:dyDescent="0.2">
      <c r="A49">
        <f>ROW(Source!A41)</f>
        <v>41</v>
      </c>
      <c r="B49">
        <v>68187018</v>
      </c>
      <c r="C49">
        <v>68189902</v>
      </c>
      <c r="D49">
        <v>64829165</v>
      </c>
      <c r="E49">
        <v>1</v>
      </c>
      <c r="F49">
        <v>1</v>
      </c>
      <c r="G49">
        <v>1</v>
      </c>
      <c r="H49">
        <v>3</v>
      </c>
      <c r="I49" t="s">
        <v>80</v>
      </c>
      <c r="J49" t="s">
        <v>82</v>
      </c>
      <c r="K49" t="s">
        <v>81</v>
      </c>
      <c r="L49">
        <v>1327</v>
      </c>
      <c r="N49">
        <v>1005</v>
      </c>
      <c r="O49" t="s">
        <v>31</v>
      </c>
      <c r="P49" t="s">
        <v>31</v>
      </c>
      <c r="Q49">
        <v>1</v>
      </c>
      <c r="W49">
        <v>1</v>
      </c>
      <c r="X49">
        <v>-1292989106</v>
      </c>
      <c r="Y49">
        <v>-100</v>
      </c>
      <c r="AA49">
        <v>832.14</v>
      </c>
      <c r="AB49">
        <v>0</v>
      </c>
      <c r="AC49">
        <v>0</v>
      </c>
      <c r="AD49">
        <v>0</v>
      </c>
      <c r="AE49">
        <v>207</v>
      </c>
      <c r="AF49">
        <v>0</v>
      </c>
      <c r="AG49">
        <v>0</v>
      </c>
      <c r="AH49">
        <v>0</v>
      </c>
      <c r="AI49">
        <v>4.0199999999999996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-100</v>
      </c>
      <c r="AU49" t="s">
        <v>3</v>
      </c>
      <c r="AV49">
        <v>0</v>
      </c>
      <c r="AW49">
        <v>2</v>
      </c>
      <c r="AX49">
        <v>68189909</v>
      </c>
      <c r="AY49">
        <v>1</v>
      </c>
      <c r="AZ49">
        <v>6144</v>
      </c>
      <c r="BA49">
        <v>52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Y49*Source!I41</f>
        <v>-22</v>
      </c>
      <c r="CY49">
        <f t="shared" si="5"/>
        <v>832.14</v>
      </c>
      <c r="CZ49">
        <f t="shared" si="6"/>
        <v>207</v>
      </c>
      <c r="DA49">
        <f t="shared" si="7"/>
        <v>4.0199999999999996</v>
      </c>
      <c r="DB49">
        <f t="shared" si="8"/>
        <v>-20700</v>
      </c>
      <c r="DC49">
        <f t="shared" si="9"/>
        <v>0</v>
      </c>
    </row>
    <row r="50" spans="1:107" x14ac:dyDescent="0.2">
      <c r="A50">
        <f>ROW(Source!A41)</f>
        <v>41</v>
      </c>
      <c r="B50">
        <v>68187018</v>
      </c>
      <c r="C50">
        <v>68189902</v>
      </c>
      <c r="D50">
        <v>64829319</v>
      </c>
      <c r="E50">
        <v>1</v>
      </c>
      <c r="F50">
        <v>1</v>
      </c>
      <c r="G50">
        <v>1</v>
      </c>
      <c r="H50">
        <v>3</v>
      </c>
      <c r="I50" t="s">
        <v>770</v>
      </c>
      <c r="J50" t="s">
        <v>771</v>
      </c>
      <c r="K50" t="s">
        <v>772</v>
      </c>
      <c r="L50">
        <v>1301</v>
      </c>
      <c r="N50">
        <v>1003</v>
      </c>
      <c r="O50" t="s">
        <v>507</v>
      </c>
      <c r="P50" t="s">
        <v>507</v>
      </c>
      <c r="Q50">
        <v>1</v>
      </c>
      <c r="W50">
        <v>0</v>
      </c>
      <c r="X50">
        <v>-180984447</v>
      </c>
      <c r="Y50">
        <v>540</v>
      </c>
      <c r="AA50">
        <v>31.99</v>
      </c>
      <c r="AB50">
        <v>0</v>
      </c>
      <c r="AC50">
        <v>0</v>
      </c>
      <c r="AD50">
        <v>0</v>
      </c>
      <c r="AE50">
        <v>3.93</v>
      </c>
      <c r="AF50">
        <v>0</v>
      </c>
      <c r="AG50">
        <v>0</v>
      </c>
      <c r="AH50">
        <v>0</v>
      </c>
      <c r="AI50">
        <v>8.14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540</v>
      </c>
      <c r="AU50" t="s">
        <v>3</v>
      </c>
      <c r="AV50">
        <v>0</v>
      </c>
      <c r="AW50">
        <v>2</v>
      </c>
      <c r="AX50">
        <v>68189910</v>
      </c>
      <c r="AY50">
        <v>1</v>
      </c>
      <c r="AZ50">
        <v>0</v>
      </c>
      <c r="BA50">
        <v>53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Y50*Source!I41</f>
        <v>118.8</v>
      </c>
      <c r="CY50">
        <f t="shared" si="5"/>
        <v>31.99</v>
      </c>
      <c r="CZ50">
        <f t="shared" si="6"/>
        <v>3.93</v>
      </c>
      <c r="DA50">
        <f t="shared" si="7"/>
        <v>8.14</v>
      </c>
      <c r="DB50">
        <f t="shared" si="8"/>
        <v>2122.1999999999998</v>
      </c>
      <c r="DC50">
        <f t="shared" si="9"/>
        <v>0</v>
      </c>
    </row>
    <row r="51" spans="1:107" x14ac:dyDescent="0.2">
      <c r="A51">
        <f>ROW(Source!A41)</f>
        <v>41</v>
      </c>
      <c r="B51">
        <v>68187018</v>
      </c>
      <c r="C51">
        <v>68189902</v>
      </c>
      <c r="D51">
        <v>64830226</v>
      </c>
      <c r="E51">
        <v>1</v>
      </c>
      <c r="F51">
        <v>1</v>
      </c>
      <c r="G51">
        <v>1</v>
      </c>
      <c r="H51">
        <v>3</v>
      </c>
      <c r="I51" t="s">
        <v>84</v>
      </c>
      <c r="J51" t="s">
        <v>86</v>
      </c>
      <c r="K51" t="s">
        <v>85</v>
      </c>
      <c r="L51">
        <v>1327</v>
      </c>
      <c r="N51">
        <v>1005</v>
      </c>
      <c r="O51" t="s">
        <v>31</v>
      </c>
      <c r="P51" t="s">
        <v>31</v>
      </c>
      <c r="Q51">
        <v>1</v>
      </c>
      <c r="W51">
        <v>0</v>
      </c>
      <c r="X51">
        <v>1906875314</v>
      </c>
      <c r="Y51">
        <v>100</v>
      </c>
      <c r="AA51">
        <v>12836.51</v>
      </c>
      <c r="AB51">
        <v>0</v>
      </c>
      <c r="AC51">
        <v>0</v>
      </c>
      <c r="AD51">
        <v>0</v>
      </c>
      <c r="AE51">
        <v>4535.87</v>
      </c>
      <c r="AF51">
        <v>0</v>
      </c>
      <c r="AG51">
        <v>0</v>
      </c>
      <c r="AH51">
        <v>0</v>
      </c>
      <c r="AI51">
        <v>2.83</v>
      </c>
      <c r="AJ51">
        <v>1</v>
      </c>
      <c r="AK51">
        <v>1</v>
      </c>
      <c r="AL51">
        <v>1</v>
      </c>
      <c r="AN51">
        <v>0</v>
      </c>
      <c r="AO51">
        <v>0</v>
      </c>
      <c r="AP51">
        <v>0</v>
      </c>
      <c r="AQ51">
        <v>0</v>
      </c>
      <c r="AR51">
        <v>0</v>
      </c>
      <c r="AS51" t="s">
        <v>3</v>
      </c>
      <c r="AT51">
        <v>100</v>
      </c>
      <c r="AU51" t="s">
        <v>3</v>
      </c>
      <c r="AV51">
        <v>0</v>
      </c>
      <c r="AW51">
        <v>1</v>
      </c>
      <c r="AX51">
        <v>-1</v>
      </c>
      <c r="AY51">
        <v>0</v>
      </c>
      <c r="AZ51">
        <v>0</v>
      </c>
      <c r="BA51" t="s">
        <v>3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Y51*Source!I41</f>
        <v>22</v>
      </c>
      <c r="CY51">
        <f t="shared" si="5"/>
        <v>12836.51</v>
      </c>
      <c r="CZ51">
        <f t="shared" si="6"/>
        <v>4535.87</v>
      </c>
      <c r="DA51">
        <f t="shared" si="7"/>
        <v>2.83</v>
      </c>
      <c r="DB51">
        <f t="shared" si="8"/>
        <v>453587</v>
      </c>
      <c r="DC51">
        <f t="shared" si="9"/>
        <v>0</v>
      </c>
    </row>
    <row r="52" spans="1:107" x14ac:dyDescent="0.2">
      <c r="A52">
        <f>ROW(Source!A44)</f>
        <v>44</v>
      </c>
      <c r="B52">
        <v>68187018</v>
      </c>
      <c r="C52">
        <v>68189965</v>
      </c>
      <c r="D52">
        <v>18413627</v>
      </c>
      <c r="E52">
        <v>1</v>
      </c>
      <c r="F52">
        <v>1</v>
      </c>
      <c r="G52">
        <v>1</v>
      </c>
      <c r="H52">
        <v>1</v>
      </c>
      <c r="I52" t="s">
        <v>773</v>
      </c>
      <c r="J52" t="s">
        <v>3</v>
      </c>
      <c r="K52" t="s">
        <v>774</v>
      </c>
      <c r="L52">
        <v>1369</v>
      </c>
      <c r="N52">
        <v>1013</v>
      </c>
      <c r="O52" t="s">
        <v>665</v>
      </c>
      <c r="P52" t="s">
        <v>665</v>
      </c>
      <c r="Q52">
        <v>1</v>
      </c>
      <c r="W52">
        <v>0</v>
      </c>
      <c r="X52">
        <v>-1366182279</v>
      </c>
      <c r="Y52">
        <v>2.76</v>
      </c>
      <c r="AA52">
        <v>0</v>
      </c>
      <c r="AB52">
        <v>0</v>
      </c>
      <c r="AC52">
        <v>0</v>
      </c>
      <c r="AD52">
        <v>9.92</v>
      </c>
      <c r="AE52">
        <v>0</v>
      </c>
      <c r="AF52">
        <v>0</v>
      </c>
      <c r="AG52">
        <v>0</v>
      </c>
      <c r="AH52">
        <v>9.92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1</v>
      </c>
      <c r="AQ52">
        <v>0</v>
      </c>
      <c r="AR52">
        <v>0</v>
      </c>
      <c r="AS52" t="s">
        <v>3</v>
      </c>
      <c r="AT52">
        <v>2.4</v>
      </c>
      <c r="AU52" t="s">
        <v>21</v>
      </c>
      <c r="AV52">
        <v>1</v>
      </c>
      <c r="AW52">
        <v>2</v>
      </c>
      <c r="AX52">
        <v>68189966</v>
      </c>
      <c r="AY52">
        <v>1</v>
      </c>
      <c r="AZ52">
        <v>0</v>
      </c>
      <c r="BA52">
        <v>54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Y52*Source!I44</f>
        <v>12.585599999999998</v>
      </c>
      <c r="CY52">
        <f>AD52</f>
        <v>9.92</v>
      </c>
      <c r="CZ52">
        <f>AH52</f>
        <v>9.92</v>
      </c>
      <c r="DA52">
        <f>AL52</f>
        <v>1</v>
      </c>
      <c r="DB52">
        <f>ROUND((ROUND(AT52*CZ52,2)*1.15),6)</f>
        <v>27.381499999999999</v>
      </c>
      <c r="DC52">
        <f>ROUND((ROUND(AT52*AG52,2)*1.15),6)</f>
        <v>0</v>
      </c>
    </row>
    <row r="53" spans="1:107" x14ac:dyDescent="0.2">
      <c r="A53">
        <f>ROW(Source!A44)</f>
        <v>44</v>
      </c>
      <c r="B53">
        <v>68187018</v>
      </c>
      <c r="C53">
        <v>68189965</v>
      </c>
      <c r="D53">
        <v>64871481</v>
      </c>
      <c r="E53">
        <v>1</v>
      </c>
      <c r="F53">
        <v>1</v>
      </c>
      <c r="G53">
        <v>1</v>
      </c>
      <c r="H53">
        <v>2</v>
      </c>
      <c r="I53" t="s">
        <v>743</v>
      </c>
      <c r="J53" t="s">
        <v>744</v>
      </c>
      <c r="K53" t="s">
        <v>745</v>
      </c>
      <c r="L53">
        <v>1368</v>
      </c>
      <c r="N53">
        <v>1011</v>
      </c>
      <c r="O53" t="s">
        <v>669</v>
      </c>
      <c r="P53" t="s">
        <v>669</v>
      </c>
      <c r="Q53">
        <v>1</v>
      </c>
      <c r="W53">
        <v>0</v>
      </c>
      <c r="X53">
        <v>1474986261</v>
      </c>
      <c r="Y53">
        <v>0.5</v>
      </c>
      <c r="AA53">
        <v>0</v>
      </c>
      <c r="AB53">
        <v>56.7</v>
      </c>
      <c r="AC53">
        <v>0</v>
      </c>
      <c r="AD53">
        <v>0</v>
      </c>
      <c r="AE53">
        <v>0</v>
      </c>
      <c r="AF53">
        <v>8.1</v>
      </c>
      <c r="AG53">
        <v>0</v>
      </c>
      <c r="AH53">
        <v>0</v>
      </c>
      <c r="AI53">
        <v>1</v>
      </c>
      <c r="AJ53">
        <v>7</v>
      </c>
      <c r="AK53">
        <v>28.43</v>
      </c>
      <c r="AL53">
        <v>1</v>
      </c>
      <c r="AN53">
        <v>0</v>
      </c>
      <c r="AO53">
        <v>1</v>
      </c>
      <c r="AP53">
        <v>1</v>
      </c>
      <c r="AQ53">
        <v>0</v>
      </c>
      <c r="AR53">
        <v>0</v>
      </c>
      <c r="AS53" t="s">
        <v>3</v>
      </c>
      <c r="AT53">
        <v>0.4</v>
      </c>
      <c r="AU53" t="s">
        <v>20</v>
      </c>
      <c r="AV53">
        <v>0</v>
      </c>
      <c r="AW53">
        <v>2</v>
      </c>
      <c r="AX53">
        <v>68189967</v>
      </c>
      <c r="AY53">
        <v>1</v>
      </c>
      <c r="AZ53">
        <v>0</v>
      </c>
      <c r="BA53">
        <v>55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Y53*Source!I44</f>
        <v>2.2799999999999998</v>
      </c>
      <c r="CY53">
        <f>AB53</f>
        <v>56.7</v>
      </c>
      <c r="CZ53">
        <f>AF53</f>
        <v>8.1</v>
      </c>
      <c r="DA53">
        <f>AJ53</f>
        <v>7</v>
      </c>
      <c r="DB53">
        <f>ROUND((ROUND(AT53*CZ53,2)*1.25),6)</f>
        <v>4.05</v>
      </c>
      <c r="DC53">
        <f>ROUND((ROUND(AT53*AG53,2)*1.25),6)</f>
        <v>0</v>
      </c>
    </row>
    <row r="54" spans="1:107" x14ac:dyDescent="0.2">
      <c r="A54">
        <f>ROW(Source!A44)</f>
        <v>44</v>
      </c>
      <c r="B54">
        <v>68187018</v>
      </c>
      <c r="C54">
        <v>68189965</v>
      </c>
      <c r="D54">
        <v>64872805</v>
      </c>
      <c r="E54">
        <v>1</v>
      </c>
      <c r="F54">
        <v>1</v>
      </c>
      <c r="G54">
        <v>1</v>
      </c>
      <c r="H54">
        <v>2</v>
      </c>
      <c r="I54" t="s">
        <v>775</v>
      </c>
      <c r="J54" t="s">
        <v>776</v>
      </c>
      <c r="K54" t="s">
        <v>777</v>
      </c>
      <c r="L54">
        <v>1368</v>
      </c>
      <c r="N54">
        <v>1011</v>
      </c>
      <c r="O54" t="s">
        <v>669</v>
      </c>
      <c r="P54" t="s">
        <v>669</v>
      </c>
      <c r="Q54">
        <v>1</v>
      </c>
      <c r="W54">
        <v>0</v>
      </c>
      <c r="X54">
        <v>-144556207</v>
      </c>
      <c r="Y54">
        <v>0.15</v>
      </c>
      <c r="AA54">
        <v>0</v>
      </c>
      <c r="AB54">
        <v>17.850000000000001</v>
      </c>
      <c r="AC54">
        <v>0</v>
      </c>
      <c r="AD54">
        <v>0</v>
      </c>
      <c r="AE54">
        <v>0</v>
      </c>
      <c r="AF54">
        <v>5.13</v>
      </c>
      <c r="AG54">
        <v>0</v>
      </c>
      <c r="AH54">
        <v>0</v>
      </c>
      <c r="AI54">
        <v>1</v>
      </c>
      <c r="AJ54">
        <v>3.48</v>
      </c>
      <c r="AK54">
        <v>28.43</v>
      </c>
      <c r="AL54">
        <v>1</v>
      </c>
      <c r="AN54">
        <v>0</v>
      </c>
      <c r="AO54">
        <v>1</v>
      </c>
      <c r="AP54">
        <v>1</v>
      </c>
      <c r="AQ54">
        <v>0</v>
      </c>
      <c r="AR54">
        <v>0</v>
      </c>
      <c r="AS54" t="s">
        <v>3</v>
      </c>
      <c r="AT54">
        <v>0.12</v>
      </c>
      <c r="AU54" t="s">
        <v>20</v>
      </c>
      <c r="AV54">
        <v>0</v>
      </c>
      <c r="AW54">
        <v>2</v>
      </c>
      <c r="AX54">
        <v>68189968</v>
      </c>
      <c r="AY54">
        <v>1</v>
      </c>
      <c r="AZ54">
        <v>0</v>
      </c>
      <c r="BA54">
        <v>56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Y54*Source!I44</f>
        <v>0.68399999999999994</v>
      </c>
      <c r="CY54">
        <f>AB54</f>
        <v>17.850000000000001</v>
      </c>
      <c r="CZ54">
        <f>AF54</f>
        <v>5.13</v>
      </c>
      <c r="DA54">
        <f>AJ54</f>
        <v>3.48</v>
      </c>
      <c r="DB54">
        <f>ROUND((ROUND(AT54*CZ54,2)*1.25),6)</f>
        <v>0.77500000000000002</v>
      </c>
      <c r="DC54">
        <f>ROUND((ROUND(AT54*AG54,2)*1.25),6)</f>
        <v>0</v>
      </c>
    </row>
    <row r="55" spans="1:107" x14ac:dyDescent="0.2">
      <c r="A55">
        <f>ROW(Source!A44)</f>
        <v>44</v>
      </c>
      <c r="B55">
        <v>68187018</v>
      </c>
      <c r="C55">
        <v>68189965</v>
      </c>
      <c r="D55">
        <v>64872869</v>
      </c>
      <c r="E55">
        <v>1</v>
      </c>
      <c r="F55">
        <v>1</v>
      </c>
      <c r="G55">
        <v>1</v>
      </c>
      <c r="H55">
        <v>2</v>
      </c>
      <c r="I55" t="s">
        <v>673</v>
      </c>
      <c r="J55" t="s">
        <v>674</v>
      </c>
      <c r="K55" t="s">
        <v>675</v>
      </c>
      <c r="L55">
        <v>1368</v>
      </c>
      <c r="N55">
        <v>1011</v>
      </c>
      <c r="O55" t="s">
        <v>669</v>
      </c>
      <c r="P55" t="s">
        <v>669</v>
      </c>
      <c r="Q55">
        <v>1</v>
      </c>
      <c r="W55">
        <v>0</v>
      </c>
      <c r="X55">
        <v>-991672839</v>
      </c>
      <c r="Y55">
        <v>0.23749999999999999</v>
      </c>
      <c r="AA55">
        <v>0</v>
      </c>
      <c r="AB55">
        <v>31.8</v>
      </c>
      <c r="AC55">
        <v>0</v>
      </c>
      <c r="AD55">
        <v>0</v>
      </c>
      <c r="AE55">
        <v>0</v>
      </c>
      <c r="AF55">
        <v>2.08</v>
      </c>
      <c r="AG55">
        <v>0</v>
      </c>
      <c r="AH55">
        <v>0</v>
      </c>
      <c r="AI55">
        <v>1</v>
      </c>
      <c r="AJ55">
        <v>15.29</v>
      </c>
      <c r="AK55">
        <v>28.43</v>
      </c>
      <c r="AL55">
        <v>1</v>
      </c>
      <c r="AN55">
        <v>0</v>
      </c>
      <c r="AO55">
        <v>1</v>
      </c>
      <c r="AP55">
        <v>1</v>
      </c>
      <c r="AQ55">
        <v>0</v>
      </c>
      <c r="AR55">
        <v>0</v>
      </c>
      <c r="AS55" t="s">
        <v>3</v>
      </c>
      <c r="AT55">
        <v>0.19</v>
      </c>
      <c r="AU55" t="s">
        <v>20</v>
      </c>
      <c r="AV55">
        <v>0</v>
      </c>
      <c r="AW55">
        <v>2</v>
      </c>
      <c r="AX55">
        <v>68189969</v>
      </c>
      <c r="AY55">
        <v>1</v>
      </c>
      <c r="AZ55">
        <v>0</v>
      </c>
      <c r="BA55">
        <v>57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Y55*Source!I44</f>
        <v>1.083</v>
      </c>
      <c r="CY55">
        <f>AB55</f>
        <v>31.8</v>
      </c>
      <c r="CZ55">
        <f>AF55</f>
        <v>2.08</v>
      </c>
      <c r="DA55">
        <f>AJ55</f>
        <v>15.29</v>
      </c>
      <c r="DB55">
        <f>ROUND((ROUND(AT55*CZ55,2)*1.25),6)</f>
        <v>0.5</v>
      </c>
      <c r="DC55">
        <f>ROUND((ROUND(AT55*AG55,2)*1.25),6)</f>
        <v>0</v>
      </c>
    </row>
    <row r="56" spans="1:107" x14ac:dyDescent="0.2">
      <c r="A56">
        <f>ROW(Source!A44)</f>
        <v>44</v>
      </c>
      <c r="B56">
        <v>68187018</v>
      </c>
      <c r="C56">
        <v>68189965</v>
      </c>
      <c r="D56">
        <v>64873129</v>
      </c>
      <c r="E56">
        <v>1</v>
      </c>
      <c r="F56">
        <v>1</v>
      </c>
      <c r="G56">
        <v>1</v>
      </c>
      <c r="H56">
        <v>2</v>
      </c>
      <c r="I56" t="s">
        <v>715</v>
      </c>
      <c r="J56" t="s">
        <v>716</v>
      </c>
      <c r="K56" t="s">
        <v>717</v>
      </c>
      <c r="L56">
        <v>1368</v>
      </c>
      <c r="N56">
        <v>1011</v>
      </c>
      <c r="O56" t="s">
        <v>669</v>
      </c>
      <c r="P56" t="s">
        <v>669</v>
      </c>
      <c r="Q56">
        <v>1</v>
      </c>
      <c r="W56">
        <v>0</v>
      </c>
      <c r="X56">
        <v>1230759911</v>
      </c>
      <c r="Y56">
        <v>0.21249999999999999</v>
      </c>
      <c r="AA56">
        <v>0</v>
      </c>
      <c r="AB56">
        <v>851.65</v>
      </c>
      <c r="AC56">
        <v>329.79</v>
      </c>
      <c r="AD56">
        <v>0</v>
      </c>
      <c r="AE56">
        <v>0</v>
      </c>
      <c r="AF56">
        <v>87.17</v>
      </c>
      <c r="AG56">
        <v>11.6</v>
      </c>
      <c r="AH56">
        <v>0</v>
      </c>
      <c r="AI56">
        <v>1</v>
      </c>
      <c r="AJ56">
        <v>9.77</v>
      </c>
      <c r="AK56">
        <v>28.43</v>
      </c>
      <c r="AL56">
        <v>1</v>
      </c>
      <c r="AN56">
        <v>0</v>
      </c>
      <c r="AO56">
        <v>1</v>
      </c>
      <c r="AP56">
        <v>1</v>
      </c>
      <c r="AQ56">
        <v>0</v>
      </c>
      <c r="AR56">
        <v>0</v>
      </c>
      <c r="AS56" t="s">
        <v>3</v>
      </c>
      <c r="AT56">
        <v>0.17</v>
      </c>
      <c r="AU56" t="s">
        <v>20</v>
      </c>
      <c r="AV56">
        <v>0</v>
      </c>
      <c r="AW56">
        <v>2</v>
      </c>
      <c r="AX56">
        <v>68189970</v>
      </c>
      <c r="AY56">
        <v>1</v>
      </c>
      <c r="AZ56">
        <v>2048</v>
      </c>
      <c r="BA56">
        <v>58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Y56*Source!I44</f>
        <v>0.96899999999999986</v>
      </c>
      <c r="CY56">
        <f>AB56</f>
        <v>851.65</v>
      </c>
      <c r="CZ56">
        <f>AF56</f>
        <v>87.17</v>
      </c>
      <c r="DA56">
        <f>AJ56</f>
        <v>9.77</v>
      </c>
      <c r="DB56">
        <f>ROUND((ROUND(AT56*CZ56,2)*1.25),6)</f>
        <v>18.524999999999999</v>
      </c>
      <c r="DC56">
        <f>ROUND((ROUND(AT56*AG56,2)*1.25),6)</f>
        <v>2.4624999999999999</v>
      </c>
    </row>
    <row r="57" spans="1:107" x14ac:dyDescent="0.2">
      <c r="A57">
        <f>ROW(Source!A44)</f>
        <v>44</v>
      </c>
      <c r="B57">
        <v>68187018</v>
      </c>
      <c r="C57">
        <v>68189965</v>
      </c>
      <c r="D57">
        <v>64807986</v>
      </c>
      <c r="E57">
        <v>1</v>
      </c>
      <c r="F57">
        <v>1</v>
      </c>
      <c r="G57">
        <v>1</v>
      </c>
      <c r="H57">
        <v>3</v>
      </c>
      <c r="I57" t="s">
        <v>101</v>
      </c>
      <c r="J57" t="s">
        <v>104</v>
      </c>
      <c r="K57" t="s">
        <v>102</v>
      </c>
      <c r="L57">
        <v>1035</v>
      </c>
      <c r="N57">
        <v>1013</v>
      </c>
      <c r="O57" t="s">
        <v>103</v>
      </c>
      <c r="P57" t="s">
        <v>103</v>
      </c>
      <c r="Q57">
        <v>1</v>
      </c>
      <c r="W57">
        <v>0</v>
      </c>
      <c r="X57">
        <v>-819682241</v>
      </c>
      <c r="Y57">
        <v>0.65789500000000001</v>
      </c>
      <c r="AA57">
        <v>152.44</v>
      </c>
      <c r="AB57">
        <v>0</v>
      </c>
      <c r="AC57">
        <v>0</v>
      </c>
      <c r="AD57">
        <v>0</v>
      </c>
      <c r="AE57">
        <v>109.67</v>
      </c>
      <c r="AF57">
        <v>0</v>
      </c>
      <c r="AG57">
        <v>0</v>
      </c>
      <c r="AH57">
        <v>0</v>
      </c>
      <c r="AI57">
        <v>1.39</v>
      </c>
      <c r="AJ57">
        <v>1</v>
      </c>
      <c r="AK57">
        <v>1</v>
      </c>
      <c r="AL57">
        <v>1</v>
      </c>
      <c r="AN57">
        <v>0</v>
      </c>
      <c r="AO57">
        <v>0</v>
      </c>
      <c r="AP57">
        <v>0</v>
      </c>
      <c r="AQ57">
        <v>0</v>
      </c>
      <c r="AR57">
        <v>0</v>
      </c>
      <c r="AS57" t="s">
        <v>3</v>
      </c>
      <c r="AT57">
        <v>0.65789500000000001</v>
      </c>
      <c r="AU57" t="s">
        <v>3</v>
      </c>
      <c r="AV57">
        <v>0</v>
      </c>
      <c r="AW57">
        <v>1</v>
      </c>
      <c r="AX57">
        <v>-1</v>
      </c>
      <c r="AY57">
        <v>0</v>
      </c>
      <c r="AZ57">
        <v>0</v>
      </c>
      <c r="BA57" t="s">
        <v>3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Y57*Source!I44</f>
        <v>3.0000011999999998</v>
      </c>
      <c r="CY57">
        <f t="shared" ref="CY57:CY62" si="10">AA57</f>
        <v>152.44</v>
      </c>
      <c r="CZ57">
        <f t="shared" ref="CZ57:CZ62" si="11">AE57</f>
        <v>109.67</v>
      </c>
      <c r="DA57">
        <f t="shared" ref="DA57:DA62" si="12">AI57</f>
        <v>1.39</v>
      </c>
      <c r="DB57">
        <f t="shared" ref="DB57:DB62" si="13">ROUND(ROUND(AT57*CZ57,2),6)</f>
        <v>72.150000000000006</v>
      </c>
      <c r="DC57">
        <f t="shared" ref="DC57:DC62" si="14">ROUND(ROUND(AT57*AG57,2),6)</f>
        <v>0</v>
      </c>
    </row>
    <row r="58" spans="1:107" x14ac:dyDescent="0.2">
      <c r="A58">
        <f>ROW(Source!A44)</f>
        <v>44</v>
      </c>
      <c r="B58">
        <v>68187018</v>
      </c>
      <c r="C58">
        <v>68189965</v>
      </c>
      <c r="D58">
        <v>64808448</v>
      </c>
      <c r="E58">
        <v>1</v>
      </c>
      <c r="F58">
        <v>1</v>
      </c>
      <c r="G58">
        <v>1</v>
      </c>
      <c r="H58">
        <v>3</v>
      </c>
      <c r="I58" t="s">
        <v>778</v>
      </c>
      <c r="J58" t="s">
        <v>779</v>
      </c>
      <c r="K58" t="s">
        <v>780</v>
      </c>
      <c r="L58">
        <v>1348</v>
      </c>
      <c r="N58">
        <v>1009</v>
      </c>
      <c r="O58" t="s">
        <v>133</v>
      </c>
      <c r="P58" t="s">
        <v>133</v>
      </c>
      <c r="Q58">
        <v>1000</v>
      </c>
      <c r="W58">
        <v>0</v>
      </c>
      <c r="X58">
        <v>-1319080431</v>
      </c>
      <c r="Y58">
        <v>1E-4</v>
      </c>
      <c r="AA58">
        <v>89992.41</v>
      </c>
      <c r="AB58">
        <v>0</v>
      </c>
      <c r="AC58">
        <v>0</v>
      </c>
      <c r="AD58">
        <v>0</v>
      </c>
      <c r="AE58">
        <v>9749.99</v>
      </c>
      <c r="AF58">
        <v>0</v>
      </c>
      <c r="AG58">
        <v>0</v>
      </c>
      <c r="AH58">
        <v>0</v>
      </c>
      <c r="AI58">
        <v>9.23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1E-4</v>
      </c>
      <c r="AU58" t="s">
        <v>3</v>
      </c>
      <c r="AV58">
        <v>0</v>
      </c>
      <c r="AW58">
        <v>2</v>
      </c>
      <c r="AX58">
        <v>68189971</v>
      </c>
      <c r="AY58">
        <v>1</v>
      </c>
      <c r="AZ58">
        <v>0</v>
      </c>
      <c r="BA58">
        <v>59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Y58*Source!I44</f>
        <v>4.5599999999999997E-4</v>
      </c>
      <c r="CY58">
        <f t="shared" si="10"/>
        <v>89992.41</v>
      </c>
      <c r="CZ58">
        <f t="shared" si="11"/>
        <v>9749.99</v>
      </c>
      <c r="DA58">
        <f t="shared" si="12"/>
        <v>9.23</v>
      </c>
      <c r="DB58">
        <f t="shared" si="13"/>
        <v>0.97</v>
      </c>
      <c r="DC58">
        <f t="shared" si="14"/>
        <v>0</v>
      </c>
    </row>
    <row r="59" spans="1:107" x14ac:dyDescent="0.2">
      <c r="A59">
        <f>ROW(Source!A44)</f>
        <v>44</v>
      </c>
      <c r="B59">
        <v>68187018</v>
      </c>
      <c r="C59">
        <v>68189965</v>
      </c>
      <c r="D59">
        <v>64808806</v>
      </c>
      <c r="E59">
        <v>1</v>
      </c>
      <c r="F59">
        <v>1</v>
      </c>
      <c r="G59">
        <v>1</v>
      </c>
      <c r="H59">
        <v>3</v>
      </c>
      <c r="I59" t="s">
        <v>781</v>
      </c>
      <c r="J59" t="s">
        <v>782</v>
      </c>
      <c r="K59" t="s">
        <v>783</v>
      </c>
      <c r="L59">
        <v>1354</v>
      </c>
      <c r="N59">
        <v>1010</v>
      </c>
      <c r="O59" t="s">
        <v>72</v>
      </c>
      <c r="P59" t="s">
        <v>72</v>
      </c>
      <c r="Q59">
        <v>1</v>
      </c>
      <c r="W59">
        <v>0</v>
      </c>
      <c r="X59">
        <v>143065284</v>
      </c>
      <c r="Y59">
        <v>0.1</v>
      </c>
      <c r="AA59">
        <v>190.01</v>
      </c>
      <c r="AB59">
        <v>0</v>
      </c>
      <c r="AC59">
        <v>0</v>
      </c>
      <c r="AD59">
        <v>0</v>
      </c>
      <c r="AE59">
        <v>72.8</v>
      </c>
      <c r="AF59">
        <v>0</v>
      </c>
      <c r="AG59">
        <v>0</v>
      </c>
      <c r="AH59">
        <v>0</v>
      </c>
      <c r="AI59">
        <v>2.61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0.1</v>
      </c>
      <c r="AU59" t="s">
        <v>3</v>
      </c>
      <c r="AV59">
        <v>0</v>
      </c>
      <c r="AW59">
        <v>2</v>
      </c>
      <c r="AX59">
        <v>68189972</v>
      </c>
      <c r="AY59">
        <v>1</v>
      </c>
      <c r="AZ59">
        <v>0</v>
      </c>
      <c r="BA59">
        <v>60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Y59*Source!I44</f>
        <v>0.45599999999999996</v>
      </c>
      <c r="CY59">
        <f t="shared" si="10"/>
        <v>190.01</v>
      </c>
      <c r="CZ59">
        <f t="shared" si="11"/>
        <v>72.8</v>
      </c>
      <c r="DA59">
        <f t="shared" si="12"/>
        <v>2.61</v>
      </c>
      <c r="DB59">
        <f t="shared" si="13"/>
        <v>7.28</v>
      </c>
      <c r="DC59">
        <f t="shared" si="14"/>
        <v>0</v>
      </c>
    </row>
    <row r="60" spans="1:107" x14ac:dyDescent="0.2">
      <c r="A60">
        <f>ROW(Source!A44)</f>
        <v>44</v>
      </c>
      <c r="B60">
        <v>68187018</v>
      </c>
      <c r="C60">
        <v>68189965</v>
      </c>
      <c r="D60">
        <v>64830358</v>
      </c>
      <c r="E60">
        <v>1</v>
      </c>
      <c r="F60">
        <v>1</v>
      </c>
      <c r="G60">
        <v>1</v>
      </c>
      <c r="H60">
        <v>3</v>
      </c>
      <c r="I60" t="s">
        <v>784</v>
      </c>
      <c r="J60" t="s">
        <v>785</v>
      </c>
      <c r="K60" t="s">
        <v>786</v>
      </c>
      <c r="L60">
        <v>1348</v>
      </c>
      <c r="N60">
        <v>1009</v>
      </c>
      <c r="O60" t="s">
        <v>133</v>
      </c>
      <c r="P60" t="s">
        <v>133</v>
      </c>
      <c r="Q60">
        <v>1000</v>
      </c>
      <c r="W60">
        <v>0</v>
      </c>
      <c r="X60">
        <v>1426677377</v>
      </c>
      <c r="Y60">
        <v>3.0000000000000001E-3</v>
      </c>
      <c r="AA60">
        <v>40105.64</v>
      </c>
      <c r="AB60">
        <v>0</v>
      </c>
      <c r="AC60">
        <v>0</v>
      </c>
      <c r="AD60">
        <v>0</v>
      </c>
      <c r="AE60">
        <v>5804</v>
      </c>
      <c r="AF60">
        <v>0</v>
      </c>
      <c r="AG60">
        <v>0</v>
      </c>
      <c r="AH60">
        <v>0</v>
      </c>
      <c r="AI60">
        <v>6.91</v>
      </c>
      <c r="AJ60">
        <v>1</v>
      </c>
      <c r="AK60">
        <v>1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3.0000000000000001E-3</v>
      </c>
      <c r="AU60" t="s">
        <v>3</v>
      </c>
      <c r="AV60">
        <v>0</v>
      </c>
      <c r="AW60">
        <v>2</v>
      </c>
      <c r="AX60">
        <v>68189975</v>
      </c>
      <c r="AY60">
        <v>1</v>
      </c>
      <c r="AZ60">
        <v>0</v>
      </c>
      <c r="BA60">
        <v>63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Y60*Source!I44</f>
        <v>1.3679999999999999E-2</v>
      </c>
      <c r="CY60">
        <f t="shared" si="10"/>
        <v>40105.64</v>
      </c>
      <c r="CZ60">
        <f t="shared" si="11"/>
        <v>5804</v>
      </c>
      <c r="DA60">
        <f t="shared" si="12"/>
        <v>6.91</v>
      </c>
      <c r="DB60">
        <f t="shared" si="13"/>
        <v>17.41</v>
      </c>
      <c r="DC60">
        <f t="shared" si="14"/>
        <v>0</v>
      </c>
    </row>
    <row r="61" spans="1:107" x14ac:dyDescent="0.2">
      <c r="A61">
        <f>ROW(Source!A44)</f>
        <v>44</v>
      </c>
      <c r="B61">
        <v>68187018</v>
      </c>
      <c r="C61">
        <v>68189965</v>
      </c>
      <c r="D61">
        <v>64830682</v>
      </c>
      <c r="E61">
        <v>1</v>
      </c>
      <c r="F61">
        <v>1</v>
      </c>
      <c r="G61">
        <v>1</v>
      </c>
      <c r="H61">
        <v>3</v>
      </c>
      <c r="I61" t="s">
        <v>97</v>
      </c>
      <c r="J61" t="s">
        <v>99</v>
      </c>
      <c r="K61" t="s">
        <v>98</v>
      </c>
      <c r="L61">
        <v>1354</v>
      </c>
      <c r="N61">
        <v>1010</v>
      </c>
      <c r="O61" t="s">
        <v>72</v>
      </c>
      <c r="P61" t="s">
        <v>72</v>
      </c>
      <c r="Q61">
        <v>1</v>
      </c>
      <c r="W61">
        <v>0</v>
      </c>
      <c r="X61">
        <v>934054201</v>
      </c>
      <c r="Y61">
        <v>0.65789500000000001</v>
      </c>
      <c r="AA61">
        <v>14832.54</v>
      </c>
      <c r="AB61">
        <v>0</v>
      </c>
      <c r="AC61">
        <v>0</v>
      </c>
      <c r="AD61">
        <v>0</v>
      </c>
      <c r="AE61">
        <v>2741.69</v>
      </c>
      <c r="AF61">
        <v>0</v>
      </c>
      <c r="AG61">
        <v>0</v>
      </c>
      <c r="AH61">
        <v>0</v>
      </c>
      <c r="AI61">
        <v>5.41</v>
      </c>
      <c r="AJ61">
        <v>1</v>
      </c>
      <c r="AK61">
        <v>1</v>
      </c>
      <c r="AL61">
        <v>1</v>
      </c>
      <c r="AN61">
        <v>0</v>
      </c>
      <c r="AO61">
        <v>0</v>
      </c>
      <c r="AP61">
        <v>0</v>
      </c>
      <c r="AQ61">
        <v>0</v>
      </c>
      <c r="AR61">
        <v>0</v>
      </c>
      <c r="AS61" t="s">
        <v>3</v>
      </c>
      <c r="AT61">
        <v>0.65789500000000001</v>
      </c>
      <c r="AU61" t="s">
        <v>3</v>
      </c>
      <c r="AV61">
        <v>0</v>
      </c>
      <c r="AW61">
        <v>1</v>
      </c>
      <c r="AX61">
        <v>-1</v>
      </c>
      <c r="AY61">
        <v>0</v>
      </c>
      <c r="AZ61">
        <v>0</v>
      </c>
      <c r="BA61" t="s">
        <v>3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Y61*Source!I44</f>
        <v>3.0000011999999998</v>
      </c>
      <c r="CY61">
        <f t="shared" si="10"/>
        <v>14832.54</v>
      </c>
      <c r="CZ61">
        <f t="shared" si="11"/>
        <v>2741.69</v>
      </c>
      <c r="DA61">
        <f t="shared" si="12"/>
        <v>5.41</v>
      </c>
      <c r="DB61">
        <f t="shared" si="13"/>
        <v>1803.74</v>
      </c>
      <c r="DC61">
        <f t="shared" si="14"/>
        <v>0</v>
      </c>
    </row>
    <row r="62" spans="1:107" x14ac:dyDescent="0.2">
      <c r="A62">
        <f>ROW(Source!A44)</f>
        <v>44</v>
      </c>
      <c r="B62">
        <v>68187018</v>
      </c>
      <c r="C62">
        <v>68189965</v>
      </c>
      <c r="D62">
        <v>64835581</v>
      </c>
      <c r="E62">
        <v>1</v>
      </c>
      <c r="F62">
        <v>1</v>
      </c>
      <c r="G62">
        <v>1</v>
      </c>
      <c r="H62">
        <v>3</v>
      </c>
      <c r="I62" t="s">
        <v>93</v>
      </c>
      <c r="J62" t="s">
        <v>95</v>
      </c>
      <c r="K62" t="s">
        <v>94</v>
      </c>
      <c r="L62">
        <v>1354</v>
      </c>
      <c r="N62">
        <v>1010</v>
      </c>
      <c r="O62" t="s">
        <v>72</v>
      </c>
      <c r="P62" t="s">
        <v>72</v>
      </c>
      <c r="Q62">
        <v>1</v>
      </c>
      <c r="W62">
        <v>0</v>
      </c>
      <c r="X62">
        <v>1393370204</v>
      </c>
      <c r="Y62">
        <v>0.65789500000000001</v>
      </c>
      <c r="AA62">
        <v>3329.89</v>
      </c>
      <c r="AB62">
        <v>0</v>
      </c>
      <c r="AC62">
        <v>0</v>
      </c>
      <c r="AD62">
        <v>0</v>
      </c>
      <c r="AE62">
        <v>525.22</v>
      </c>
      <c r="AF62">
        <v>0</v>
      </c>
      <c r="AG62">
        <v>0</v>
      </c>
      <c r="AH62">
        <v>0</v>
      </c>
      <c r="AI62">
        <v>6.34</v>
      </c>
      <c r="AJ62">
        <v>1</v>
      </c>
      <c r="AK62">
        <v>1</v>
      </c>
      <c r="AL62">
        <v>1</v>
      </c>
      <c r="AN62">
        <v>1</v>
      </c>
      <c r="AO62">
        <v>0</v>
      </c>
      <c r="AP62">
        <v>0</v>
      </c>
      <c r="AQ62">
        <v>0</v>
      </c>
      <c r="AR62">
        <v>0</v>
      </c>
      <c r="AS62" t="s">
        <v>3</v>
      </c>
      <c r="AT62">
        <v>0.65789500000000001</v>
      </c>
      <c r="AU62" t="s">
        <v>3</v>
      </c>
      <c r="AV62">
        <v>0</v>
      </c>
      <c r="AW62">
        <v>1</v>
      </c>
      <c r="AX62">
        <v>-1</v>
      </c>
      <c r="AY62">
        <v>0</v>
      </c>
      <c r="AZ62">
        <v>0</v>
      </c>
      <c r="BA62" t="s">
        <v>3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Y62*Source!I44</f>
        <v>3.0000011999999998</v>
      </c>
      <c r="CY62">
        <f t="shared" si="10"/>
        <v>3329.89</v>
      </c>
      <c r="CZ62">
        <f t="shared" si="11"/>
        <v>525.22</v>
      </c>
      <c r="DA62">
        <f t="shared" si="12"/>
        <v>6.34</v>
      </c>
      <c r="DB62">
        <f t="shared" si="13"/>
        <v>345.54</v>
      </c>
      <c r="DC62">
        <f t="shared" si="14"/>
        <v>0</v>
      </c>
    </row>
    <row r="63" spans="1:107" x14ac:dyDescent="0.2">
      <c r="A63">
        <f>ROW(Source!A48)</f>
        <v>48</v>
      </c>
      <c r="B63">
        <v>68187018</v>
      </c>
      <c r="C63">
        <v>68190044</v>
      </c>
      <c r="D63">
        <v>18410280</v>
      </c>
      <c r="E63">
        <v>1</v>
      </c>
      <c r="F63">
        <v>1</v>
      </c>
      <c r="G63">
        <v>1</v>
      </c>
      <c r="H63">
        <v>1</v>
      </c>
      <c r="I63" t="s">
        <v>787</v>
      </c>
      <c r="J63" t="s">
        <v>3</v>
      </c>
      <c r="K63" t="s">
        <v>788</v>
      </c>
      <c r="L63">
        <v>1369</v>
      </c>
      <c r="N63">
        <v>1013</v>
      </c>
      <c r="O63" t="s">
        <v>665</v>
      </c>
      <c r="P63" t="s">
        <v>665</v>
      </c>
      <c r="Q63">
        <v>1</v>
      </c>
      <c r="W63">
        <v>0</v>
      </c>
      <c r="X63">
        <v>-464685602</v>
      </c>
      <c r="Y63">
        <v>13.788500000000001</v>
      </c>
      <c r="AA63">
        <v>0</v>
      </c>
      <c r="AB63">
        <v>0</v>
      </c>
      <c r="AC63">
        <v>0</v>
      </c>
      <c r="AD63">
        <v>9.51</v>
      </c>
      <c r="AE63">
        <v>0</v>
      </c>
      <c r="AF63">
        <v>0</v>
      </c>
      <c r="AG63">
        <v>0</v>
      </c>
      <c r="AH63">
        <v>9.51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1</v>
      </c>
      <c r="AQ63">
        <v>0</v>
      </c>
      <c r="AR63">
        <v>0</v>
      </c>
      <c r="AS63" t="s">
        <v>3</v>
      </c>
      <c r="AT63">
        <v>11.99</v>
      </c>
      <c r="AU63" t="s">
        <v>21</v>
      </c>
      <c r="AV63">
        <v>1</v>
      </c>
      <c r="AW63">
        <v>2</v>
      </c>
      <c r="AX63">
        <v>68190045</v>
      </c>
      <c r="AY63">
        <v>1</v>
      </c>
      <c r="AZ63">
        <v>2048</v>
      </c>
      <c r="BA63">
        <v>64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Y63*Source!I48</f>
        <v>94.429163400000007</v>
      </c>
      <c r="CY63">
        <f>AD63</f>
        <v>9.51</v>
      </c>
      <c r="CZ63">
        <f>AH63</f>
        <v>9.51</v>
      </c>
      <c r="DA63">
        <f>AL63</f>
        <v>1</v>
      </c>
      <c r="DB63">
        <f>ROUND((ROUND(AT63*CZ63,2)*1.15),6)</f>
        <v>131.12299999999999</v>
      </c>
      <c r="DC63">
        <f>ROUND((ROUND(AT63*AG63,2)*1.15),6)</f>
        <v>0</v>
      </c>
    </row>
    <row r="64" spans="1:107" x14ac:dyDescent="0.2">
      <c r="A64">
        <f>ROW(Source!A48)</f>
        <v>48</v>
      </c>
      <c r="B64">
        <v>68187018</v>
      </c>
      <c r="C64">
        <v>68190044</v>
      </c>
      <c r="D64">
        <v>121548</v>
      </c>
      <c r="E64">
        <v>1</v>
      </c>
      <c r="F64">
        <v>1</v>
      </c>
      <c r="G64">
        <v>1</v>
      </c>
      <c r="H64">
        <v>1</v>
      </c>
      <c r="I64" t="s">
        <v>44</v>
      </c>
      <c r="J64" t="s">
        <v>3</v>
      </c>
      <c r="K64" t="s">
        <v>723</v>
      </c>
      <c r="L64">
        <v>608254</v>
      </c>
      <c r="N64">
        <v>1013</v>
      </c>
      <c r="O64" t="s">
        <v>724</v>
      </c>
      <c r="P64" t="s">
        <v>724</v>
      </c>
      <c r="Q64">
        <v>1</v>
      </c>
      <c r="W64">
        <v>0</v>
      </c>
      <c r="X64">
        <v>-185737400</v>
      </c>
      <c r="Y64">
        <v>1.2500000000000001E-2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1</v>
      </c>
      <c r="AQ64">
        <v>0</v>
      </c>
      <c r="AR64">
        <v>0</v>
      </c>
      <c r="AS64" t="s">
        <v>3</v>
      </c>
      <c r="AT64">
        <v>0.01</v>
      </c>
      <c r="AU64" t="s">
        <v>20</v>
      </c>
      <c r="AV64">
        <v>2</v>
      </c>
      <c r="AW64">
        <v>2</v>
      </c>
      <c r="AX64">
        <v>68190046</v>
      </c>
      <c r="AY64">
        <v>1</v>
      </c>
      <c r="AZ64">
        <v>0</v>
      </c>
      <c r="BA64">
        <v>65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Y64*Source!I48</f>
        <v>8.5605000000000001E-2</v>
      </c>
      <c r="CY64">
        <f>AD64</f>
        <v>0</v>
      </c>
      <c r="CZ64">
        <f>AH64</f>
        <v>0</v>
      </c>
      <c r="DA64">
        <f>AL64</f>
        <v>1</v>
      </c>
      <c r="DB64">
        <f>ROUND((ROUND(AT64*CZ64,2)*1.25),6)</f>
        <v>0</v>
      </c>
      <c r="DC64">
        <f>ROUND((ROUND(AT64*AG64,2)*1.25),6)</f>
        <v>0</v>
      </c>
    </row>
    <row r="65" spans="1:107" x14ac:dyDescent="0.2">
      <c r="A65">
        <f>ROW(Source!A48)</f>
        <v>48</v>
      </c>
      <c r="B65">
        <v>68187018</v>
      </c>
      <c r="C65">
        <v>68190044</v>
      </c>
      <c r="D65">
        <v>64871408</v>
      </c>
      <c r="E65">
        <v>1</v>
      </c>
      <c r="F65">
        <v>1</v>
      </c>
      <c r="G65">
        <v>1</v>
      </c>
      <c r="H65">
        <v>2</v>
      </c>
      <c r="I65" t="s">
        <v>789</v>
      </c>
      <c r="J65" t="s">
        <v>790</v>
      </c>
      <c r="K65" t="s">
        <v>791</v>
      </c>
      <c r="L65">
        <v>1368</v>
      </c>
      <c r="N65">
        <v>1011</v>
      </c>
      <c r="O65" t="s">
        <v>669</v>
      </c>
      <c r="P65" t="s">
        <v>669</v>
      </c>
      <c r="Q65">
        <v>1</v>
      </c>
      <c r="W65">
        <v>0</v>
      </c>
      <c r="X65">
        <v>344519037</v>
      </c>
      <c r="Y65">
        <v>1.2500000000000001E-2</v>
      </c>
      <c r="AA65">
        <v>0</v>
      </c>
      <c r="AB65">
        <v>399.5</v>
      </c>
      <c r="AC65">
        <v>383.81</v>
      </c>
      <c r="AD65">
        <v>0</v>
      </c>
      <c r="AE65">
        <v>0</v>
      </c>
      <c r="AF65">
        <v>31.26</v>
      </c>
      <c r="AG65">
        <v>13.5</v>
      </c>
      <c r="AH65">
        <v>0</v>
      </c>
      <c r="AI65">
        <v>1</v>
      </c>
      <c r="AJ65">
        <v>12.78</v>
      </c>
      <c r="AK65">
        <v>28.43</v>
      </c>
      <c r="AL65">
        <v>1</v>
      </c>
      <c r="AN65">
        <v>0</v>
      </c>
      <c r="AO65">
        <v>1</v>
      </c>
      <c r="AP65">
        <v>1</v>
      </c>
      <c r="AQ65">
        <v>0</v>
      </c>
      <c r="AR65">
        <v>0</v>
      </c>
      <c r="AS65" t="s">
        <v>3</v>
      </c>
      <c r="AT65">
        <v>0.01</v>
      </c>
      <c r="AU65" t="s">
        <v>20</v>
      </c>
      <c r="AV65">
        <v>0</v>
      </c>
      <c r="AW65">
        <v>2</v>
      </c>
      <c r="AX65">
        <v>68190047</v>
      </c>
      <c r="AY65">
        <v>1</v>
      </c>
      <c r="AZ65">
        <v>0</v>
      </c>
      <c r="BA65">
        <v>66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Y65*Source!I48</f>
        <v>8.5605000000000001E-2</v>
      </c>
      <c r="CY65">
        <f>AB65</f>
        <v>399.5</v>
      </c>
      <c r="CZ65">
        <f>AF65</f>
        <v>31.26</v>
      </c>
      <c r="DA65">
        <f>AJ65</f>
        <v>12.78</v>
      </c>
      <c r="DB65">
        <f>ROUND((ROUND(AT65*CZ65,2)*1.25),6)</f>
        <v>0.38750000000000001</v>
      </c>
      <c r="DC65">
        <f>ROUND((ROUND(AT65*AG65,2)*1.25),6)</f>
        <v>0.17499999999999999</v>
      </c>
    </row>
    <row r="66" spans="1:107" x14ac:dyDescent="0.2">
      <c r="A66">
        <f>ROW(Source!A48)</f>
        <v>48</v>
      </c>
      <c r="B66">
        <v>68187018</v>
      </c>
      <c r="C66">
        <v>68190044</v>
      </c>
      <c r="D66">
        <v>64873129</v>
      </c>
      <c r="E66">
        <v>1</v>
      </c>
      <c r="F66">
        <v>1</v>
      </c>
      <c r="G66">
        <v>1</v>
      </c>
      <c r="H66">
        <v>2</v>
      </c>
      <c r="I66" t="s">
        <v>715</v>
      </c>
      <c r="J66" t="s">
        <v>716</v>
      </c>
      <c r="K66" t="s">
        <v>717</v>
      </c>
      <c r="L66">
        <v>1368</v>
      </c>
      <c r="N66">
        <v>1011</v>
      </c>
      <c r="O66" t="s">
        <v>669</v>
      </c>
      <c r="P66" t="s">
        <v>669</v>
      </c>
      <c r="Q66">
        <v>1</v>
      </c>
      <c r="W66">
        <v>0</v>
      </c>
      <c r="X66">
        <v>1230759911</v>
      </c>
      <c r="Y66">
        <v>3.7499999999999999E-2</v>
      </c>
      <c r="AA66">
        <v>0</v>
      </c>
      <c r="AB66">
        <v>851.65</v>
      </c>
      <c r="AC66">
        <v>329.79</v>
      </c>
      <c r="AD66">
        <v>0</v>
      </c>
      <c r="AE66">
        <v>0</v>
      </c>
      <c r="AF66">
        <v>87.17</v>
      </c>
      <c r="AG66">
        <v>11.6</v>
      </c>
      <c r="AH66">
        <v>0</v>
      </c>
      <c r="AI66">
        <v>1</v>
      </c>
      <c r="AJ66">
        <v>9.77</v>
      </c>
      <c r="AK66">
        <v>28.43</v>
      </c>
      <c r="AL66">
        <v>1</v>
      </c>
      <c r="AN66">
        <v>0</v>
      </c>
      <c r="AO66">
        <v>1</v>
      </c>
      <c r="AP66">
        <v>1</v>
      </c>
      <c r="AQ66">
        <v>0</v>
      </c>
      <c r="AR66">
        <v>0</v>
      </c>
      <c r="AS66" t="s">
        <v>3</v>
      </c>
      <c r="AT66">
        <v>0.03</v>
      </c>
      <c r="AU66" t="s">
        <v>20</v>
      </c>
      <c r="AV66">
        <v>0</v>
      </c>
      <c r="AW66">
        <v>2</v>
      </c>
      <c r="AX66">
        <v>68190048</v>
      </c>
      <c r="AY66">
        <v>1</v>
      </c>
      <c r="AZ66">
        <v>0</v>
      </c>
      <c r="BA66">
        <v>67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Y66*Source!I48</f>
        <v>0.25681499999999996</v>
      </c>
      <c r="CY66">
        <f>AB66</f>
        <v>851.65</v>
      </c>
      <c r="CZ66">
        <f>AF66</f>
        <v>87.17</v>
      </c>
      <c r="DA66">
        <f>AJ66</f>
        <v>9.77</v>
      </c>
      <c r="DB66">
        <f>ROUND((ROUND(AT66*CZ66,2)*1.25),6)</f>
        <v>3.2749999999999999</v>
      </c>
      <c r="DC66">
        <f>ROUND((ROUND(AT66*AG66,2)*1.25),6)</f>
        <v>0.4375</v>
      </c>
    </row>
    <row r="67" spans="1:107" x14ac:dyDescent="0.2">
      <c r="A67">
        <f>ROW(Source!A48)</f>
        <v>48</v>
      </c>
      <c r="B67">
        <v>68187018</v>
      </c>
      <c r="C67">
        <v>68190044</v>
      </c>
      <c r="D67">
        <v>64808516</v>
      </c>
      <c r="E67">
        <v>1</v>
      </c>
      <c r="F67">
        <v>1</v>
      </c>
      <c r="G67">
        <v>1</v>
      </c>
      <c r="H67">
        <v>3</v>
      </c>
      <c r="I67" t="s">
        <v>792</v>
      </c>
      <c r="J67" t="s">
        <v>793</v>
      </c>
      <c r="K67" t="s">
        <v>794</v>
      </c>
      <c r="L67">
        <v>1327</v>
      </c>
      <c r="N67">
        <v>1005</v>
      </c>
      <c r="O67" t="s">
        <v>31</v>
      </c>
      <c r="P67" t="s">
        <v>31</v>
      </c>
      <c r="Q67">
        <v>1</v>
      </c>
      <c r="W67">
        <v>0</v>
      </c>
      <c r="X67">
        <v>-1827594923</v>
      </c>
      <c r="Y67">
        <v>4.4000000000000004</v>
      </c>
      <c r="AA67">
        <v>153.30000000000001</v>
      </c>
      <c r="AB67">
        <v>0</v>
      </c>
      <c r="AC67">
        <v>0</v>
      </c>
      <c r="AD67">
        <v>0</v>
      </c>
      <c r="AE67">
        <v>72.31</v>
      </c>
      <c r="AF67">
        <v>0</v>
      </c>
      <c r="AG67">
        <v>0</v>
      </c>
      <c r="AH67">
        <v>0</v>
      </c>
      <c r="AI67">
        <v>2.12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4.4000000000000004</v>
      </c>
      <c r="AU67" t="s">
        <v>3</v>
      </c>
      <c r="AV67">
        <v>0</v>
      </c>
      <c r="AW67">
        <v>2</v>
      </c>
      <c r="AX67">
        <v>68190049</v>
      </c>
      <c r="AY67">
        <v>1</v>
      </c>
      <c r="AZ67">
        <v>0</v>
      </c>
      <c r="BA67">
        <v>68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Y67*Source!I48</f>
        <v>30.132960000000001</v>
      </c>
      <c r="CY67">
        <f>AA67</f>
        <v>153.30000000000001</v>
      </c>
      <c r="CZ67">
        <f>AE67</f>
        <v>72.31</v>
      </c>
      <c r="DA67">
        <f>AI67</f>
        <v>2.12</v>
      </c>
      <c r="DB67">
        <f>ROUND(ROUND(AT67*CZ67,2),6)</f>
        <v>318.16000000000003</v>
      </c>
      <c r="DC67">
        <f>ROUND(ROUND(AT67*AG67,2),6)</f>
        <v>0</v>
      </c>
    </row>
    <row r="68" spans="1:107" x14ac:dyDescent="0.2">
      <c r="A68">
        <f>ROW(Source!A48)</f>
        <v>48</v>
      </c>
      <c r="B68">
        <v>68187018</v>
      </c>
      <c r="C68">
        <v>68190044</v>
      </c>
      <c r="D68">
        <v>64808584</v>
      </c>
      <c r="E68">
        <v>1</v>
      </c>
      <c r="F68">
        <v>1</v>
      </c>
      <c r="G68">
        <v>1</v>
      </c>
      <c r="H68">
        <v>3</v>
      </c>
      <c r="I68" t="s">
        <v>795</v>
      </c>
      <c r="J68" t="s">
        <v>796</v>
      </c>
      <c r="K68" t="s">
        <v>797</v>
      </c>
      <c r="L68">
        <v>1348</v>
      </c>
      <c r="N68">
        <v>1009</v>
      </c>
      <c r="O68" t="s">
        <v>133</v>
      </c>
      <c r="P68" t="s">
        <v>133</v>
      </c>
      <c r="Q68">
        <v>1000</v>
      </c>
      <c r="W68">
        <v>0</v>
      </c>
      <c r="X68">
        <v>-1330008606</v>
      </c>
      <c r="Y68">
        <v>2.9000000000000001E-2</v>
      </c>
      <c r="AA68">
        <v>19941.68</v>
      </c>
      <c r="AB68">
        <v>0</v>
      </c>
      <c r="AC68">
        <v>0</v>
      </c>
      <c r="AD68">
        <v>0</v>
      </c>
      <c r="AE68">
        <v>2898.5</v>
      </c>
      <c r="AF68">
        <v>0</v>
      </c>
      <c r="AG68">
        <v>0</v>
      </c>
      <c r="AH68">
        <v>0</v>
      </c>
      <c r="AI68">
        <v>6.88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2.9000000000000001E-2</v>
      </c>
      <c r="AU68" t="s">
        <v>3</v>
      </c>
      <c r="AV68">
        <v>0</v>
      </c>
      <c r="AW68">
        <v>2</v>
      </c>
      <c r="AX68">
        <v>68190050</v>
      </c>
      <c r="AY68">
        <v>1</v>
      </c>
      <c r="AZ68">
        <v>0</v>
      </c>
      <c r="BA68">
        <v>69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Y68*Source!I48</f>
        <v>0.19860359999999999</v>
      </c>
      <c r="CY68">
        <f>AA68</f>
        <v>19941.68</v>
      </c>
      <c r="CZ68">
        <f>AE68</f>
        <v>2898.5</v>
      </c>
      <c r="DA68">
        <f>AI68</f>
        <v>6.88</v>
      </c>
      <c r="DB68">
        <f>ROUND(ROUND(AT68*CZ68,2),6)</f>
        <v>84.06</v>
      </c>
      <c r="DC68">
        <f>ROUND(ROUND(AT68*AG68,2),6)</f>
        <v>0</v>
      </c>
    </row>
    <row r="69" spans="1:107" x14ac:dyDescent="0.2">
      <c r="A69">
        <f>ROW(Source!A48)</f>
        <v>48</v>
      </c>
      <c r="B69">
        <v>68187018</v>
      </c>
      <c r="C69">
        <v>68190044</v>
      </c>
      <c r="D69">
        <v>64808665</v>
      </c>
      <c r="E69">
        <v>1</v>
      </c>
      <c r="F69">
        <v>1</v>
      </c>
      <c r="G69">
        <v>1</v>
      </c>
      <c r="H69">
        <v>3</v>
      </c>
      <c r="I69" t="s">
        <v>798</v>
      </c>
      <c r="J69" t="s">
        <v>799</v>
      </c>
      <c r="K69" t="s">
        <v>800</v>
      </c>
      <c r="L69">
        <v>1346</v>
      </c>
      <c r="N69">
        <v>1009</v>
      </c>
      <c r="O69" t="s">
        <v>120</v>
      </c>
      <c r="P69" t="s">
        <v>120</v>
      </c>
      <c r="Q69">
        <v>1</v>
      </c>
      <c r="W69">
        <v>0</v>
      </c>
      <c r="X69">
        <v>644139035</v>
      </c>
      <c r="Y69">
        <v>0.15</v>
      </c>
      <c r="AA69">
        <v>45.67</v>
      </c>
      <c r="AB69">
        <v>0</v>
      </c>
      <c r="AC69">
        <v>0</v>
      </c>
      <c r="AD69">
        <v>0</v>
      </c>
      <c r="AE69">
        <v>1.81</v>
      </c>
      <c r="AF69">
        <v>0</v>
      </c>
      <c r="AG69">
        <v>0</v>
      </c>
      <c r="AH69">
        <v>0</v>
      </c>
      <c r="AI69">
        <v>25.23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0.15</v>
      </c>
      <c r="AU69" t="s">
        <v>3</v>
      </c>
      <c r="AV69">
        <v>0</v>
      </c>
      <c r="AW69">
        <v>2</v>
      </c>
      <c r="AX69">
        <v>68190051</v>
      </c>
      <c r="AY69">
        <v>1</v>
      </c>
      <c r="AZ69">
        <v>0</v>
      </c>
      <c r="BA69">
        <v>70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Y69*Source!I48</f>
        <v>1.0272599999999998</v>
      </c>
      <c r="CY69">
        <f>AA69</f>
        <v>45.67</v>
      </c>
      <c r="CZ69">
        <f>AE69</f>
        <v>1.81</v>
      </c>
      <c r="DA69">
        <f>AI69</f>
        <v>25.23</v>
      </c>
      <c r="DB69">
        <f>ROUND(ROUND(AT69*CZ69,2),6)</f>
        <v>0.27</v>
      </c>
      <c r="DC69">
        <f>ROUND(ROUND(AT69*AG69,2),6)</f>
        <v>0</v>
      </c>
    </row>
    <row r="70" spans="1:107" x14ac:dyDescent="0.2">
      <c r="A70">
        <f>ROW(Source!A49)</f>
        <v>49</v>
      </c>
      <c r="B70">
        <v>68187018</v>
      </c>
      <c r="C70">
        <v>68190056</v>
      </c>
      <c r="D70">
        <v>18411117</v>
      </c>
      <c r="E70">
        <v>1</v>
      </c>
      <c r="F70">
        <v>1</v>
      </c>
      <c r="G70">
        <v>1</v>
      </c>
      <c r="H70">
        <v>1</v>
      </c>
      <c r="I70" t="s">
        <v>801</v>
      </c>
      <c r="J70" t="s">
        <v>3</v>
      </c>
      <c r="K70" t="s">
        <v>802</v>
      </c>
      <c r="L70">
        <v>1369</v>
      </c>
      <c r="N70">
        <v>1013</v>
      </c>
      <c r="O70" t="s">
        <v>665</v>
      </c>
      <c r="P70" t="s">
        <v>665</v>
      </c>
      <c r="Q70">
        <v>1</v>
      </c>
      <c r="W70">
        <v>0</v>
      </c>
      <c r="X70">
        <v>-1739886638</v>
      </c>
      <c r="Y70">
        <v>7.5324999999999998</v>
      </c>
      <c r="AA70">
        <v>0</v>
      </c>
      <c r="AB70">
        <v>0</v>
      </c>
      <c r="AC70">
        <v>0</v>
      </c>
      <c r="AD70">
        <v>9.6199999999999992</v>
      </c>
      <c r="AE70">
        <v>0</v>
      </c>
      <c r="AF70">
        <v>0</v>
      </c>
      <c r="AG70">
        <v>0</v>
      </c>
      <c r="AH70">
        <v>9.6199999999999992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1</v>
      </c>
      <c r="AQ70">
        <v>0</v>
      </c>
      <c r="AR70">
        <v>0</v>
      </c>
      <c r="AS70" t="s">
        <v>3</v>
      </c>
      <c r="AT70">
        <v>6.55</v>
      </c>
      <c r="AU70" t="s">
        <v>21</v>
      </c>
      <c r="AV70">
        <v>1</v>
      </c>
      <c r="AW70">
        <v>2</v>
      </c>
      <c r="AX70">
        <v>68190057</v>
      </c>
      <c r="AY70">
        <v>1</v>
      </c>
      <c r="AZ70">
        <v>2048</v>
      </c>
      <c r="BA70">
        <v>71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Y70*Source!I49</f>
        <v>51.585572999999997</v>
      </c>
      <c r="CY70">
        <f>AD70</f>
        <v>9.6199999999999992</v>
      </c>
      <c r="CZ70">
        <f>AH70</f>
        <v>9.6199999999999992</v>
      </c>
      <c r="DA70">
        <f>AL70</f>
        <v>1</v>
      </c>
      <c r="DB70">
        <f>ROUND((ROUND(AT70*CZ70,2)*1.15),6)</f>
        <v>72.461500000000001</v>
      </c>
      <c r="DC70">
        <f>ROUND((ROUND(AT70*AG70,2)*1.15),6)</f>
        <v>0</v>
      </c>
    </row>
    <row r="71" spans="1:107" x14ac:dyDescent="0.2">
      <c r="A71">
        <f>ROW(Source!A49)</f>
        <v>49</v>
      </c>
      <c r="B71">
        <v>68187018</v>
      </c>
      <c r="C71">
        <v>68190056</v>
      </c>
      <c r="D71">
        <v>121548</v>
      </c>
      <c r="E71">
        <v>1</v>
      </c>
      <c r="F71">
        <v>1</v>
      </c>
      <c r="G71">
        <v>1</v>
      </c>
      <c r="H71">
        <v>1</v>
      </c>
      <c r="I71" t="s">
        <v>44</v>
      </c>
      <c r="J71" t="s">
        <v>3</v>
      </c>
      <c r="K71" t="s">
        <v>723</v>
      </c>
      <c r="L71">
        <v>608254</v>
      </c>
      <c r="N71">
        <v>1013</v>
      </c>
      <c r="O71" t="s">
        <v>724</v>
      </c>
      <c r="P71" t="s">
        <v>724</v>
      </c>
      <c r="Q71">
        <v>1</v>
      </c>
      <c r="W71">
        <v>0</v>
      </c>
      <c r="X71">
        <v>-185737400</v>
      </c>
      <c r="Y71">
        <v>1.2500000000000001E-2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1</v>
      </c>
      <c r="AQ71">
        <v>0</v>
      </c>
      <c r="AR71">
        <v>0</v>
      </c>
      <c r="AS71" t="s">
        <v>3</v>
      </c>
      <c r="AT71">
        <v>0.01</v>
      </c>
      <c r="AU71" t="s">
        <v>20</v>
      </c>
      <c r="AV71">
        <v>2</v>
      </c>
      <c r="AW71">
        <v>2</v>
      </c>
      <c r="AX71">
        <v>68190058</v>
      </c>
      <c r="AY71">
        <v>1</v>
      </c>
      <c r="AZ71">
        <v>0</v>
      </c>
      <c r="BA71">
        <v>72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Y71*Source!I49</f>
        <v>8.5605000000000001E-2</v>
      </c>
      <c r="CY71">
        <f>AD71</f>
        <v>0</v>
      </c>
      <c r="CZ71">
        <f>AH71</f>
        <v>0</v>
      </c>
      <c r="DA71">
        <f>AL71</f>
        <v>1</v>
      </c>
      <c r="DB71">
        <f>ROUND((ROUND(AT71*CZ71,2)*1.25),6)</f>
        <v>0</v>
      </c>
      <c r="DC71">
        <f>ROUND((ROUND(AT71*AG71,2)*1.25),6)</f>
        <v>0</v>
      </c>
    </row>
    <row r="72" spans="1:107" x14ac:dyDescent="0.2">
      <c r="A72">
        <f>ROW(Source!A49)</f>
        <v>49</v>
      </c>
      <c r="B72">
        <v>68187018</v>
      </c>
      <c r="C72">
        <v>68190056</v>
      </c>
      <c r="D72">
        <v>64871408</v>
      </c>
      <c r="E72">
        <v>1</v>
      </c>
      <c r="F72">
        <v>1</v>
      </c>
      <c r="G72">
        <v>1</v>
      </c>
      <c r="H72">
        <v>2</v>
      </c>
      <c r="I72" t="s">
        <v>789</v>
      </c>
      <c r="J72" t="s">
        <v>790</v>
      </c>
      <c r="K72" t="s">
        <v>791</v>
      </c>
      <c r="L72">
        <v>1368</v>
      </c>
      <c r="N72">
        <v>1011</v>
      </c>
      <c r="O72" t="s">
        <v>669</v>
      </c>
      <c r="P72" t="s">
        <v>669</v>
      </c>
      <c r="Q72">
        <v>1</v>
      </c>
      <c r="W72">
        <v>0</v>
      </c>
      <c r="X72">
        <v>344519037</v>
      </c>
      <c r="Y72">
        <v>1.2500000000000001E-2</v>
      </c>
      <c r="AA72">
        <v>0</v>
      </c>
      <c r="AB72">
        <v>399.5</v>
      </c>
      <c r="AC72">
        <v>383.81</v>
      </c>
      <c r="AD72">
        <v>0</v>
      </c>
      <c r="AE72">
        <v>0</v>
      </c>
      <c r="AF72">
        <v>31.26</v>
      </c>
      <c r="AG72">
        <v>13.5</v>
      </c>
      <c r="AH72">
        <v>0</v>
      </c>
      <c r="AI72">
        <v>1</v>
      </c>
      <c r="AJ72">
        <v>12.78</v>
      </c>
      <c r="AK72">
        <v>28.43</v>
      </c>
      <c r="AL72">
        <v>1</v>
      </c>
      <c r="AN72">
        <v>0</v>
      </c>
      <c r="AO72">
        <v>1</v>
      </c>
      <c r="AP72">
        <v>1</v>
      </c>
      <c r="AQ72">
        <v>0</v>
      </c>
      <c r="AR72">
        <v>0</v>
      </c>
      <c r="AS72" t="s">
        <v>3</v>
      </c>
      <c r="AT72">
        <v>0.01</v>
      </c>
      <c r="AU72" t="s">
        <v>20</v>
      </c>
      <c r="AV72">
        <v>0</v>
      </c>
      <c r="AW72">
        <v>2</v>
      </c>
      <c r="AX72">
        <v>68190059</v>
      </c>
      <c r="AY72">
        <v>1</v>
      </c>
      <c r="AZ72">
        <v>0</v>
      </c>
      <c r="BA72">
        <v>73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Y72*Source!I49</f>
        <v>8.5605000000000001E-2</v>
      </c>
      <c r="CY72">
        <f>AB72</f>
        <v>399.5</v>
      </c>
      <c r="CZ72">
        <f>AF72</f>
        <v>31.26</v>
      </c>
      <c r="DA72">
        <f>AJ72</f>
        <v>12.78</v>
      </c>
      <c r="DB72">
        <f>ROUND((ROUND(AT72*CZ72,2)*1.25),6)</f>
        <v>0.38750000000000001</v>
      </c>
      <c r="DC72">
        <f>ROUND((ROUND(AT72*AG72,2)*1.25),6)</f>
        <v>0.17499999999999999</v>
      </c>
    </row>
    <row r="73" spans="1:107" x14ac:dyDescent="0.2">
      <c r="A73">
        <f>ROW(Source!A49)</f>
        <v>49</v>
      </c>
      <c r="B73">
        <v>68187018</v>
      </c>
      <c r="C73">
        <v>68190056</v>
      </c>
      <c r="D73">
        <v>64873129</v>
      </c>
      <c r="E73">
        <v>1</v>
      </c>
      <c r="F73">
        <v>1</v>
      </c>
      <c r="G73">
        <v>1</v>
      </c>
      <c r="H73">
        <v>2</v>
      </c>
      <c r="I73" t="s">
        <v>715</v>
      </c>
      <c r="J73" t="s">
        <v>716</v>
      </c>
      <c r="K73" t="s">
        <v>717</v>
      </c>
      <c r="L73">
        <v>1368</v>
      </c>
      <c r="N73">
        <v>1011</v>
      </c>
      <c r="O73" t="s">
        <v>669</v>
      </c>
      <c r="P73" t="s">
        <v>669</v>
      </c>
      <c r="Q73">
        <v>1</v>
      </c>
      <c r="W73">
        <v>0</v>
      </c>
      <c r="X73">
        <v>1230759911</v>
      </c>
      <c r="Y73">
        <v>1.2500000000000001E-2</v>
      </c>
      <c r="AA73">
        <v>0</v>
      </c>
      <c r="AB73">
        <v>851.65</v>
      </c>
      <c r="AC73">
        <v>329.79</v>
      </c>
      <c r="AD73">
        <v>0</v>
      </c>
      <c r="AE73">
        <v>0</v>
      </c>
      <c r="AF73">
        <v>87.17</v>
      </c>
      <c r="AG73">
        <v>11.6</v>
      </c>
      <c r="AH73">
        <v>0</v>
      </c>
      <c r="AI73">
        <v>1</v>
      </c>
      <c r="AJ73">
        <v>9.77</v>
      </c>
      <c r="AK73">
        <v>28.43</v>
      </c>
      <c r="AL73">
        <v>1</v>
      </c>
      <c r="AN73">
        <v>0</v>
      </c>
      <c r="AO73">
        <v>1</v>
      </c>
      <c r="AP73">
        <v>1</v>
      </c>
      <c r="AQ73">
        <v>0</v>
      </c>
      <c r="AR73">
        <v>0</v>
      </c>
      <c r="AS73" t="s">
        <v>3</v>
      </c>
      <c r="AT73">
        <v>0.01</v>
      </c>
      <c r="AU73" t="s">
        <v>20</v>
      </c>
      <c r="AV73">
        <v>0</v>
      </c>
      <c r="AW73">
        <v>2</v>
      </c>
      <c r="AX73">
        <v>68190060</v>
      </c>
      <c r="AY73">
        <v>1</v>
      </c>
      <c r="AZ73">
        <v>0</v>
      </c>
      <c r="BA73">
        <v>74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Y73*Source!I49</f>
        <v>8.5605000000000001E-2</v>
      </c>
      <c r="CY73">
        <f>AB73</f>
        <v>851.65</v>
      </c>
      <c r="CZ73">
        <f>AF73</f>
        <v>87.17</v>
      </c>
      <c r="DA73">
        <f>AJ73</f>
        <v>9.77</v>
      </c>
      <c r="DB73">
        <f>ROUND((ROUND(AT73*CZ73,2)*1.25),6)</f>
        <v>1.0874999999999999</v>
      </c>
      <c r="DC73">
        <f>ROUND((ROUND(AT73*AG73,2)*1.25),6)</f>
        <v>0.15</v>
      </c>
    </row>
    <row r="74" spans="1:107" x14ac:dyDescent="0.2">
      <c r="A74">
        <f>ROW(Source!A49)</f>
        <v>49</v>
      </c>
      <c r="B74">
        <v>68187018</v>
      </c>
      <c r="C74">
        <v>68190056</v>
      </c>
      <c r="D74">
        <v>64808665</v>
      </c>
      <c r="E74">
        <v>1</v>
      </c>
      <c r="F74">
        <v>1</v>
      </c>
      <c r="G74">
        <v>1</v>
      </c>
      <c r="H74">
        <v>3</v>
      </c>
      <c r="I74" t="s">
        <v>798</v>
      </c>
      <c r="J74" t="s">
        <v>799</v>
      </c>
      <c r="K74" t="s">
        <v>800</v>
      </c>
      <c r="L74">
        <v>1346</v>
      </c>
      <c r="N74">
        <v>1009</v>
      </c>
      <c r="O74" t="s">
        <v>120</v>
      </c>
      <c r="P74" t="s">
        <v>120</v>
      </c>
      <c r="Q74">
        <v>1</v>
      </c>
      <c r="W74">
        <v>0</v>
      </c>
      <c r="X74">
        <v>644139035</v>
      </c>
      <c r="Y74">
        <v>0.1</v>
      </c>
      <c r="AA74">
        <v>45.67</v>
      </c>
      <c r="AB74">
        <v>0</v>
      </c>
      <c r="AC74">
        <v>0</v>
      </c>
      <c r="AD74">
        <v>0</v>
      </c>
      <c r="AE74">
        <v>1.81</v>
      </c>
      <c r="AF74">
        <v>0</v>
      </c>
      <c r="AG74">
        <v>0</v>
      </c>
      <c r="AH74">
        <v>0</v>
      </c>
      <c r="AI74">
        <v>25.23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0.1</v>
      </c>
      <c r="AU74" t="s">
        <v>3</v>
      </c>
      <c r="AV74">
        <v>0</v>
      </c>
      <c r="AW74">
        <v>2</v>
      </c>
      <c r="AX74">
        <v>68190061</v>
      </c>
      <c r="AY74">
        <v>1</v>
      </c>
      <c r="AZ74">
        <v>0</v>
      </c>
      <c r="BA74">
        <v>75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Y74*Source!I49</f>
        <v>0.68484</v>
      </c>
      <c r="CY74">
        <f>AA74</f>
        <v>45.67</v>
      </c>
      <c r="CZ74">
        <f>AE74</f>
        <v>1.81</v>
      </c>
      <c r="DA74">
        <f>AI74</f>
        <v>25.23</v>
      </c>
      <c r="DB74">
        <f t="shared" ref="DB74:DB82" si="15">ROUND(ROUND(AT74*CZ74,2),6)</f>
        <v>0.18</v>
      </c>
      <c r="DC74">
        <f t="shared" ref="DC74:DC82" si="16">ROUND(ROUND(AT74*AG74,2),6)</f>
        <v>0</v>
      </c>
    </row>
    <row r="75" spans="1:107" x14ac:dyDescent="0.2">
      <c r="A75">
        <f>ROW(Source!A49)</f>
        <v>49</v>
      </c>
      <c r="B75">
        <v>68187018</v>
      </c>
      <c r="C75">
        <v>68190056</v>
      </c>
      <c r="D75">
        <v>65751388</v>
      </c>
      <c r="E75">
        <v>1</v>
      </c>
      <c r="F75">
        <v>1</v>
      </c>
      <c r="G75">
        <v>1</v>
      </c>
      <c r="H75">
        <v>3</v>
      </c>
      <c r="I75" t="s">
        <v>118</v>
      </c>
      <c r="J75" t="s">
        <v>121</v>
      </c>
      <c r="K75" t="s">
        <v>119</v>
      </c>
      <c r="L75">
        <v>1346</v>
      </c>
      <c r="N75">
        <v>1009</v>
      </c>
      <c r="O75" t="s">
        <v>120</v>
      </c>
      <c r="P75" t="s">
        <v>120</v>
      </c>
      <c r="Q75">
        <v>1</v>
      </c>
      <c r="W75">
        <v>0</v>
      </c>
      <c r="X75">
        <v>1271950443</v>
      </c>
      <c r="Y75">
        <v>13</v>
      </c>
      <c r="AA75">
        <v>123.26</v>
      </c>
      <c r="AB75">
        <v>0</v>
      </c>
      <c r="AC75">
        <v>0</v>
      </c>
      <c r="AD75">
        <v>0</v>
      </c>
      <c r="AE75">
        <v>22.91</v>
      </c>
      <c r="AF75">
        <v>0</v>
      </c>
      <c r="AG75">
        <v>0</v>
      </c>
      <c r="AH75">
        <v>0</v>
      </c>
      <c r="AI75">
        <v>5.38</v>
      </c>
      <c r="AJ75">
        <v>1</v>
      </c>
      <c r="AK75">
        <v>1</v>
      </c>
      <c r="AL75">
        <v>1</v>
      </c>
      <c r="AN75">
        <v>0</v>
      </c>
      <c r="AO75">
        <v>0</v>
      </c>
      <c r="AP75">
        <v>0</v>
      </c>
      <c r="AQ75">
        <v>0</v>
      </c>
      <c r="AR75">
        <v>0</v>
      </c>
      <c r="AS75" t="s">
        <v>3</v>
      </c>
      <c r="AT75">
        <v>13</v>
      </c>
      <c r="AU75" t="s">
        <v>3</v>
      </c>
      <c r="AV75">
        <v>0</v>
      </c>
      <c r="AW75">
        <v>1</v>
      </c>
      <c r="AX75">
        <v>-1</v>
      </c>
      <c r="AY75">
        <v>0</v>
      </c>
      <c r="AZ75">
        <v>0</v>
      </c>
      <c r="BA75" t="s">
        <v>3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Y75*Source!I49</f>
        <v>89.029200000000003</v>
      </c>
      <c r="CY75">
        <f>AA75</f>
        <v>123.26</v>
      </c>
      <c r="CZ75">
        <f>AE75</f>
        <v>22.91</v>
      </c>
      <c r="DA75">
        <f>AI75</f>
        <v>5.38</v>
      </c>
      <c r="DB75">
        <f t="shared" si="15"/>
        <v>297.83</v>
      </c>
      <c r="DC75">
        <f t="shared" si="16"/>
        <v>0</v>
      </c>
    </row>
    <row r="76" spans="1:107" x14ac:dyDescent="0.2">
      <c r="A76">
        <f>ROW(Source!A51)</f>
        <v>51</v>
      </c>
      <c r="B76">
        <v>68187018</v>
      </c>
      <c r="C76">
        <v>68190085</v>
      </c>
      <c r="D76">
        <v>18416200</v>
      </c>
      <c r="E76">
        <v>1</v>
      </c>
      <c r="F76">
        <v>1</v>
      </c>
      <c r="G76">
        <v>1</v>
      </c>
      <c r="H76">
        <v>1</v>
      </c>
      <c r="I76" t="s">
        <v>803</v>
      </c>
      <c r="J76" t="s">
        <v>3</v>
      </c>
      <c r="K76" t="s">
        <v>804</v>
      </c>
      <c r="L76">
        <v>1369</v>
      </c>
      <c r="N76">
        <v>1013</v>
      </c>
      <c r="O76" t="s">
        <v>665</v>
      </c>
      <c r="P76" t="s">
        <v>665</v>
      </c>
      <c r="Q76">
        <v>1</v>
      </c>
      <c r="W76">
        <v>0</v>
      </c>
      <c r="X76">
        <v>-1663475933</v>
      </c>
      <c r="Y76">
        <v>73.8</v>
      </c>
      <c r="AA76">
        <v>0</v>
      </c>
      <c r="AB76">
        <v>0</v>
      </c>
      <c r="AC76">
        <v>0</v>
      </c>
      <c r="AD76">
        <v>9.76</v>
      </c>
      <c r="AE76">
        <v>0</v>
      </c>
      <c r="AF76">
        <v>0</v>
      </c>
      <c r="AG76">
        <v>0</v>
      </c>
      <c r="AH76">
        <v>9.76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73.8</v>
      </c>
      <c r="AU76" t="s">
        <v>3</v>
      </c>
      <c r="AV76">
        <v>1</v>
      </c>
      <c r="AW76">
        <v>2</v>
      </c>
      <c r="AX76">
        <v>68190151</v>
      </c>
      <c r="AY76">
        <v>1</v>
      </c>
      <c r="AZ76">
        <v>0</v>
      </c>
      <c r="BA76">
        <v>77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Y76*Source!I51</f>
        <v>30.995999999999999</v>
      </c>
      <c r="CY76">
        <f>AD76</f>
        <v>9.76</v>
      </c>
      <c r="CZ76">
        <f>AH76</f>
        <v>9.76</v>
      </c>
      <c r="DA76">
        <f>AL76</f>
        <v>1</v>
      </c>
      <c r="DB76">
        <f t="shared" si="15"/>
        <v>720.29</v>
      </c>
      <c r="DC76">
        <f t="shared" si="16"/>
        <v>0</v>
      </c>
    </row>
    <row r="77" spans="1:107" x14ac:dyDescent="0.2">
      <c r="A77">
        <f>ROW(Source!A51)</f>
        <v>51</v>
      </c>
      <c r="B77">
        <v>68187018</v>
      </c>
      <c r="C77">
        <v>68190085</v>
      </c>
      <c r="D77">
        <v>121548</v>
      </c>
      <c r="E77">
        <v>1</v>
      </c>
      <c r="F77">
        <v>1</v>
      </c>
      <c r="G77">
        <v>1</v>
      </c>
      <c r="H77">
        <v>1</v>
      </c>
      <c r="I77" t="s">
        <v>44</v>
      </c>
      <c r="J77" t="s">
        <v>3</v>
      </c>
      <c r="K77" t="s">
        <v>723</v>
      </c>
      <c r="L77">
        <v>608254</v>
      </c>
      <c r="N77">
        <v>1013</v>
      </c>
      <c r="O77" t="s">
        <v>724</v>
      </c>
      <c r="P77" t="s">
        <v>724</v>
      </c>
      <c r="Q77">
        <v>1</v>
      </c>
      <c r="W77">
        <v>0</v>
      </c>
      <c r="X77">
        <v>-185737400</v>
      </c>
      <c r="Y77">
        <v>1.9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1.9</v>
      </c>
      <c r="AU77" t="s">
        <v>3</v>
      </c>
      <c r="AV77">
        <v>2</v>
      </c>
      <c r="AW77">
        <v>2</v>
      </c>
      <c r="AX77">
        <v>68190152</v>
      </c>
      <c r="AY77">
        <v>1</v>
      </c>
      <c r="AZ77">
        <v>0</v>
      </c>
      <c r="BA77">
        <v>78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Y77*Source!I51</f>
        <v>0.79799999999999993</v>
      </c>
      <c r="CY77">
        <f>AD77</f>
        <v>0</v>
      </c>
      <c r="CZ77">
        <f>AH77</f>
        <v>0</v>
      </c>
      <c r="DA77">
        <f>AL77</f>
        <v>1</v>
      </c>
      <c r="DB77">
        <f t="shared" si="15"/>
        <v>0</v>
      </c>
      <c r="DC77">
        <f t="shared" si="16"/>
        <v>0</v>
      </c>
    </row>
    <row r="78" spans="1:107" x14ac:dyDescent="0.2">
      <c r="A78">
        <f>ROW(Source!A51)</f>
        <v>51</v>
      </c>
      <c r="B78">
        <v>68187018</v>
      </c>
      <c r="C78">
        <v>68190085</v>
      </c>
      <c r="D78">
        <v>64871408</v>
      </c>
      <c r="E78">
        <v>1</v>
      </c>
      <c r="F78">
        <v>1</v>
      </c>
      <c r="G78">
        <v>1</v>
      </c>
      <c r="H78">
        <v>2</v>
      </c>
      <c r="I78" t="s">
        <v>789</v>
      </c>
      <c r="J78" t="s">
        <v>790</v>
      </c>
      <c r="K78" t="s">
        <v>791</v>
      </c>
      <c r="L78">
        <v>1368</v>
      </c>
      <c r="N78">
        <v>1011</v>
      </c>
      <c r="O78" t="s">
        <v>669</v>
      </c>
      <c r="P78" t="s">
        <v>669</v>
      </c>
      <c r="Q78">
        <v>1</v>
      </c>
      <c r="W78">
        <v>0</v>
      </c>
      <c r="X78">
        <v>344519037</v>
      </c>
      <c r="Y78">
        <v>0.46</v>
      </c>
      <c r="AA78">
        <v>0</v>
      </c>
      <c r="AB78">
        <v>399.5</v>
      </c>
      <c r="AC78">
        <v>383.81</v>
      </c>
      <c r="AD78">
        <v>0</v>
      </c>
      <c r="AE78">
        <v>0</v>
      </c>
      <c r="AF78">
        <v>31.26</v>
      </c>
      <c r="AG78">
        <v>13.5</v>
      </c>
      <c r="AH78">
        <v>0</v>
      </c>
      <c r="AI78">
        <v>1</v>
      </c>
      <c r="AJ78">
        <v>12.78</v>
      </c>
      <c r="AK78">
        <v>28.43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0.46</v>
      </c>
      <c r="AU78" t="s">
        <v>3</v>
      </c>
      <c r="AV78">
        <v>0</v>
      </c>
      <c r="AW78">
        <v>2</v>
      </c>
      <c r="AX78">
        <v>68190153</v>
      </c>
      <c r="AY78">
        <v>1</v>
      </c>
      <c r="AZ78">
        <v>0</v>
      </c>
      <c r="BA78">
        <v>79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Y78*Source!I51</f>
        <v>0.19320000000000001</v>
      </c>
      <c r="CY78">
        <f>AB78</f>
        <v>399.5</v>
      </c>
      <c r="CZ78">
        <f>AF78</f>
        <v>31.26</v>
      </c>
      <c r="DA78">
        <f>AJ78</f>
        <v>12.78</v>
      </c>
      <c r="DB78">
        <f t="shared" si="15"/>
        <v>14.38</v>
      </c>
      <c r="DC78">
        <f t="shared" si="16"/>
        <v>6.21</v>
      </c>
    </row>
    <row r="79" spans="1:107" x14ac:dyDescent="0.2">
      <c r="A79">
        <f>ROW(Source!A51)</f>
        <v>51</v>
      </c>
      <c r="B79">
        <v>68187018</v>
      </c>
      <c r="C79">
        <v>68190085</v>
      </c>
      <c r="D79">
        <v>64871816</v>
      </c>
      <c r="E79">
        <v>1</v>
      </c>
      <c r="F79">
        <v>1</v>
      </c>
      <c r="G79">
        <v>1</v>
      </c>
      <c r="H79">
        <v>2</v>
      </c>
      <c r="I79" t="s">
        <v>805</v>
      </c>
      <c r="J79" t="s">
        <v>806</v>
      </c>
      <c r="K79" t="s">
        <v>807</v>
      </c>
      <c r="L79">
        <v>1368</v>
      </c>
      <c r="N79">
        <v>1011</v>
      </c>
      <c r="O79" t="s">
        <v>669</v>
      </c>
      <c r="P79" t="s">
        <v>669</v>
      </c>
      <c r="Q79">
        <v>1</v>
      </c>
      <c r="W79">
        <v>0</v>
      </c>
      <c r="X79">
        <v>-1709160983</v>
      </c>
      <c r="Y79">
        <v>1.44</v>
      </c>
      <c r="AA79">
        <v>0</v>
      </c>
      <c r="AB79">
        <v>311.12</v>
      </c>
      <c r="AC79">
        <v>286.01</v>
      </c>
      <c r="AD79">
        <v>0</v>
      </c>
      <c r="AE79">
        <v>0</v>
      </c>
      <c r="AF79">
        <v>12.4</v>
      </c>
      <c r="AG79">
        <v>10.06</v>
      </c>
      <c r="AH79">
        <v>0</v>
      </c>
      <c r="AI79">
        <v>1</v>
      </c>
      <c r="AJ79">
        <v>25.09</v>
      </c>
      <c r="AK79">
        <v>28.43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1.44</v>
      </c>
      <c r="AU79" t="s">
        <v>3</v>
      </c>
      <c r="AV79">
        <v>0</v>
      </c>
      <c r="AW79">
        <v>2</v>
      </c>
      <c r="AX79">
        <v>68190154</v>
      </c>
      <c r="AY79">
        <v>1</v>
      </c>
      <c r="AZ79">
        <v>0</v>
      </c>
      <c r="BA79">
        <v>80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Y79*Source!I51</f>
        <v>0.6048</v>
      </c>
      <c r="CY79">
        <f>AB79</f>
        <v>311.12</v>
      </c>
      <c r="CZ79">
        <f>AF79</f>
        <v>12.4</v>
      </c>
      <c r="DA79">
        <f>AJ79</f>
        <v>25.09</v>
      </c>
      <c r="DB79">
        <f t="shared" si="15"/>
        <v>17.86</v>
      </c>
      <c r="DC79">
        <f t="shared" si="16"/>
        <v>14.49</v>
      </c>
    </row>
    <row r="80" spans="1:107" x14ac:dyDescent="0.2">
      <c r="A80">
        <f>ROW(Source!A51)</f>
        <v>51</v>
      </c>
      <c r="B80">
        <v>68187018</v>
      </c>
      <c r="C80">
        <v>68190085</v>
      </c>
      <c r="D80">
        <v>64808822</v>
      </c>
      <c r="E80">
        <v>1</v>
      </c>
      <c r="F80">
        <v>1</v>
      </c>
      <c r="G80">
        <v>1</v>
      </c>
      <c r="H80">
        <v>3</v>
      </c>
      <c r="I80" t="s">
        <v>808</v>
      </c>
      <c r="J80" t="s">
        <v>809</v>
      </c>
      <c r="K80" t="s">
        <v>810</v>
      </c>
      <c r="L80">
        <v>1348</v>
      </c>
      <c r="N80">
        <v>1009</v>
      </c>
      <c r="O80" t="s">
        <v>133</v>
      </c>
      <c r="P80" t="s">
        <v>133</v>
      </c>
      <c r="Q80">
        <v>1000</v>
      </c>
      <c r="W80">
        <v>0</v>
      </c>
      <c r="X80">
        <v>-43392483</v>
      </c>
      <c r="Y80">
        <v>0.01</v>
      </c>
      <c r="AA80">
        <v>68026.06</v>
      </c>
      <c r="AB80">
        <v>0</v>
      </c>
      <c r="AC80">
        <v>0</v>
      </c>
      <c r="AD80">
        <v>0</v>
      </c>
      <c r="AE80">
        <v>11300.01</v>
      </c>
      <c r="AF80">
        <v>0</v>
      </c>
      <c r="AG80">
        <v>0</v>
      </c>
      <c r="AH80">
        <v>0</v>
      </c>
      <c r="AI80">
        <v>6.02</v>
      </c>
      <c r="AJ80">
        <v>1</v>
      </c>
      <c r="AK80">
        <v>1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0.01</v>
      </c>
      <c r="AU80" t="s">
        <v>3</v>
      </c>
      <c r="AV80">
        <v>0</v>
      </c>
      <c r="AW80">
        <v>2</v>
      </c>
      <c r="AX80">
        <v>68190155</v>
      </c>
      <c r="AY80">
        <v>1</v>
      </c>
      <c r="AZ80">
        <v>0</v>
      </c>
      <c r="BA80">
        <v>81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Y80*Source!I51</f>
        <v>4.1999999999999997E-3</v>
      </c>
      <c r="CY80">
        <f>AA80</f>
        <v>68026.06</v>
      </c>
      <c r="CZ80">
        <f>AE80</f>
        <v>11300.01</v>
      </c>
      <c r="DA80">
        <f>AI80</f>
        <v>6.02</v>
      </c>
      <c r="DB80">
        <f t="shared" si="15"/>
        <v>113</v>
      </c>
      <c r="DC80">
        <f t="shared" si="16"/>
        <v>0</v>
      </c>
    </row>
    <row r="81" spans="1:107" x14ac:dyDescent="0.2">
      <c r="A81">
        <f>ROW(Source!A51)</f>
        <v>51</v>
      </c>
      <c r="B81">
        <v>68187018</v>
      </c>
      <c r="C81">
        <v>68190085</v>
      </c>
      <c r="D81">
        <v>64809850</v>
      </c>
      <c r="E81">
        <v>1</v>
      </c>
      <c r="F81">
        <v>1</v>
      </c>
      <c r="G81">
        <v>1</v>
      </c>
      <c r="H81">
        <v>3</v>
      </c>
      <c r="I81" t="s">
        <v>131</v>
      </c>
      <c r="J81" t="s">
        <v>134</v>
      </c>
      <c r="K81" t="s">
        <v>132</v>
      </c>
      <c r="L81">
        <v>1348</v>
      </c>
      <c r="N81">
        <v>1009</v>
      </c>
      <c r="O81" t="s">
        <v>133</v>
      </c>
      <c r="P81" t="s">
        <v>133</v>
      </c>
      <c r="Q81">
        <v>1000</v>
      </c>
      <c r="W81">
        <v>0</v>
      </c>
      <c r="X81">
        <v>-33711620</v>
      </c>
      <c r="Y81">
        <v>0.96</v>
      </c>
      <c r="AA81">
        <v>34219.279999999999</v>
      </c>
      <c r="AB81">
        <v>0</v>
      </c>
      <c r="AC81">
        <v>0</v>
      </c>
      <c r="AD81">
        <v>0</v>
      </c>
      <c r="AE81">
        <v>8245.61</v>
      </c>
      <c r="AF81">
        <v>0</v>
      </c>
      <c r="AG81">
        <v>0</v>
      </c>
      <c r="AH81">
        <v>0</v>
      </c>
      <c r="AI81">
        <v>4.1500000000000004</v>
      </c>
      <c r="AJ81">
        <v>1</v>
      </c>
      <c r="AK81">
        <v>1</v>
      </c>
      <c r="AL81">
        <v>1</v>
      </c>
      <c r="AN81">
        <v>0</v>
      </c>
      <c r="AO81">
        <v>0</v>
      </c>
      <c r="AP81">
        <v>0</v>
      </c>
      <c r="AQ81">
        <v>0</v>
      </c>
      <c r="AR81">
        <v>0</v>
      </c>
      <c r="AS81" t="s">
        <v>3</v>
      </c>
      <c r="AT81">
        <v>0.96</v>
      </c>
      <c r="AU81" t="s">
        <v>3</v>
      </c>
      <c r="AV81">
        <v>0</v>
      </c>
      <c r="AW81">
        <v>1</v>
      </c>
      <c r="AX81">
        <v>-1</v>
      </c>
      <c r="AY81">
        <v>0</v>
      </c>
      <c r="AZ81">
        <v>0</v>
      </c>
      <c r="BA81" t="s">
        <v>3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Y81*Source!I51</f>
        <v>0.40319999999999995</v>
      </c>
      <c r="CY81">
        <f>AA81</f>
        <v>34219.279999999999</v>
      </c>
      <c r="CZ81">
        <f>AE81</f>
        <v>8245.61</v>
      </c>
      <c r="DA81">
        <f>AI81</f>
        <v>4.1500000000000004</v>
      </c>
      <c r="DB81">
        <f t="shared" si="15"/>
        <v>7915.79</v>
      </c>
      <c r="DC81">
        <f t="shared" si="16"/>
        <v>0</v>
      </c>
    </row>
    <row r="82" spans="1:107" x14ac:dyDescent="0.2">
      <c r="A82">
        <f>ROW(Source!A51)</f>
        <v>51</v>
      </c>
      <c r="B82">
        <v>68187018</v>
      </c>
      <c r="C82">
        <v>68190085</v>
      </c>
      <c r="D82">
        <v>64847311</v>
      </c>
      <c r="E82">
        <v>1</v>
      </c>
      <c r="F82">
        <v>1</v>
      </c>
      <c r="G82">
        <v>1</v>
      </c>
      <c r="H82">
        <v>3</v>
      </c>
      <c r="I82" t="s">
        <v>709</v>
      </c>
      <c r="J82" t="s">
        <v>710</v>
      </c>
      <c r="K82" t="s">
        <v>711</v>
      </c>
      <c r="L82">
        <v>1339</v>
      </c>
      <c r="N82">
        <v>1007</v>
      </c>
      <c r="O82" t="s">
        <v>712</v>
      </c>
      <c r="P82" t="s">
        <v>712</v>
      </c>
      <c r="Q82">
        <v>1</v>
      </c>
      <c r="W82">
        <v>0</v>
      </c>
      <c r="X82">
        <v>619799737</v>
      </c>
      <c r="Y82">
        <v>0.63</v>
      </c>
      <c r="AA82">
        <v>19.57</v>
      </c>
      <c r="AB82">
        <v>0</v>
      </c>
      <c r="AC82">
        <v>0</v>
      </c>
      <c r="AD82">
        <v>0</v>
      </c>
      <c r="AE82">
        <v>2.44</v>
      </c>
      <c r="AF82">
        <v>0</v>
      </c>
      <c r="AG82">
        <v>0</v>
      </c>
      <c r="AH82">
        <v>0</v>
      </c>
      <c r="AI82">
        <v>8.02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3</v>
      </c>
      <c r="AT82">
        <v>0.63</v>
      </c>
      <c r="AU82" t="s">
        <v>3</v>
      </c>
      <c r="AV82">
        <v>0</v>
      </c>
      <c r="AW82">
        <v>2</v>
      </c>
      <c r="AX82">
        <v>68190157</v>
      </c>
      <c r="AY82">
        <v>1</v>
      </c>
      <c r="AZ82">
        <v>0</v>
      </c>
      <c r="BA82">
        <v>83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Y82*Source!I51</f>
        <v>0.2646</v>
      </c>
      <c r="CY82">
        <f>AA82</f>
        <v>19.57</v>
      </c>
      <c r="CZ82">
        <f>AE82</f>
        <v>2.44</v>
      </c>
      <c r="DA82">
        <f>AI82</f>
        <v>8.02</v>
      </c>
      <c r="DB82">
        <f t="shared" si="15"/>
        <v>1.54</v>
      </c>
      <c r="DC82">
        <f t="shared" si="16"/>
        <v>0</v>
      </c>
    </row>
    <row r="83" spans="1:107" x14ac:dyDescent="0.2">
      <c r="A83">
        <f>ROW(Source!A53)</f>
        <v>53</v>
      </c>
      <c r="B83">
        <v>68187018</v>
      </c>
      <c r="C83">
        <v>68190198</v>
      </c>
      <c r="D83">
        <v>18406785</v>
      </c>
      <c r="E83">
        <v>1</v>
      </c>
      <c r="F83">
        <v>1</v>
      </c>
      <c r="G83">
        <v>1</v>
      </c>
      <c r="H83">
        <v>1</v>
      </c>
      <c r="I83" t="s">
        <v>811</v>
      </c>
      <c r="J83" t="s">
        <v>3</v>
      </c>
      <c r="K83" t="s">
        <v>812</v>
      </c>
      <c r="L83">
        <v>1369</v>
      </c>
      <c r="N83">
        <v>1013</v>
      </c>
      <c r="O83" t="s">
        <v>665</v>
      </c>
      <c r="P83" t="s">
        <v>665</v>
      </c>
      <c r="Q83">
        <v>1</v>
      </c>
      <c r="W83">
        <v>0</v>
      </c>
      <c r="X83">
        <v>645971194</v>
      </c>
      <c r="Y83">
        <v>37.639499999999998</v>
      </c>
      <c r="AA83">
        <v>0</v>
      </c>
      <c r="AB83">
        <v>0</v>
      </c>
      <c r="AC83">
        <v>0</v>
      </c>
      <c r="AD83">
        <v>8.86</v>
      </c>
      <c r="AE83">
        <v>0</v>
      </c>
      <c r="AF83">
        <v>0</v>
      </c>
      <c r="AG83">
        <v>0</v>
      </c>
      <c r="AH83">
        <v>8.86</v>
      </c>
      <c r="AI83">
        <v>1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1</v>
      </c>
      <c r="AQ83">
        <v>0</v>
      </c>
      <c r="AR83">
        <v>0</v>
      </c>
      <c r="AS83" t="s">
        <v>3</v>
      </c>
      <c r="AT83">
        <v>32.729999999999997</v>
      </c>
      <c r="AU83" t="s">
        <v>21</v>
      </c>
      <c r="AV83">
        <v>1</v>
      </c>
      <c r="AW83">
        <v>2</v>
      </c>
      <c r="AX83">
        <v>68190199</v>
      </c>
      <c r="AY83">
        <v>1</v>
      </c>
      <c r="AZ83">
        <v>2048</v>
      </c>
      <c r="BA83">
        <v>84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Y83*Source!I53</f>
        <v>257.77035179999996</v>
      </c>
      <c r="CY83">
        <f>AD83</f>
        <v>8.86</v>
      </c>
      <c r="CZ83">
        <f>AH83</f>
        <v>8.86</v>
      </c>
      <c r="DA83">
        <f>AL83</f>
        <v>1</v>
      </c>
      <c r="DB83">
        <f>ROUND((ROUND(AT83*CZ83,2)*1.15),6)</f>
        <v>333.48849999999999</v>
      </c>
      <c r="DC83">
        <f>ROUND((ROUND(AT83*AG83,2)*1.15),6)</f>
        <v>0</v>
      </c>
    </row>
    <row r="84" spans="1:107" x14ac:dyDescent="0.2">
      <c r="A84">
        <f>ROW(Source!A53)</f>
        <v>53</v>
      </c>
      <c r="B84">
        <v>68187018</v>
      </c>
      <c r="C84">
        <v>68190198</v>
      </c>
      <c r="D84">
        <v>121548</v>
      </c>
      <c r="E84">
        <v>1</v>
      </c>
      <c r="F84">
        <v>1</v>
      </c>
      <c r="G84">
        <v>1</v>
      </c>
      <c r="H84">
        <v>1</v>
      </c>
      <c r="I84" t="s">
        <v>44</v>
      </c>
      <c r="J84" t="s">
        <v>3</v>
      </c>
      <c r="K84" t="s">
        <v>723</v>
      </c>
      <c r="L84">
        <v>608254</v>
      </c>
      <c r="N84">
        <v>1013</v>
      </c>
      <c r="O84" t="s">
        <v>724</v>
      </c>
      <c r="P84" t="s">
        <v>724</v>
      </c>
      <c r="Q84">
        <v>1</v>
      </c>
      <c r="W84">
        <v>0</v>
      </c>
      <c r="X84">
        <v>-185737400</v>
      </c>
      <c r="Y84">
        <v>1.2500000000000001E-2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1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1</v>
      </c>
      <c r="AQ84">
        <v>0</v>
      </c>
      <c r="AR84">
        <v>0</v>
      </c>
      <c r="AS84" t="s">
        <v>3</v>
      </c>
      <c r="AT84">
        <v>0.01</v>
      </c>
      <c r="AU84" t="s">
        <v>20</v>
      </c>
      <c r="AV84">
        <v>2</v>
      </c>
      <c r="AW84">
        <v>2</v>
      </c>
      <c r="AX84">
        <v>68190200</v>
      </c>
      <c r="AY84">
        <v>1</v>
      </c>
      <c r="AZ84">
        <v>0</v>
      </c>
      <c r="BA84">
        <v>85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Y84*Source!I53</f>
        <v>8.5605000000000001E-2</v>
      </c>
      <c r="CY84">
        <f>AD84</f>
        <v>0</v>
      </c>
      <c r="CZ84">
        <f>AH84</f>
        <v>0</v>
      </c>
      <c r="DA84">
        <f>AL84</f>
        <v>1</v>
      </c>
      <c r="DB84">
        <f>ROUND((ROUND(AT84*CZ84,2)*1.25),6)</f>
        <v>0</v>
      </c>
      <c r="DC84">
        <f>ROUND((ROUND(AT84*AG84,2)*1.25),6)</f>
        <v>0</v>
      </c>
    </row>
    <row r="85" spans="1:107" x14ac:dyDescent="0.2">
      <c r="A85">
        <f>ROW(Source!A53)</f>
        <v>53</v>
      </c>
      <c r="B85">
        <v>68187018</v>
      </c>
      <c r="C85">
        <v>68190198</v>
      </c>
      <c r="D85">
        <v>64871406</v>
      </c>
      <c r="E85">
        <v>1</v>
      </c>
      <c r="F85">
        <v>1</v>
      </c>
      <c r="G85">
        <v>1</v>
      </c>
      <c r="H85">
        <v>2</v>
      </c>
      <c r="I85" t="s">
        <v>813</v>
      </c>
      <c r="J85" t="s">
        <v>814</v>
      </c>
      <c r="K85" t="s">
        <v>815</v>
      </c>
      <c r="L85">
        <v>1368</v>
      </c>
      <c r="N85">
        <v>1011</v>
      </c>
      <c r="O85" t="s">
        <v>669</v>
      </c>
      <c r="P85" t="s">
        <v>669</v>
      </c>
      <c r="Q85">
        <v>1</v>
      </c>
      <c r="W85">
        <v>0</v>
      </c>
      <c r="X85">
        <v>-1902254956</v>
      </c>
      <c r="Y85">
        <v>1.2500000000000001E-2</v>
      </c>
      <c r="AA85">
        <v>0</v>
      </c>
      <c r="AB85">
        <v>371.75</v>
      </c>
      <c r="AC85">
        <v>329.79</v>
      </c>
      <c r="AD85">
        <v>0</v>
      </c>
      <c r="AE85">
        <v>0</v>
      </c>
      <c r="AF85">
        <v>27.66</v>
      </c>
      <c r="AG85">
        <v>11.6</v>
      </c>
      <c r="AH85">
        <v>0</v>
      </c>
      <c r="AI85">
        <v>1</v>
      </c>
      <c r="AJ85">
        <v>13.44</v>
      </c>
      <c r="AK85">
        <v>28.43</v>
      </c>
      <c r="AL85">
        <v>1</v>
      </c>
      <c r="AN85">
        <v>0</v>
      </c>
      <c r="AO85">
        <v>1</v>
      </c>
      <c r="AP85">
        <v>1</v>
      </c>
      <c r="AQ85">
        <v>0</v>
      </c>
      <c r="AR85">
        <v>0</v>
      </c>
      <c r="AS85" t="s">
        <v>3</v>
      </c>
      <c r="AT85">
        <v>0.01</v>
      </c>
      <c r="AU85" t="s">
        <v>20</v>
      </c>
      <c r="AV85">
        <v>0</v>
      </c>
      <c r="AW85">
        <v>2</v>
      </c>
      <c r="AX85">
        <v>68190201</v>
      </c>
      <c r="AY85">
        <v>1</v>
      </c>
      <c r="AZ85">
        <v>0</v>
      </c>
      <c r="BA85">
        <v>86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Y85*Source!I53</f>
        <v>8.5605000000000001E-2</v>
      </c>
      <c r="CY85">
        <f>AB85</f>
        <v>371.75</v>
      </c>
      <c r="CZ85">
        <f>AF85</f>
        <v>27.66</v>
      </c>
      <c r="DA85">
        <f>AJ85</f>
        <v>13.44</v>
      </c>
      <c r="DB85">
        <f>ROUND((ROUND(AT85*CZ85,2)*1.25),6)</f>
        <v>0.35</v>
      </c>
      <c r="DC85">
        <f>ROUND((ROUND(AT85*AG85,2)*1.25),6)</f>
        <v>0.15</v>
      </c>
    </row>
    <row r="86" spans="1:107" x14ac:dyDescent="0.2">
      <c r="A86">
        <f>ROW(Source!A53)</f>
        <v>53</v>
      </c>
      <c r="B86">
        <v>68187018</v>
      </c>
      <c r="C86">
        <v>68190198</v>
      </c>
      <c r="D86">
        <v>64873129</v>
      </c>
      <c r="E86">
        <v>1</v>
      </c>
      <c r="F86">
        <v>1</v>
      </c>
      <c r="G86">
        <v>1</v>
      </c>
      <c r="H86">
        <v>2</v>
      </c>
      <c r="I86" t="s">
        <v>715</v>
      </c>
      <c r="J86" t="s">
        <v>716</v>
      </c>
      <c r="K86" t="s">
        <v>717</v>
      </c>
      <c r="L86">
        <v>1368</v>
      </c>
      <c r="N86">
        <v>1011</v>
      </c>
      <c r="O86" t="s">
        <v>669</v>
      </c>
      <c r="P86" t="s">
        <v>669</v>
      </c>
      <c r="Q86">
        <v>1</v>
      </c>
      <c r="W86">
        <v>0</v>
      </c>
      <c r="X86">
        <v>1230759911</v>
      </c>
      <c r="Y86">
        <v>0.125</v>
      </c>
      <c r="AA86">
        <v>0</v>
      </c>
      <c r="AB86">
        <v>851.65</v>
      </c>
      <c r="AC86">
        <v>329.79</v>
      </c>
      <c r="AD86">
        <v>0</v>
      </c>
      <c r="AE86">
        <v>0</v>
      </c>
      <c r="AF86">
        <v>87.17</v>
      </c>
      <c r="AG86">
        <v>11.6</v>
      </c>
      <c r="AH86">
        <v>0</v>
      </c>
      <c r="AI86">
        <v>1</v>
      </c>
      <c r="AJ86">
        <v>9.77</v>
      </c>
      <c r="AK86">
        <v>28.43</v>
      </c>
      <c r="AL86">
        <v>1</v>
      </c>
      <c r="AN86">
        <v>0</v>
      </c>
      <c r="AO86">
        <v>1</v>
      </c>
      <c r="AP86">
        <v>1</v>
      </c>
      <c r="AQ86">
        <v>0</v>
      </c>
      <c r="AR86">
        <v>0</v>
      </c>
      <c r="AS86" t="s">
        <v>3</v>
      </c>
      <c r="AT86">
        <v>0.1</v>
      </c>
      <c r="AU86" t="s">
        <v>20</v>
      </c>
      <c r="AV86">
        <v>0</v>
      </c>
      <c r="AW86">
        <v>2</v>
      </c>
      <c r="AX86">
        <v>68190202</v>
      </c>
      <c r="AY86">
        <v>1</v>
      </c>
      <c r="AZ86">
        <v>0</v>
      </c>
      <c r="BA86">
        <v>87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Y86*Source!I53</f>
        <v>0.85604999999999998</v>
      </c>
      <c r="CY86">
        <f>AB86</f>
        <v>851.65</v>
      </c>
      <c r="CZ86">
        <f>AF86</f>
        <v>87.17</v>
      </c>
      <c r="DA86">
        <f>AJ86</f>
        <v>9.77</v>
      </c>
      <c r="DB86">
        <f>ROUND((ROUND(AT86*CZ86,2)*1.25),6)</f>
        <v>10.9</v>
      </c>
      <c r="DC86">
        <f>ROUND((ROUND(AT86*AG86,2)*1.25),6)</f>
        <v>1.45</v>
      </c>
    </row>
    <row r="87" spans="1:107" x14ac:dyDescent="0.2">
      <c r="A87">
        <f>ROW(Source!A53)</f>
        <v>53</v>
      </c>
      <c r="B87">
        <v>68187018</v>
      </c>
      <c r="C87">
        <v>68190198</v>
      </c>
      <c r="D87">
        <v>64808516</v>
      </c>
      <c r="E87">
        <v>1</v>
      </c>
      <c r="F87">
        <v>1</v>
      </c>
      <c r="G87">
        <v>1</v>
      </c>
      <c r="H87">
        <v>3</v>
      </c>
      <c r="I87" t="s">
        <v>792</v>
      </c>
      <c r="J87" t="s">
        <v>793</v>
      </c>
      <c r="K87" t="s">
        <v>794</v>
      </c>
      <c r="L87">
        <v>1327</v>
      </c>
      <c r="N87">
        <v>1005</v>
      </c>
      <c r="O87" t="s">
        <v>31</v>
      </c>
      <c r="P87" t="s">
        <v>31</v>
      </c>
      <c r="Q87">
        <v>1</v>
      </c>
      <c r="W87">
        <v>0</v>
      </c>
      <c r="X87">
        <v>-1827594923</v>
      </c>
      <c r="Y87">
        <v>0.84</v>
      </c>
      <c r="AA87">
        <v>153.30000000000001</v>
      </c>
      <c r="AB87">
        <v>0</v>
      </c>
      <c r="AC87">
        <v>0</v>
      </c>
      <c r="AD87">
        <v>0</v>
      </c>
      <c r="AE87">
        <v>72.31</v>
      </c>
      <c r="AF87">
        <v>0</v>
      </c>
      <c r="AG87">
        <v>0</v>
      </c>
      <c r="AH87">
        <v>0</v>
      </c>
      <c r="AI87">
        <v>2.12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S87" t="s">
        <v>3</v>
      </c>
      <c r="AT87">
        <v>0.84</v>
      </c>
      <c r="AU87" t="s">
        <v>3</v>
      </c>
      <c r="AV87">
        <v>0</v>
      </c>
      <c r="AW87">
        <v>2</v>
      </c>
      <c r="AX87">
        <v>68190203</v>
      </c>
      <c r="AY87">
        <v>1</v>
      </c>
      <c r="AZ87">
        <v>0</v>
      </c>
      <c r="BA87">
        <v>88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Y87*Source!I53</f>
        <v>5.752656</v>
      </c>
      <c r="CY87">
        <f>AA87</f>
        <v>153.30000000000001</v>
      </c>
      <c r="CZ87">
        <f>AE87</f>
        <v>72.31</v>
      </c>
      <c r="DA87">
        <f>AI87</f>
        <v>2.12</v>
      </c>
      <c r="DB87">
        <f>ROUND(ROUND(AT87*CZ87,2),6)</f>
        <v>60.74</v>
      </c>
      <c r="DC87">
        <f>ROUND(ROUND(AT87*AG87,2),6)</f>
        <v>0</v>
      </c>
    </row>
    <row r="88" spans="1:107" x14ac:dyDescent="0.2">
      <c r="A88">
        <f>ROW(Source!A53)</f>
        <v>53</v>
      </c>
      <c r="B88">
        <v>68187018</v>
      </c>
      <c r="C88">
        <v>68190198</v>
      </c>
      <c r="D88">
        <v>64808665</v>
      </c>
      <c r="E88">
        <v>1</v>
      </c>
      <c r="F88">
        <v>1</v>
      </c>
      <c r="G88">
        <v>1</v>
      </c>
      <c r="H88">
        <v>3</v>
      </c>
      <c r="I88" t="s">
        <v>798</v>
      </c>
      <c r="J88" t="s">
        <v>799</v>
      </c>
      <c r="K88" t="s">
        <v>800</v>
      </c>
      <c r="L88">
        <v>1346</v>
      </c>
      <c r="N88">
        <v>1009</v>
      </c>
      <c r="O88" t="s">
        <v>120</v>
      </c>
      <c r="P88" t="s">
        <v>120</v>
      </c>
      <c r="Q88">
        <v>1</v>
      </c>
      <c r="W88">
        <v>0</v>
      </c>
      <c r="X88">
        <v>644139035</v>
      </c>
      <c r="Y88">
        <v>0.31</v>
      </c>
      <c r="AA88">
        <v>45.67</v>
      </c>
      <c r="AB88">
        <v>0</v>
      </c>
      <c r="AC88">
        <v>0</v>
      </c>
      <c r="AD88">
        <v>0</v>
      </c>
      <c r="AE88">
        <v>1.81</v>
      </c>
      <c r="AF88">
        <v>0</v>
      </c>
      <c r="AG88">
        <v>0</v>
      </c>
      <c r="AH88">
        <v>0</v>
      </c>
      <c r="AI88">
        <v>25.23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S88" t="s">
        <v>3</v>
      </c>
      <c r="AT88">
        <v>0.31</v>
      </c>
      <c r="AU88" t="s">
        <v>3</v>
      </c>
      <c r="AV88">
        <v>0</v>
      </c>
      <c r="AW88">
        <v>2</v>
      </c>
      <c r="AX88">
        <v>68190204</v>
      </c>
      <c r="AY88">
        <v>1</v>
      </c>
      <c r="AZ88">
        <v>0</v>
      </c>
      <c r="BA88">
        <v>89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Y88*Source!I53</f>
        <v>2.1230039999999999</v>
      </c>
      <c r="CY88">
        <f>AA88</f>
        <v>45.67</v>
      </c>
      <c r="CZ88">
        <f>AE88</f>
        <v>1.81</v>
      </c>
      <c r="DA88">
        <f>AI88</f>
        <v>25.23</v>
      </c>
      <c r="DB88">
        <f>ROUND(ROUND(AT88*CZ88,2),6)</f>
        <v>0.56000000000000005</v>
      </c>
      <c r="DC88">
        <f>ROUND(ROUND(AT88*AG88,2),6)</f>
        <v>0</v>
      </c>
    </row>
    <row r="89" spans="1:107" x14ac:dyDescent="0.2">
      <c r="A89">
        <f>ROW(Source!A53)</f>
        <v>53</v>
      </c>
      <c r="B89">
        <v>68187018</v>
      </c>
      <c r="C89">
        <v>68190198</v>
      </c>
      <c r="D89">
        <v>64810078</v>
      </c>
      <c r="E89">
        <v>1</v>
      </c>
      <c r="F89">
        <v>1</v>
      </c>
      <c r="G89">
        <v>1</v>
      </c>
      <c r="H89">
        <v>3</v>
      </c>
      <c r="I89" t="s">
        <v>816</v>
      </c>
      <c r="J89" t="s">
        <v>817</v>
      </c>
      <c r="K89" t="s">
        <v>818</v>
      </c>
      <c r="L89">
        <v>1348</v>
      </c>
      <c r="N89">
        <v>1009</v>
      </c>
      <c r="O89" t="s">
        <v>133</v>
      </c>
      <c r="P89" t="s">
        <v>133</v>
      </c>
      <c r="Q89">
        <v>1000</v>
      </c>
      <c r="W89">
        <v>0</v>
      </c>
      <c r="X89">
        <v>2076838230</v>
      </c>
      <c r="Y89">
        <v>0.03</v>
      </c>
      <c r="AA89">
        <v>45882.44</v>
      </c>
      <c r="AB89">
        <v>0</v>
      </c>
      <c r="AC89">
        <v>0</v>
      </c>
      <c r="AD89">
        <v>0</v>
      </c>
      <c r="AE89">
        <v>4615.9399999999996</v>
      </c>
      <c r="AF89">
        <v>0</v>
      </c>
      <c r="AG89">
        <v>0</v>
      </c>
      <c r="AH89">
        <v>0</v>
      </c>
      <c r="AI89">
        <v>9.94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3</v>
      </c>
      <c r="AT89">
        <v>0.03</v>
      </c>
      <c r="AU89" t="s">
        <v>3</v>
      </c>
      <c r="AV89">
        <v>0</v>
      </c>
      <c r="AW89">
        <v>2</v>
      </c>
      <c r="AX89">
        <v>68190205</v>
      </c>
      <c r="AY89">
        <v>1</v>
      </c>
      <c r="AZ89">
        <v>0</v>
      </c>
      <c r="BA89">
        <v>90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Y89*Source!I53</f>
        <v>0.205452</v>
      </c>
      <c r="CY89">
        <f>AA89</f>
        <v>45882.44</v>
      </c>
      <c r="CZ89">
        <f>AE89</f>
        <v>4615.9399999999996</v>
      </c>
      <c r="DA89">
        <f>AI89</f>
        <v>9.94</v>
      </c>
      <c r="DB89">
        <f>ROUND(ROUND(AT89*CZ89,2),6)</f>
        <v>138.47999999999999</v>
      </c>
      <c r="DC89">
        <f>ROUND(ROUND(AT89*AG89,2),6)</f>
        <v>0</v>
      </c>
    </row>
    <row r="90" spans="1:107" x14ac:dyDescent="0.2">
      <c r="A90">
        <f>ROW(Source!A53)</f>
        <v>53</v>
      </c>
      <c r="B90">
        <v>68187018</v>
      </c>
      <c r="C90">
        <v>68190198</v>
      </c>
      <c r="D90">
        <v>64810131</v>
      </c>
      <c r="E90">
        <v>1</v>
      </c>
      <c r="F90">
        <v>1</v>
      </c>
      <c r="G90">
        <v>1</v>
      </c>
      <c r="H90">
        <v>3</v>
      </c>
      <c r="I90" t="s">
        <v>819</v>
      </c>
      <c r="J90" t="s">
        <v>820</v>
      </c>
      <c r="K90" t="s">
        <v>821</v>
      </c>
      <c r="L90">
        <v>1348</v>
      </c>
      <c r="N90">
        <v>1009</v>
      </c>
      <c r="O90" t="s">
        <v>133</v>
      </c>
      <c r="P90" t="s">
        <v>133</v>
      </c>
      <c r="Q90">
        <v>1000</v>
      </c>
      <c r="W90">
        <v>0</v>
      </c>
      <c r="X90">
        <v>1268898367</v>
      </c>
      <c r="Y90">
        <v>5.0000000000000001E-3</v>
      </c>
      <c r="AA90">
        <v>44966.64</v>
      </c>
      <c r="AB90">
        <v>0</v>
      </c>
      <c r="AC90">
        <v>0</v>
      </c>
      <c r="AD90">
        <v>0</v>
      </c>
      <c r="AE90">
        <v>11927.49</v>
      </c>
      <c r="AF90">
        <v>0</v>
      </c>
      <c r="AG90">
        <v>0</v>
      </c>
      <c r="AH90">
        <v>0</v>
      </c>
      <c r="AI90">
        <v>3.77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3</v>
      </c>
      <c r="AT90">
        <v>5.0000000000000001E-3</v>
      </c>
      <c r="AU90" t="s">
        <v>3</v>
      </c>
      <c r="AV90">
        <v>0</v>
      </c>
      <c r="AW90">
        <v>2</v>
      </c>
      <c r="AX90">
        <v>68190206</v>
      </c>
      <c r="AY90">
        <v>1</v>
      </c>
      <c r="AZ90">
        <v>0</v>
      </c>
      <c r="BA90">
        <v>91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Y90*Source!I53</f>
        <v>3.4242000000000002E-2</v>
      </c>
      <c r="CY90">
        <f>AA90</f>
        <v>44966.64</v>
      </c>
      <c r="CZ90">
        <f>AE90</f>
        <v>11927.49</v>
      </c>
      <c r="DA90">
        <f>AI90</f>
        <v>3.77</v>
      </c>
      <c r="DB90">
        <f>ROUND(ROUND(AT90*CZ90,2),6)</f>
        <v>59.64</v>
      </c>
      <c r="DC90">
        <f>ROUND(ROUND(AT90*AG90,2),6)</f>
        <v>0</v>
      </c>
    </row>
    <row r="91" spans="1:107" x14ac:dyDescent="0.2">
      <c r="A91">
        <f>ROW(Source!A53)</f>
        <v>53</v>
      </c>
      <c r="B91">
        <v>68187018</v>
      </c>
      <c r="C91">
        <v>68190198</v>
      </c>
      <c r="D91">
        <v>64810636</v>
      </c>
      <c r="E91">
        <v>1</v>
      </c>
      <c r="F91">
        <v>1</v>
      </c>
      <c r="G91">
        <v>1</v>
      </c>
      <c r="H91">
        <v>3</v>
      </c>
      <c r="I91" t="s">
        <v>822</v>
      </c>
      <c r="J91" t="s">
        <v>823</v>
      </c>
      <c r="K91" t="s">
        <v>824</v>
      </c>
      <c r="L91">
        <v>1346</v>
      </c>
      <c r="N91">
        <v>1009</v>
      </c>
      <c r="O91" t="s">
        <v>120</v>
      </c>
      <c r="P91" t="s">
        <v>120</v>
      </c>
      <c r="Q91">
        <v>1</v>
      </c>
      <c r="W91">
        <v>0</v>
      </c>
      <c r="X91">
        <v>-1042179355</v>
      </c>
      <c r="Y91">
        <v>20</v>
      </c>
      <c r="AA91">
        <v>106.06</v>
      </c>
      <c r="AB91">
        <v>0</v>
      </c>
      <c r="AC91">
        <v>0</v>
      </c>
      <c r="AD91">
        <v>0</v>
      </c>
      <c r="AE91">
        <v>15.26</v>
      </c>
      <c r="AF91">
        <v>0</v>
      </c>
      <c r="AG91">
        <v>0</v>
      </c>
      <c r="AH91">
        <v>0</v>
      </c>
      <c r="AI91">
        <v>6.95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3</v>
      </c>
      <c r="AT91">
        <v>20</v>
      </c>
      <c r="AU91" t="s">
        <v>3</v>
      </c>
      <c r="AV91">
        <v>0</v>
      </c>
      <c r="AW91">
        <v>2</v>
      </c>
      <c r="AX91">
        <v>68190207</v>
      </c>
      <c r="AY91">
        <v>1</v>
      </c>
      <c r="AZ91">
        <v>0</v>
      </c>
      <c r="BA91">
        <v>92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Y91*Source!I53</f>
        <v>136.96799999999999</v>
      </c>
      <c r="CY91">
        <f>AA91</f>
        <v>106.06</v>
      </c>
      <c r="CZ91">
        <f>AE91</f>
        <v>15.26</v>
      </c>
      <c r="DA91">
        <f>AI91</f>
        <v>6.95</v>
      </c>
      <c r="DB91">
        <f>ROUND(ROUND(AT91*CZ91,2),6)</f>
        <v>305.2</v>
      </c>
      <c r="DC91">
        <f>ROUND(ROUND(AT91*AG91,2),6)</f>
        <v>0</v>
      </c>
    </row>
    <row r="92" spans="1:107" x14ac:dyDescent="0.2">
      <c r="A92">
        <f>ROW(Source!A54)</f>
        <v>54</v>
      </c>
      <c r="B92">
        <v>68187018</v>
      </c>
      <c r="C92">
        <v>68190208</v>
      </c>
      <c r="D92">
        <v>18413230</v>
      </c>
      <c r="E92">
        <v>1</v>
      </c>
      <c r="F92">
        <v>1</v>
      </c>
      <c r="G92">
        <v>1</v>
      </c>
      <c r="H92">
        <v>1</v>
      </c>
      <c r="I92" t="s">
        <v>825</v>
      </c>
      <c r="J92" t="s">
        <v>3</v>
      </c>
      <c r="K92" t="s">
        <v>826</v>
      </c>
      <c r="L92">
        <v>1369</v>
      </c>
      <c r="N92">
        <v>1013</v>
      </c>
      <c r="O92" t="s">
        <v>665</v>
      </c>
      <c r="P92" t="s">
        <v>665</v>
      </c>
      <c r="Q92">
        <v>1</v>
      </c>
      <c r="W92">
        <v>0</v>
      </c>
      <c r="X92">
        <v>355262106</v>
      </c>
      <c r="Y92">
        <v>262.2</v>
      </c>
      <c r="AA92">
        <v>0</v>
      </c>
      <c r="AB92">
        <v>0</v>
      </c>
      <c r="AC92">
        <v>0</v>
      </c>
      <c r="AD92">
        <v>9.18</v>
      </c>
      <c r="AE92">
        <v>0</v>
      </c>
      <c r="AF92">
        <v>0</v>
      </c>
      <c r="AG92">
        <v>0</v>
      </c>
      <c r="AH92">
        <v>9.18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1</v>
      </c>
      <c r="AQ92">
        <v>0</v>
      </c>
      <c r="AR92">
        <v>0</v>
      </c>
      <c r="AS92" t="s">
        <v>3</v>
      </c>
      <c r="AT92">
        <v>228</v>
      </c>
      <c r="AU92" t="s">
        <v>21</v>
      </c>
      <c r="AV92">
        <v>1</v>
      </c>
      <c r="AW92">
        <v>2</v>
      </c>
      <c r="AX92">
        <v>68190209</v>
      </c>
      <c r="AY92">
        <v>1</v>
      </c>
      <c r="AZ92">
        <v>0</v>
      </c>
      <c r="BA92">
        <v>93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Y92*Source!I54</f>
        <v>150.76499999999999</v>
      </c>
      <c r="CY92">
        <f>AD92</f>
        <v>9.18</v>
      </c>
      <c r="CZ92">
        <f>AH92</f>
        <v>9.18</v>
      </c>
      <c r="DA92">
        <f>AL92</f>
        <v>1</v>
      </c>
      <c r="DB92">
        <f>ROUND((ROUND(AT92*CZ92,2)*1.15),6)</f>
        <v>2406.9960000000001</v>
      </c>
      <c r="DC92">
        <f>ROUND((ROUND(AT92*AG92,2)*1.15),6)</f>
        <v>0</v>
      </c>
    </row>
    <row r="93" spans="1:107" x14ac:dyDescent="0.2">
      <c r="A93">
        <f>ROW(Source!A54)</f>
        <v>54</v>
      </c>
      <c r="B93">
        <v>68187018</v>
      </c>
      <c r="C93">
        <v>68190208</v>
      </c>
      <c r="D93">
        <v>121548</v>
      </c>
      <c r="E93">
        <v>1</v>
      </c>
      <c r="F93">
        <v>1</v>
      </c>
      <c r="G93">
        <v>1</v>
      </c>
      <c r="H93">
        <v>1</v>
      </c>
      <c r="I93" t="s">
        <v>44</v>
      </c>
      <c r="J93" t="s">
        <v>3</v>
      </c>
      <c r="K93" t="s">
        <v>723</v>
      </c>
      <c r="L93">
        <v>608254</v>
      </c>
      <c r="N93">
        <v>1013</v>
      </c>
      <c r="O93" t="s">
        <v>724</v>
      </c>
      <c r="P93" t="s">
        <v>724</v>
      </c>
      <c r="Q93">
        <v>1</v>
      </c>
      <c r="W93">
        <v>0</v>
      </c>
      <c r="X93">
        <v>-185737400</v>
      </c>
      <c r="Y93">
        <v>1.075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1</v>
      </c>
      <c r="AQ93">
        <v>0</v>
      </c>
      <c r="AR93">
        <v>0</v>
      </c>
      <c r="AS93" t="s">
        <v>3</v>
      </c>
      <c r="AT93">
        <v>0.86</v>
      </c>
      <c r="AU93" t="s">
        <v>20</v>
      </c>
      <c r="AV93">
        <v>2</v>
      </c>
      <c r="AW93">
        <v>2</v>
      </c>
      <c r="AX93">
        <v>68190210</v>
      </c>
      <c r="AY93">
        <v>1</v>
      </c>
      <c r="AZ93">
        <v>0</v>
      </c>
      <c r="BA93">
        <v>94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Y93*Source!I54</f>
        <v>0.61812499999999992</v>
      </c>
      <c r="CY93">
        <f>AD93</f>
        <v>0</v>
      </c>
      <c r="CZ93">
        <f>AH93</f>
        <v>0</v>
      </c>
      <c r="DA93">
        <f>AL93</f>
        <v>1</v>
      </c>
      <c r="DB93">
        <f>ROUND((ROUND(AT93*CZ93,2)*1.25),6)</f>
        <v>0</v>
      </c>
      <c r="DC93">
        <f>ROUND((ROUND(AT93*AG93,2)*1.25),6)</f>
        <v>0</v>
      </c>
    </row>
    <row r="94" spans="1:107" x14ac:dyDescent="0.2">
      <c r="A94">
        <f>ROW(Source!A54)</f>
        <v>54</v>
      </c>
      <c r="B94">
        <v>68187018</v>
      </c>
      <c r="C94">
        <v>68190208</v>
      </c>
      <c r="D94">
        <v>64871349</v>
      </c>
      <c r="E94">
        <v>1</v>
      </c>
      <c r="F94">
        <v>1</v>
      </c>
      <c r="G94">
        <v>1</v>
      </c>
      <c r="H94">
        <v>2</v>
      </c>
      <c r="I94" t="s">
        <v>827</v>
      </c>
      <c r="J94" t="s">
        <v>828</v>
      </c>
      <c r="K94" t="s">
        <v>829</v>
      </c>
      <c r="L94">
        <v>1368</v>
      </c>
      <c r="N94">
        <v>1011</v>
      </c>
      <c r="O94" t="s">
        <v>669</v>
      </c>
      <c r="P94" t="s">
        <v>669</v>
      </c>
      <c r="Q94">
        <v>1</v>
      </c>
      <c r="W94">
        <v>0</v>
      </c>
      <c r="X94">
        <v>1549832887</v>
      </c>
      <c r="Y94">
        <v>6.25E-2</v>
      </c>
      <c r="AA94">
        <v>0</v>
      </c>
      <c r="AB94">
        <v>790.13</v>
      </c>
      <c r="AC94">
        <v>286.01</v>
      </c>
      <c r="AD94">
        <v>0</v>
      </c>
      <c r="AE94">
        <v>0</v>
      </c>
      <c r="AF94">
        <v>99.89</v>
      </c>
      <c r="AG94">
        <v>10.06</v>
      </c>
      <c r="AH94">
        <v>0</v>
      </c>
      <c r="AI94">
        <v>1</v>
      </c>
      <c r="AJ94">
        <v>7.91</v>
      </c>
      <c r="AK94">
        <v>28.43</v>
      </c>
      <c r="AL94">
        <v>1</v>
      </c>
      <c r="AN94">
        <v>0</v>
      </c>
      <c r="AO94">
        <v>1</v>
      </c>
      <c r="AP94">
        <v>1</v>
      </c>
      <c r="AQ94">
        <v>0</v>
      </c>
      <c r="AR94">
        <v>0</v>
      </c>
      <c r="AS94" t="s">
        <v>3</v>
      </c>
      <c r="AT94">
        <v>0.05</v>
      </c>
      <c r="AU94" t="s">
        <v>20</v>
      </c>
      <c r="AV94">
        <v>0</v>
      </c>
      <c r="AW94">
        <v>2</v>
      </c>
      <c r="AX94">
        <v>68190211</v>
      </c>
      <c r="AY94">
        <v>1</v>
      </c>
      <c r="AZ94">
        <v>0</v>
      </c>
      <c r="BA94">
        <v>95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Y94*Source!I54</f>
        <v>3.5937499999999997E-2</v>
      </c>
      <c r="CY94">
        <f>AB94</f>
        <v>790.13</v>
      </c>
      <c r="CZ94">
        <f>AF94</f>
        <v>99.89</v>
      </c>
      <c r="DA94">
        <f>AJ94</f>
        <v>7.91</v>
      </c>
      <c r="DB94">
        <f>ROUND((ROUND(AT94*CZ94,2)*1.25),6)</f>
        <v>6.2374999999999998</v>
      </c>
      <c r="DC94">
        <f>ROUND((ROUND(AT94*AG94,2)*1.25),6)</f>
        <v>0.625</v>
      </c>
    </row>
    <row r="95" spans="1:107" x14ac:dyDescent="0.2">
      <c r="A95">
        <f>ROW(Source!A54)</f>
        <v>54</v>
      </c>
      <c r="B95">
        <v>68187018</v>
      </c>
      <c r="C95">
        <v>68190208</v>
      </c>
      <c r="D95">
        <v>64871408</v>
      </c>
      <c r="E95">
        <v>1</v>
      </c>
      <c r="F95">
        <v>1</v>
      </c>
      <c r="G95">
        <v>1</v>
      </c>
      <c r="H95">
        <v>2</v>
      </c>
      <c r="I95" t="s">
        <v>789</v>
      </c>
      <c r="J95" t="s">
        <v>790</v>
      </c>
      <c r="K95" t="s">
        <v>791</v>
      </c>
      <c r="L95">
        <v>1368</v>
      </c>
      <c r="N95">
        <v>1011</v>
      </c>
      <c r="O95" t="s">
        <v>669</v>
      </c>
      <c r="P95" t="s">
        <v>669</v>
      </c>
      <c r="Q95">
        <v>1</v>
      </c>
      <c r="W95">
        <v>0</v>
      </c>
      <c r="X95">
        <v>344519037</v>
      </c>
      <c r="Y95">
        <v>1.0125</v>
      </c>
      <c r="AA95">
        <v>0</v>
      </c>
      <c r="AB95">
        <v>399.5</v>
      </c>
      <c r="AC95">
        <v>383.81</v>
      </c>
      <c r="AD95">
        <v>0</v>
      </c>
      <c r="AE95">
        <v>0</v>
      </c>
      <c r="AF95">
        <v>31.26</v>
      </c>
      <c r="AG95">
        <v>13.5</v>
      </c>
      <c r="AH95">
        <v>0</v>
      </c>
      <c r="AI95">
        <v>1</v>
      </c>
      <c r="AJ95">
        <v>12.78</v>
      </c>
      <c r="AK95">
        <v>28.43</v>
      </c>
      <c r="AL95">
        <v>1</v>
      </c>
      <c r="AN95">
        <v>0</v>
      </c>
      <c r="AO95">
        <v>1</v>
      </c>
      <c r="AP95">
        <v>1</v>
      </c>
      <c r="AQ95">
        <v>0</v>
      </c>
      <c r="AR95">
        <v>0</v>
      </c>
      <c r="AS95" t="s">
        <v>3</v>
      </c>
      <c r="AT95">
        <v>0.81</v>
      </c>
      <c r="AU95" t="s">
        <v>20</v>
      </c>
      <c r="AV95">
        <v>0</v>
      </c>
      <c r="AW95">
        <v>2</v>
      </c>
      <c r="AX95">
        <v>68190212</v>
      </c>
      <c r="AY95">
        <v>1</v>
      </c>
      <c r="AZ95">
        <v>2048</v>
      </c>
      <c r="BA95">
        <v>96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Y95*Source!I54</f>
        <v>0.58218749999999997</v>
      </c>
      <c r="CY95">
        <f>AB95</f>
        <v>399.5</v>
      </c>
      <c r="CZ95">
        <f>AF95</f>
        <v>31.26</v>
      </c>
      <c r="DA95">
        <f>AJ95</f>
        <v>12.78</v>
      </c>
      <c r="DB95">
        <f>ROUND((ROUND(AT95*CZ95,2)*1.25),6)</f>
        <v>31.65</v>
      </c>
      <c r="DC95">
        <f>ROUND((ROUND(AT95*AG95,2)*1.25),6)</f>
        <v>13.675000000000001</v>
      </c>
    </row>
    <row r="96" spans="1:107" x14ac:dyDescent="0.2">
      <c r="A96">
        <f>ROW(Source!A54)</f>
        <v>54</v>
      </c>
      <c r="B96">
        <v>68187018</v>
      </c>
      <c r="C96">
        <v>68190208</v>
      </c>
      <c r="D96">
        <v>64807476</v>
      </c>
      <c r="E96">
        <v>1</v>
      </c>
      <c r="F96">
        <v>1</v>
      </c>
      <c r="G96">
        <v>1</v>
      </c>
      <c r="H96">
        <v>3</v>
      </c>
      <c r="I96" t="s">
        <v>830</v>
      </c>
      <c r="J96" t="s">
        <v>831</v>
      </c>
      <c r="K96" t="s">
        <v>832</v>
      </c>
      <c r="L96">
        <v>1327</v>
      </c>
      <c r="N96">
        <v>1005</v>
      </c>
      <c r="O96" t="s">
        <v>31</v>
      </c>
      <c r="P96" t="s">
        <v>31</v>
      </c>
      <c r="Q96">
        <v>1</v>
      </c>
      <c r="W96">
        <v>0</v>
      </c>
      <c r="X96">
        <v>-554123694</v>
      </c>
      <c r="Y96">
        <v>100</v>
      </c>
      <c r="AA96">
        <v>333.12</v>
      </c>
      <c r="AB96">
        <v>0</v>
      </c>
      <c r="AC96">
        <v>0</v>
      </c>
      <c r="AD96">
        <v>0</v>
      </c>
      <c r="AE96">
        <v>71.180000000000007</v>
      </c>
      <c r="AF96">
        <v>0</v>
      </c>
      <c r="AG96">
        <v>0</v>
      </c>
      <c r="AH96">
        <v>0</v>
      </c>
      <c r="AI96">
        <v>4.68</v>
      </c>
      <c r="AJ96">
        <v>1</v>
      </c>
      <c r="AK96">
        <v>1</v>
      </c>
      <c r="AL96">
        <v>1</v>
      </c>
      <c r="AN96">
        <v>0</v>
      </c>
      <c r="AO96">
        <v>1</v>
      </c>
      <c r="AP96">
        <v>0</v>
      </c>
      <c r="AQ96">
        <v>0</v>
      </c>
      <c r="AR96">
        <v>0</v>
      </c>
      <c r="AS96" t="s">
        <v>3</v>
      </c>
      <c r="AT96">
        <v>100</v>
      </c>
      <c r="AU96" t="s">
        <v>3</v>
      </c>
      <c r="AV96">
        <v>0</v>
      </c>
      <c r="AW96">
        <v>2</v>
      </c>
      <c r="AX96">
        <v>68190213</v>
      </c>
      <c r="AY96">
        <v>1</v>
      </c>
      <c r="AZ96">
        <v>0</v>
      </c>
      <c r="BA96">
        <v>97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Y96*Source!I54</f>
        <v>57.499999999999993</v>
      </c>
      <c r="CY96">
        <f t="shared" ref="CY96:CY101" si="17">AA96</f>
        <v>333.12</v>
      </c>
      <c r="CZ96">
        <f t="shared" ref="CZ96:CZ101" si="18">AE96</f>
        <v>71.180000000000007</v>
      </c>
      <c r="DA96">
        <f t="shared" ref="DA96:DA101" si="19">AI96</f>
        <v>4.68</v>
      </c>
      <c r="DB96">
        <f t="shared" ref="DB96:DB101" si="20">ROUND(ROUND(AT96*CZ96,2),6)</f>
        <v>7118</v>
      </c>
      <c r="DC96">
        <f t="shared" ref="DC96:DC101" si="21">ROUND(ROUND(AT96*AG96,2),6)</f>
        <v>0</v>
      </c>
    </row>
    <row r="97" spans="1:107" x14ac:dyDescent="0.2">
      <c r="A97">
        <f>ROW(Source!A54)</f>
        <v>54</v>
      </c>
      <c r="B97">
        <v>68187018</v>
      </c>
      <c r="C97">
        <v>68190208</v>
      </c>
      <c r="D97">
        <v>64807750</v>
      </c>
      <c r="E97">
        <v>1</v>
      </c>
      <c r="F97">
        <v>1</v>
      </c>
      <c r="G97">
        <v>1</v>
      </c>
      <c r="H97">
        <v>3</v>
      </c>
      <c r="I97" t="s">
        <v>833</v>
      </c>
      <c r="J97" t="s">
        <v>834</v>
      </c>
      <c r="K97" t="s">
        <v>835</v>
      </c>
      <c r="L97">
        <v>1339</v>
      </c>
      <c r="N97">
        <v>1007</v>
      </c>
      <c r="O97" t="s">
        <v>712</v>
      </c>
      <c r="P97" t="s">
        <v>712</v>
      </c>
      <c r="Q97">
        <v>1</v>
      </c>
      <c r="W97">
        <v>0</v>
      </c>
      <c r="X97">
        <v>-1158792968</v>
      </c>
      <c r="Y97">
        <v>0.1</v>
      </c>
      <c r="AA97">
        <v>412.41</v>
      </c>
      <c r="AB97">
        <v>0</v>
      </c>
      <c r="AC97">
        <v>0</v>
      </c>
      <c r="AD97">
        <v>0</v>
      </c>
      <c r="AE97">
        <v>34.92</v>
      </c>
      <c r="AF97">
        <v>0</v>
      </c>
      <c r="AG97">
        <v>0</v>
      </c>
      <c r="AH97">
        <v>0</v>
      </c>
      <c r="AI97">
        <v>11.81</v>
      </c>
      <c r="AJ97">
        <v>1</v>
      </c>
      <c r="AK97">
        <v>1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S97" t="s">
        <v>3</v>
      </c>
      <c r="AT97">
        <v>0.1</v>
      </c>
      <c r="AU97" t="s">
        <v>3</v>
      </c>
      <c r="AV97">
        <v>0</v>
      </c>
      <c r="AW97">
        <v>2</v>
      </c>
      <c r="AX97">
        <v>68190214</v>
      </c>
      <c r="AY97">
        <v>1</v>
      </c>
      <c r="AZ97">
        <v>0</v>
      </c>
      <c r="BA97">
        <v>98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Y97*Source!I54</f>
        <v>5.7499999999999996E-2</v>
      </c>
      <c r="CY97">
        <f t="shared" si="17"/>
        <v>412.41</v>
      </c>
      <c r="CZ97">
        <f t="shared" si="18"/>
        <v>34.92</v>
      </c>
      <c r="DA97">
        <f t="shared" si="19"/>
        <v>11.81</v>
      </c>
      <c r="DB97">
        <f t="shared" si="20"/>
        <v>3.49</v>
      </c>
      <c r="DC97">
        <f t="shared" si="21"/>
        <v>0</v>
      </c>
    </row>
    <row r="98" spans="1:107" x14ac:dyDescent="0.2">
      <c r="A98">
        <f>ROW(Source!A54)</f>
        <v>54</v>
      </c>
      <c r="B98">
        <v>68187018</v>
      </c>
      <c r="C98">
        <v>68190208</v>
      </c>
      <c r="D98">
        <v>64808247</v>
      </c>
      <c r="E98">
        <v>1</v>
      </c>
      <c r="F98">
        <v>1</v>
      </c>
      <c r="G98">
        <v>1</v>
      </c>
      <c r="H98">
        <v>3</v>
      </c>
      <c r="I98" t="s">
        <v>836</v>
      </c>
      <c r="J98" t="s">
        <v>837</v>
      </c>
      <c r="K98" t="s">
        <v>838</v>
      </c>
      <c r="L98">
        <v>1348</v>
      </c>
      <c r="N98">
        <v>1009</v>
      </c>
      <c r="O98" t="s">
        <v>133</v>
      </c>
      <c r="P98" t="s">
        <v>133</v>
      </c>
      <c r="Q98">
        <v>1000</v>
      </c>
      <c r="W98">
        <v>0</v>
      </c>
      <c r="X98">
        <v>-1746258587</v>
      </c>
      <c r="Y98">
        <v>0.04</v>
      </c>
      <c r="AA98">
        <v>3691.61</v>
      </c>
      <c r="AB98">
        <v>0</v>
      </c>
      <c r="AC98">
        <v>0</v>
      </c>
      <c r="AD98">
        <v>0</v>
      </c>
      <c r="AE98">
        <v>412.01</v>
      </c>
      <c r="AF98">
        <v>0</v>
      </c>
      <c r="AG98">
        <v>0</v>
      </c>
      <c r="AH98">
        <v>0</v>
      </c>
      <c r="AI98">
        <v>8.9600000000000009</v>
      </c>
      <c r="AJ98">
        <v>1</v>
      </c>
      <c r="AK98">
        <v>1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S98" t="s">
        <v>3</v>
      </c>
      <c r="AT98">
        <v>0.04</v>
      </c>
      <c r="AU98" t="s">
        <v>3</v>
      </c>
      <c r="AV98">
        <v>0</v>
      </c>
      <c r="AW98">
        <v>2</v>
      </c>
      <c r="AX98">
        <v>68190215</v>
      </c>
      <c r="AY98">
        <v>1</v>
      </c>
      <c r="AZ98">
        <v>0</v>
      </c>
      <c r="BA98">
        <v>99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Y98*Source!I54</f>
        <v>2.3E-2</v>
      </c>
      <c r="CY98">
        <f t="shared" si="17"/>
        <v>3691.61</v>
      </c>
      <c r="CZ98">
        <f t="shared" si="18"/>
        <v>412.01</v>
      </c>
      <c r="DA98">
        <f t="shared" si="19"/>
        <v>8.9600000000000009</v>
      </c>
      <c r="DB98">
        <f t="shared" si="20"/>
        <v>16.48</v>
      </c>
      <c r="DC98">
        <f t="shared" si="21"/>
        <v>0</v>
      </c>
    </row>
    <row r="99" spans="1:107" x14ac:dyDescent="0.2">
      <c r="A99">
        <f>ROW(Source!A54)</f>
        <v>54</v>
      </c>
      <c r="B99">
        <v>68187018</v>
      </c>
      <c r="C99">
        <v>68190208</v>
      </c>
      <c r="D99">
        <v>64808665</v>
      </c>
      <c r="E99">
        <v>1</v>
      </c>
      <c r="F99">
        <v>1</v>
      </c>
      <c r="G99">
        <v>1</v>
      </c>
      <c r="H99">
        <v>3</v>
      </c>
      <c r="I99" t="s">
        <v>798</v>
      </c>
      <c r="J99" t="s">
        <v>799</v>
      </c>
      <c r="K99" t="s">
        <v>800</v>
      </c>
      <c r="L99">
        <v>1346</v>
      </c>
      <c r="N99">
        <v>1009</v>
      </c>
      <c r="O99" t="s">
        <v>120</v>
      </c>
      <c r="P99" t="s">
        <v>120</v>
      </c>
      <c r="Q99">
        <v>1</v>
      </c>
      <c r="W99">
        <v>0</v>
      </c>
      <c r="X99">
        <v>644139035</v>
      </c>
      <c r="Y99">
        <v>0.5</v>
      </c>
      <c r="AA99">
        <v>45.67</v>
      </c>
      <c r="AB99">
        <v>0</v>
      </c>
      <c r="AC99">
        <v>0</v>
      </c>
      <c r="AD99">
        <v>0</v>
      </c>
      <c r="AE99">
        <v>1.81</v>
      </c>
      <c r="AF99">
        <v>0</v>
      </c>
      <c r="AG99">
        <v>0</v>
      </c>
      <c r="AH99">
        <v>0</v>
      </c>
      <c r="AI99">
        <v>25.23</v>
      </c>
      <c r="AJ99">
        <v>1</v>
      </c>
      <c r="AK99">
        <v>1</v>
      </c>
      <c r="AL99">
        <v>1</v>
      </c>
      <c r="AN99">
        <v>0</v>
      </c>
      <c r="AO99">
        <v>1</v>
      </c>
      <c r="AP99">
        <v>0</v>
      </c>
      <c r="AQ99">
        <v>0</v>
      </c>
      <c r="AR99">
        <v>0</v>
      </c>
      <c r="AS99" t="s">
        <v>3</v>
      </c>
      <c r="AT99">
        <v>0.5</v>
      </c>
      <c r="AU99" t="s">
        <v>3</v>
      </c>
      <c r="AV99">
        <v>0</v>
      </c>
      <c r="AW99">
        <v>2</v>
      </c>
      <c r="AX99">
        <v>68190216</v>
      </c>
      <c r="AY99">
        <v>1</v>
      </c>
      <c r="AZ99">
        <v>0</v>
      </c>
      <c r="BA99">
        <v>100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Y99*Source!I54</f>
        <v>0.28749999999999998</v>
      </c>
      <c r="CY99">
        <f t="shared" si="17"/>
        <v>45.67</v>
      </c>
      <c r="CZ99">
        <f t="shared" si="18"/>
        <v>1.81</v>
      </c>
      <c r="DA99">
        <f t="shared" si="19"/>
        <v>25.23</v>
      </c>
      <c r="DB99">
        <f t="shared" si="20"/>
        <v>0.91</v>
      </c>
      <c r="DC99">
        <f t="shared" si="21"/>
        <v>0</v>
      </c>
    </row>
    <row r="100" spans="1:107" x14ac:dyDescent="0.2">
      <c r="A100">
        <f>ROW(Source!A54)</f>
        <v>54</v>
      </c>
      <c r="B100">
        <v>68187018</v>
      </c>
      <c r="C100">
        <v>68190208</v>
      </c>
      <c r="D100">
        <v>64842795</v>
      </c>
      <c r="E100">
        <v>1</v>
      </c>
      <c r="F100">
        <v>1</v>
      </c>
      <c r="G100">
        <v>1</v>
      </c>
      <c r="H100">
        <v>3</v>
      </c>
      <c r="I100" t="s">
        <v>839</v>
      </c>
      <c r="J100" t="s">
        <v>840</v>
      </c>
      <c r="K100" t="s">
        <v>841</v>
      </c>
      <c r="L100">
        <v>1339</v>
      </c>
      <c r="N100">
        <v>1007</v>
      </c>
      <c r="O100" t="s">
        <v>712</v>
      </c>
      <c r="P100" t="s">
        <v>712</v>
      </c>
      <c r="Q100">
        <v>1</v>
      </c>
      <c r="W100">
        <v>0</v>
      </c>
      <c r="X100">
        <v>-364114852</v>
      </c>
      <c r="Y100">
        <v>1.5</v>
      </c>
      <c r="AA100">
        <v>3280.2</v>
      </c>
      <c r="AB100">
        <v>0</v>
      </c>
      <c r="AC100">
        <v>0</v>
      </c>
      <c r="AD100">
        <v>0</v>
      </c>
      <c r="AE100">
        <v>497</v>
      </c>
      <c r="AF100">
        <v>0</v>
      </c>
      <c r="AG100">
        <v>0</v>
      </c>
      <c r="AH100">
        <v>0</v>
      </c>
      <c r="AI100">
        <v>6.6</v>
      </c>
      <c r="AJ100">
        <v>1</v>
      </c>
      <c r="AK100">
        <v>1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S100" t="s">
        <v>3</v>
      </c>
      <c r="AT100">
        <v>1.5</v>
      </c>
      <c r="AU100" t="s">
        <v>3</v>
      </c>
      <c r="AV100">
        <v>0</v>
      </c>
      <c r="AW100">
        <v>2</v>
      </c>
      <c r="AX100">
        <v>68190217</v>
      </c>
      <c r="AY100">
        <v>1</v>
      </c>
      <c r="AZ100">
        <v>0</v>
      </c>
      <c r="BA100">
        <v>101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Y100*Source!I54</f>
        <v>0.86249999999999993</v>
      </c>
      <c r="CY100">
        <f t="shared" si="17"/>
        <v>3280.2</v>
      </c>
      <c r="CZ100">
        <f t="shared" si="18"/>
        <v>497</v>
      </c>
      <c r="DA100">
        <f t="shared" si="19"/>
        <v>6.6</v>
      </c>
      <c r="DB100">
        <f t="shared" si="20"/>
        <v>745.5</v>
      </c>
      <c r="DC100">
        <f t="shared" si="21"/>
        <v>0</v>
      </c>
    </row>
    <row r="101" spans="1:107" x14ac:dyDescent="0.2">
      <c r="A101">
        <f>ROW(Source!A54)</f>
        <v>54</v>
      </c>
      <c r="B101">
        <v>68187018</v>
      </c>
      <c r="C101">
        <v>68190208</v>
      </c>
      <c r="D101">
        <v>64847311</v>
      </c>
      <c r="E101">
        <v>1</v>
      </c>
      <c r="F101">
        <v>1</v>
      </c>
      <c r="G101">
        <v>1</v>
      </c>
      <c r="H101">
        <v>3</v>
      </c>
      <c r="I101" t="s">
        <v>709</v>
      </c>
      <c r="J101" t="s">
        <v>710</v>
      </c>
      <c r="K101" t="s">
        <v>711</v>
      </c>
      <c r="L101">
        <v>1339</v>
      </c>
      <c r="N101">
        <v>1007</v>
      </c>
      <c r="O101" t="s">
        <v>712</v>
      </c>
      <c r="P101" t="s">
        <v>712</v>
      </c>
      <c r="Q101">
        <v>1</v>
      </c>
      <c r="W101">
        <v>0</v>
      </c>
      <c r="X101">
        <v>619799737</v>
      </c>
      <c r="Y101">
        <v>0.46500000000000002</v>
      </c>
      <c r="AA101">
        <v>19.57</v>
      </c>
      <c r="AB101">
        <v>0</v>
      </c>
      <c r="AC101">
        <v>0</v>
      </c>
      <c r="AD101">
        <v>0</v>
      </c>
      <c r="AE101">
        <v>2.44</v>
      </c>
      <c r="AF101">
        <v>0</v>
      </c>
      <c r="AG101">
        <v>0</v>
      </c>
      <c r="AH101">
        <v>0</v>
      </c>
      <c r="AI101">
        <v>8.02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S101" t="s">
        <v>3</v>
      </c>
      <c r="AT101">
        <v>0.46500000000000002</v>
      </c>
      <c r="AU101" t="s">
        <v>3</v>
      </c>
      <c r="AV101">
        <v>0</v>
      </c>
      <c r="AW101">
        <v>2</v>
      </c>
      <c r="AX101">
        <v>68190218</v>
      </c>
      <c r="AY101">
        <v>1</v>
      </c>
      <c r="AZ101">
        <v>0</v>
      </c>
      <c r="BA101">
        <v>102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Y101*Source!I54</f>
        <v>0.26737499999999997</v>
      </c>
      <c r="CY101">
        <f t="shared" si="17"/>
        <v>19.57</v>
      </c>
      <c r="CZ101">
        <f t="shared" si="18"/>
        <v>2.44</v>
      </c>
      <c r="DA101">
        <f t="shared" si="19"/>
        <v>8.02</v>
      </c>
      <c r="DB101">
        <f t="shared" si="20"/>
        <v>1.1299999999999999</v>
      </c>
      <c r="DC101">
        <f t="shared" si="21"/>
        <v>0</v>
      </c>
    </row>
    <row r="102" spans="1:107" x14ac:dyDescent="0.2">
      <c r="A102">
        <f>ROW(Source!A55)</f>
        <v>55</v>
      </c>
      <c r="B102">
        <v>68187018</v>
      </c>
      <c r="C102">
        <v>68190219</v>
      </c>
      <c r="D102">
        <v>18409850</v>
      </c>
      <c r="E102">
        <v>1</v>
      </c>
      <c r="F102">
        <v>1</v>
      </c>
      <c r="G102">
        <v>1</v>
      </c>
      <c r="H102">
        <v>1</v>
      </c>
      <c r="I102" t="s">
        <v>663</v>
      </c>
      <c r="J102" t="s">
        <v>3</v>
      </c>
      <c r="K102" t="s">
        <v>664</v>
      </c>
      <c r="L102">
        <v>1369</v>
      </c>
      <c r="N102">
        <v>1013</v>
      </c>
      <c r="O102" t="s">
        <v>665</v>
      </c>
      <c r="P102" t="s">
        <v>665</v>
      </c>
      <c r="Q102">
        <v>1</v>
      </c>
      <c r="W102">
        <v>0</v>
      </c>
      <c r="X102">
        <v>855544366</v>
      </c>
      <c r="Y102">
        <v>112.7</v>
      </c>
      <c r="AA102">
        <v>0</v>
      </c>
      <c r="AB102">
        <v>0</v>
      </c>
      <c r="AC102">
        <v>0</v>
      </c>
      <c r="AD102">
        <v>9.07</v>
      </c>
      <c r="AE102">
        <v>0</v>
      </c>
      <c r="AF102">
        <v>0</v>
      </c>
      <c r="AG102">
        <v>0</v>
      </c>
      <c r="AH102">
        <v>9.07</v>
      </c>
      <c r="AI102">
        <v>1</v>
      </c>
      <c r="AJ102">
        <v>1</v>
      </c>
      <c r="AK102">
        <v>1</v>
      </c>
      <c r="AL102">
        <v>1</v>
      </c>
      <c r="AN102">
        <v>0</v>
      </c>
      <c r="AO102">
        <v>1</v>
      </c>
      <c r="AP102">
        <v>1</v>
      </c>
      <c r="AQ102">
        <v>0</v>
      </c>
      <c r="AR102">
        <v>0</v>
      </c>
      <c r="AS102" t="s">
        <v>3</v>
      </c>
      <c r="AT102">
        <v>98</v>
      </c>
      <c r="AU102" t="s">
        <v>21</v>
      </c>
      <c r="AV102">
        <v>1</v>
      </c>
      <c r="AW102">
        <v>2</v>
      </c>
      <c r="AX102">
        <v>68190220</v>
      </c>
      <c r="AY102">
        <v>1</v>
      </c>
      <c r="AZ102">
        <v>2048</v>
      </c>
      <c r="BA102">
        <v>103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Y102*Source!I55</f>
        <v>1.6904999999999999</v>
      </c>
      <c r="CY102">
        <f>AD102</f>
        <v>9.07</v>
      </c>
      <c r="CZ102">
        <f>AH102</f>
        <v>9.07</v>
      </c>
      <c r="DA102">
        <f>AL102</f>
        <v>1</v>
      </c>
      <c r="DB102">
        <f>ROUND((ROUND(AT102*CZ102,2)*1.15),6)</f>
        <v>1022.189</v>
      </c>
      <c r="DC102">
        <f>ROUND((ROUND(AT102*AG102,2)*1.15),6)</f>
        <v>0</v>
      </c>
    </row>
    <row r="103" spans="1:107" x14ac:dyDescent="0.2">
      <c r="A103">
        <f>ROW(Source!A55)</f>
        <v>55</v>
      </c>
      <c r="B103">
        <v>68187018</v>
      </c>
      <c r="C103">
        <v>68190219</v>
      </c>
      <c r="D103">
        <v>64872081</v>
      </c>
      <c r="E103">
        <v>1</v>
      </c>
      <c r="F103">
        <v>1</v>
      </c>
      <c r="G103">
        <v>1</v>
      </c>
      <c r="H103">
        <v>2</v>
      </c>
      <c r="I103" t="s">
        <v>666</v>
      </c>
      <c r="J103" t="s">
        <v>667</v>
      </c>
      <c r="K103" t="s">
        <v>668</v>
      </c>
      <c r="L103">
        <v>1368</v>
      </c>
      <c r="N103">
        <v>1011</v>
      </c>
      <c r="O103" t="s">
        <v>669</v>
      </c>
      <c r="P103" t="s">
        <v>669</v>
      </c>
      <c r="Q103">
        <v>1</v>
      </c>
      <c r="W103">
        <v>0</v>
      </c>
      <c r="X103">
        <v>-1937814132</v>
      </c>
      <c r="Y103">
        <v>3.625</v>
      </c>
      <c r="AA103">
        <v>0</v>
      </c>
      <c r="AB103">
        <v>12.45</v>
      </c>
      <c r="AC103">
        <v>0</v>
      </c>
      <c r="AD103">
        <v>0</v>
      </c>
      <c r="AE103">
        <v>0</v>
      </c>
      <c r="AF103">
        <v>3</v>
      </c>
      <c r="AG103">
        <v>0</v>
      </c>
      <c r="AH103">
        <v>0</v>
      </c>
      <c r="AI103">
        <v>1</v>
      </c>
      <c r="AJ103">
        <v>4.1500000000000004</v>
      </c>
      <c r="AK103">
        <v>28.43</v>
      </c>
      <c r="AL103">
        <v>1</v>
      </c>
      <c r="AN103">
        <v>0</v>
      </c>
      <c r="AO103">
        <v>1</v>
      </c>
      <c r="AP103">
        <v>1</v>
      </c>
      <c r="AQ103">
        <v>0</v>
      </c>
      <c r="AR103">
        <v>0</v>
      </c>
      <c r="AS103" t="s">
        <v>3</v>
      </c>
      <c r="AT103">
        <v>2.9</v>
      </c>
      <c r="AU103" t="s">
        <v>20</v>
      </c>
      <c r="AV103">
        <v>0</v>
      </c>
      <c r="AW103">
        <v>2</v>
      </c>
      <c r="AX103">
        <v>68190221</v>
      </c>
      <c r="AY103">
        <v>1</v>
      </c>
      <c r="AZ103">
        <v>0</v>
      </c>
      <c r="BA103">
        <v>104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Y103*Source!I55</f>
        <v>5.4375E-2</v>
      </c>
      <c r="CY103">
        <f>AB103</f>
        <v>12.45</v>
      </c>
      <c r="CZ103">
        <f>AF103</f>
        <v>3</v>
      </c>
      <c r="DA103">
        <f>AJ103</f>
        <v>4.1500000000000004</v>
      </c>
      <c r="DB103">
        <f>ROUND((ROUND(AT103*CZ103,2)*1.25),6)</f>
        <v>10.875</v>
      </c>
      <c r="DC103">
        <f>ROUND((ROUND(AT103*AG103,2)*1.25),6)</f>
        <v>0</v>
      </c>
    </row>
    <row r="104" spans="1:107" x14ac:dyDescent="0.2">
      <c r="A104">
        <f>ROW(Source!A55)</f>
        <v>55</v>
      </c>
      <c r="B104">
        <v>68187018</v>
      </c>
      <c r="C104">
        <v>68190219</v>
      </c>
      <c r="D104">
        <v>64872832</v>
      </c>
      <c r="E104">
        <v>1</v>
      </c>
      <c r="F104">
        <v>1</v>
      </c>
      <c r="G104">
        <v>1</v>
      </c>
      <c r="H104">
        <v>2</v>
      </c>
      <c r="I104" t="s">
        <v>670</v>
      </c>
      <c r="J104" t="s">
        <v>671</v>
      </c>
      <c r="K104" t="s">
        <v>672</v>
      </c>
      <c r="L104">
        <v>1368</v>
      </c>
      <c r="N104">
        <v>1011</v>
      </c>
      <c r="O104" t="s">
        <v>669</v>
      </c>
      <c r="P104" t="s">
        <v>669</v>
      </c>
      <c r="Q104">
        <v>1</v>
      </c>
      <c r="W104">
        <v>0</v>
      </c>
      <c r="X104">
        <v>1535098105</v>
      </c>
      <c r="Y104">
        <v>0.7</v>
      </c>
      <c r="AA104">
        <v>0</v>
      </c>
      <c r="AB104">
        <v>186.42</v>
      </c>
      <c r="AC104">
        <v>0</v>
      </c>
      <c r="AD104">
        <v>0</v>
      </c>
      <c r="AE104">
        <v>0</v>
      </c>
      <c r="AF104">
        <v>33.590000000000003</v>
      </c>
      <c r="AG104">
        <v>0</v>
      </c>
      <c r="AH104">
        <v>0</v>
      </c>
      <c r="AI104">
        <v>1</v>
      </c>
      <c r="AJ104">
        <v>5.55</v>
      </c>
      <c r="AK104">
        <v>28.43</v>
      </c>
      <c r="AL104">
        <v>1</v>
      </c>
      <c r="AN104">
        <v>0</v>
      </c>
      <c r="AO104">
        <v>1</v>
      </c>
      <c r="AP104">
        <v>1</v>
      </c>
      <c r="AQ104">
        <v>0</v>
      </c>
      <c r="AR104">
        <v>0</v>
      </c>
      <c r="AS104" t="s">
        <v>3</v>
      </c>
      <c r="AT104">
        <v>0.56000000000000005</v>
      </c>
      <c r="AU104" t="s">
        <v>20</v>
      </c>
      <c r="AV104">
        <v>0</v>
      </c>
      <c r="AW104">
        <v>2</v>
      </c>
      <c r="AX104">
        <v>68190222</v>
      </c>
      <c r="AY104">
        <v>1</v>
      </c>
      <c r="AZ104">
        <v>2048</v>
      </c>
      <c r="BA104">
        <v>105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Y104*Source!I55</f>
        <v>1.0499999999999999E-2</v>
      </c>
      <c r="CY104">
        <f>AB104</f>
        <v>186.42</v>
      </c>
      <c r="CZ104">
        <f>AF104</f>
        <v>33.590000000000003</v>
      </c>
      <c r="DA104">
        <f>AJ104</f>
        <v>5.55</v>
      </c>
      <c r="DB104">
        <f>ROUND((ROUND(AT104*CZ104,2)*1.25),6)</f>
        <v>23.512499999999999</v>
      </c>
      <c r="DC104">
        <f>ROUND((ROUND(AT104*AG104,2)*1.25),6)</f>
        <v>0</v>
      </c>
    </row>
    <row r="105" spans="1:107" x14ac:dyDescent="0.2">
      <c r="A105">
        <f>ROW(Source!A55)</f>
        <v>55</v>
      </c>
      <c r="B105">
        <v>68187018</v>
      </c>
      <c r="C105">
        <v>68190219</v>
      </c>
      <c r="D105">
        <v>64872869</v>
      </c>
      <c r="E105">
        <v>1</v>
      </c>
      <c r="F105">
        <v>1</v>
      </c>
      <c r="G105">
        <v>1</v>
      </c>
      <c r="H105">
        <v>2</v>
      </c>
      <c r="I105" t="s">
        <v>673</v>
      </c>
      <c r="J105" t="s">
        <v>674</v>
      </c>
      <c r="K105" t="s">
        <v>675</v>
      </c>
      <c r="L105">
        <v>1368</v>
      </c>
      <c r="N105">
        <v>1011</v>
      </c>
      <c r="O105" t="s">
        <v>669</v>
      </c>
      <c r="P105" t="s">
        <v>669</v>
      </c>
      <c r="Q105">
        <v>1</v>
      </c>
      <c r="W105">
        <v>0</v>
      </c>
      <c r="X105">
        <v>-991672839</v>
      </c>
      <c r="Y105">
        <v>0.75</v>
      </c>
      <c r="AA105">
        <v>0</v>
      </c>
      <c r="AB105">
        <v>31.8</v>
      </c>
      <c r="AC105">
        <v>0</v>
      </c>
      <c r="AD105">
        <v>0</v>
      </c>
      <c r="AE105">
        <v>0</v>
      </c>
      <c r="AF105">
        <v>2.08</v>
      </c>
      <c r="AG105">
        <v>0</v>
      </c>
      <c r="AH105">
        <v>0</v>
      </c>
      <c r="AI105">
        <v>1</v>
      </c>
      <c r="AJ105">
        <v>15.29</v>
      </c>
      <c r="AK105">
        <v>28.43</v>
      </c>
      <c r="AL105">
        <v>1</v>
      </c>
      <c r="AN105">
        <v>0</v>
      </c>
      <c r="AO105">
        <v>1</v>
      </c>
      <c r="AP105">
        <v>1</v>
      </c>
      <c r="AQ105">
        <v>0</v>
      </c>
      <c r="AR105">
        <v>0</v>
      </c>
      <c r="AS105" t="s">
        <v>3</v>
      </c>
      <c r="AT105">
        <v>0.6</v>
      </c>
      <c r="AU105" t="s">
        <v>20</v>
      </c>
      <c r="AV105">
        <v>0</v>
      </c>
      <c r="AW105">
        <v>2</v>
      </c>
      <c r="AX105">
        <v>68190223</v>
      </c>
      <c r="AY105">
        <v>1</v>
      </c>
      <c r="AZ105">
        <v>0</v>
      </c>
      <c r="BA105">
        <v>106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Y105*Source!I55</f>
        <v>1.125E-2</v>
      </c>
      <c r="CY105">
        <f>AB105</f>
        <v>31.8</v>
      </c>
      <c r="CZ105">
        <f>AF105</f>
        <v>2.08</v>
      </c>
      <c r="DA105">
        <f>AJ105</f>
        <v>15.29</v>
      </c>
      <c r="DB105">
        <f>ROUND((ROUND(AT105*CZ105,2)*1.25),6)</f>
        <v>1.5625</v>
      </c>
      <c r="DC105">
        <f>ROUND((ROUND(AT105*AG105,2)*1.25),6)</f>
        <v>0</v>
      </c>
    </row>
    <row r="106" spans="1:107" x14ac:dyDescent="0.2">
      <c r="A106">
        <f>ROW(Source!A55)</f>
        <v>55</v>
      </c>
      <c r="B106">
        <v>68187018</v>
      </c>
      <c r="C106">
        <v>68190219</v>
      </c>
      <c r="D106">
        <v>64809235</v>
      </c>
      <c r="E106">
        <v>1</v>
      </c>
      <c r="F106">
        <v>1</v>
      </c>
      <c r="G106">
        <v>1</v>
      </c>
      <c r="H106">
        <v>3</v>
      </c>
      <c r="I106" t="s">
        <v>676</v>
      </c>
      <c r="J106" t="s">
        <v>677</v>
      </c>
      <c r="K106" t="s">
        <v>678</v>
      </c>
      <c r="L106">
        <v>1346</v>
      </c>
      <c r="N106">
        <v>1009</v>
      </c>
      <c r="O106" t="s">
        <v>120</v>
      </c>
      <c r="P106" t="s">
        <v>120</v>
      </c>
      <c r="Q106">
        <v>1</v>
      </c>
      <c r="W106">
        <v>0</v>
      </c>
      <c r="X106">
        <v>-946734149</v>
      </c>
      <c r="Y106">
        <v>20</v>
      </c>
      <c r="AA106">
        <v>54.2</v>
      </c>
      <c r="AB106">
        <v>0</v>
      </c>
      <c r="AC106">
        <v>0</v>
      </c>
      <c r="AD106">
        <v>0</v>
      </c>
      <c r="AE106">
        <v>46.72</v>
      </c>
      <c r="AF106">
        <v>0</v>
      </c>
      <c r="AG106">
        <v>0</v>
      </c>
      <c r="AH106">
        <v>0</v>
      </c>
      <c r="AI106">
        <v>1.1599999999999999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0</v>
      </c>
      <c r="AQ106">
        <v>0</v>
      </c>
      <c r="AR106">
        <v>0</v>
      </c>
      <c r="AS106" t="s">
        <v>3</v>
      </c>
      <c r="AT106">
        <v>20</v>
      </c>
      <c r="AU106" t="s">
        <v>3</v>
      </c>
      <c r="AV106">
        <v>0</v>
      </c>
      <c r="AW106">
        <v>2</v>
      </c>
      <c r="AX106">
        <v>68190224</v>
      </c>
      <c r="AY106">
        <v>1</v>
      </c>
      <c r="AZ106">
        <v>0</v>
      </c>
      <c r="BA106">
        <v>107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Y106*Source!I55</f>
        <v>0.3</v>
      </c>
      <c r="CY106">
        <f t="shared" ref="CY106:CY117" si="22">AA106</f>
        <v>54.2</v>
      </c>
      <c r="CZ106">
        <f t="shared" ref="CZ106:CZ117" si="23">AE106</f>
        <v>46.72</v>
      </c>
      <c r="DA106">
        <f t="shared" ref="DA106:DA117" si="24">AI106</f>
        <v>1.1599999999999999</v>
      </c>
      <c r="DB106">
        <f t="shared" ref="DB106:DB117" si="25">ROUND(ROUND(AT106*CZ106,2),6)</f>
        <v>934.4</v>
      </c>
      <c r="DC106">
        <f t="shared" ref="DC106:DC117" si="26">ROUND(ROUND(AT106*AG106,2),6)</f>
        <v>0</v>
      </c>
    </row>
    <row r="107" spans="1:107" x14ac:dyDescent="0.2">
      <c r="A107">
        <f>ROW(Source!A55)</f>
        <v>55</v>
      </c>
      <c r="B107">
        <v>68187018</v>
      </c>
      <c r="C107">
        <v>68190219</v>
      </c>
      <c r="D107">
        <v>64809242</v>
      </c>
      <c r="E107">
        <v>1</v>
      </c>
      <c r="F107">
        <v>1</v>
      </c>
      <c r="G107">
        <v>1</v>
      </c>
      <c r="H107">
        <v>3</v>
      </c>
      <c r="I107" t="s">
        <v>679</v>
      </c>
      <c r="J107" t="s">
        <v>680</v>
      </c>
      <c r="K107" t="s">
        <v>681</v>
      </c>
      <c r="L107">
        <v>1346</v>
      </c>
      <c r="N107">
        <v>1009</v>
      </c>
      <c r="O107" t="s">
        <v>120</v>
      </c>
      <c r="P107" t="s">
        <v>120</v>
      </c>
      <c r="Q107">
        <v>1</v>
      </c>
      <c r="W107">
        <v>0</v>
      </c>
      <c r="X107">
        <v>-1529888946</v>
      </c>
      <c r="Y107">
        <v>10</v>
      </c>
      <c r="AA107">
        <v>53.49</v>
      </c>
      <c r="AB107">
        <v>0</v>
      </c>
      <c r="AC107">
        <v>0</v>
      </c>
      <c r="AD107">
        <v>0</v>
      </c>
      <c r="AE107">
        <v>11.12</v>
      </c>
      <c r="AF107">
        <v>0</v>
      </c>
      <c r="AG107">
        <v>0</v>
      </c>
      <c r="AH107">
        <v>0</v>
      </c>
      <c r="AI107">
        <v>4.8099999999999996</v>
      </c>
      <c r="AJ107">
        <v>1</v>
      </c>
      <c r="AK107">
        <v>1</v>
      </c>
      <c r="AL107">
        <v>1</v>
      </c>
      <c r="AN107">
        <v>0</v>
      </c>
      <c r="AO107">
        <v>1</v>
      </c>
      <c r="AP107">
        <v>0</v>
      </c>
      <c r="AQ107">
        <v>0</v>
      </c>
      <c r="AR107">
        <v>0</v>
      </c>
      <c r="AS107" t="s">
        <v>3</v>
      </c>
      <c r="AT107">
        <v>10</v>
      </c>
      <c r="AU107" t="s">
        <v>3</v>
      </c>
      <c r="AV107">
        <v>0</v>
      </c>
      <c r="AW107">
        <v>2</v>
      </c>
      <c r="AX107">
        <v>68190225</v>
      </c>
      <c r="AY107">
        <v>1</v>
      </c>
      <c r="AZ107">
        <v>0</v>
      </c>
      <c r="BA107">
        <v>108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Y107*Source!I55</f>
        <v>0.15</v>
      </c>
      <c r="CY107">
        <f t="shared" si="22"/>
        <v>53.49</v>
      </c>
      <c r="CZ107">
        <f t="shared" si="23"/>
        <v>11.12</v>
      </c>
      <c r="DA107">
        <f t="shared" si="24"/>
        <v>4.8099999999999996</v>
      </c>
      <c r="DB107">
        <f t="shared" si="25"/>
        <v>111.2</v>
      </c>
      <c r="DC107">
        <f t="shared" si="26"/>
        <v>0</v>
      </c>
    </row>
    <row r="108" spans="1:107" x14ac:dyDescent="0.2">
      <c r="A108">
        <f>ROW(Source!A55)</f>
        <v>55</v>
      </c>
      <c r="B108">
        <v>68187018</v>
      </c>
      <c r="C108">
        <v>68190219</v>
      </c>
      <c r="D108">
        <v>64809243</v>
      </c>
      <c r="E108">
        <v>1</v>
      </c>
      <c r="F108">
        <v>1</v>
      </c>
      <c r="G108">
        <v>1</v>
      </c>
      <c r="H108">
        <v>3</v>
      </c>
      <c r="I108" t="s">
        <v>682</v>
      </c>
      <c r="J108" t="s">
        <v>683</v>
      </c>
      <c r="K108" t="s">
        <v>684</v>
      </c>
      <c r="L108">
        <v>1346</v>
      </c>
      <c r="N108">
        <v>1009</v>
      </c>
      <c r="O108" t="s">
        <v>120</v>
      </c>
      <c r="P108" t="s">
        <v>120</v>
      </c>
      <c r="Q108">
        <v>1</v>
      </c>
      <c r="W108">
        <v>0</v>
      </c>
      <c r="X108">
        <v>-936589070</v>
      </c>
      <c r="Y108">
        <v>77</v>
      </c>
      <c r="AA108">
        <v>14.95</v>
      </c>
      <c r="AB108">
        <v>0</v>
      </c>
      <c r="AC108">
        <v>0</v>
      </c>
      <c r="AD108">
        <v>0</v>
      </c>
      <c r="AE108">
        <v>4.3600000000000003</v>
      </c>
      <c r="AF108">
        <v>0</v>
      </c>
      <c r="AG108">
        <v>0</v>
      </c>
      <c r="AH108">
        <v>0</v>
      </c>
      <c r="AI108">
        <v>3.43</v>
      </c>
      <c r="AJ108">
        <v>1</v>
      </c>
      <c r="AK108">
        <v>1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S108" t="s">
        <v>3</v>
      </c>
      <c r="AT108">
        <v>77</v>
      </c>
      <c r="AU108" t="s">
        <v>3</v>
      </c>
      <c r="AV108">
        <v>0</v>
      </c>
      <c r="AW108">
        <v>2</v>
      </c>
      <c r="AX108">
        <v>68190226</v>
      </c>
      <c r="AY108">
        <v>1</v>
      </c>
      <c r="AZ108">
        <v>0</v>
      </c>
      <c r="BA108">
        <v>109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Y108*Source!I55</f>
        <v>1.155</v>
      </c>
      <c r="CY108">
        <f t="shared" si="22"/>
        <v>14.95</v>
      </c>
      <c r="CZ108">
        <f t="shared" si="23"/>
        <v>4.3600000000000003</v>
      </c>
      <c r="DA108">
        <f t="shared" si="24"/>
        <v>3.43</v>
      </c>
      <c r="DB108">
        <f t="shared" si="25"/>
        <v>335.72</v>
      </c>
      <c r="DC108">
        <f t="shared" si="26"/>
        <v>0</v>
      </c>
    </row>
    <row r="109" spans="1:107" x14ac:dyDescent="0.2">
      <c r="A109">
        <f>ROW(Source!A55)</f>
        <v>55</v>
      </c>
      <c r="B109">
        <v>68187018</v>
      </c>
      <c r="C109">
        <v>68190219</v>
      </c>
      <c r="D109">
        <v>64809267</v>
      </c>
      <c r="E109">
        <v>1</v>
      </c>
      <c r="F109">
        <v>1</v>
      </c>
      <c r="G109">
        <v>1</v>
      </c>
      <c r="H109">
        <v>3</v>
      </c>
      <c r="I109" t="s">
        <v>685</v>
      </c>
      <c r="J109" t="s">
        <v>686</v>
      </c>
      <c r="K109" t="s">
        <v>687</v>
      </c>
      <c r="L109">
        <v>1301</v>
      </c>
      <c r="N109">
        <v>1003</v>
      </c>
      <c r="O109" t="s">
        <v>507</v>
      </c>
      <c r="P109" t="s">
        <v>507</v>
      </c>
      <c r="Q109">
        <v>1</v>
      </c>
      <c r="W109">
        <v>0</v>
      </c>
      <c r="X109">
        <v>-1957188591</v>
      </c>
      <c r="Y109">
        <v>152</v>
      </c>
      <c r="AA109">
        <v>1.1000000000000001</v>
      </c>
      <c r="AB109">
        <v>0</v>
      </c>
      <c r="AC109">
        <v>0</v>
      </c>
      <c r="AD109">
        <v>0</v>
      </c>
      <c r="AE109">
        <v>0.17</v>
      </c>
      <c r="AF109">
        <v>0</v>
      </c>
      <c r="AG109">
        <v>0</v>
      </c>
      <c r="AH109">
        <v>0</v>
      </c>
      <c r="AI109">
        <v>6.47</v>
      </c>
      <c r="AJ109">
        <v>1</v>
      </c>
      <c r="AK109">
        <v>1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S109" t="s">
        <v>3</v>
      </c>
      <c r="AT109">
        <v>152</v>
      </c>
      <c r="AU109" t="s">
        <v>3</v>
      </c>
      <c r="AV109">
        <v>0</v>
      </c>
      <c r="AW109">
        <v>2</v>
      </c>
      <c r="AX109">
        <v>68190227</v>
      </c>
      <c r="AY109">
        <v>1</v>
      </c>
      <c r="AZ109">
        <v>0</v>
      </c>
      <c r="BA109">
        <v>110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Y109*Source!I55</f>
        <v>2.2799999999999998</v>
      </c>
      <c r="CY109">
        <f t="shared" si="22"/>
        <v>1.1000000000000001</v>
      </c>
      <c r="CZ109">
        <f t="shared" si="23"/>
        <v>0.17</v>
      </c>
      <c r="DA109">
        <f t="shared" si="24"/>
        <v>6.47</v>
      </c>
      <c r="DB109">
        <f t="shared" si="25"/>
        <v>25.84</v>
      </c>
      <c r="DC109">
        <f t="shared" si="26"/>
        <v>0</v>
      </c>
    </row>
    <row r="110" spans="1:107" x14ac:dyDescent="0.2">
      <c r="A110">
        <f>ROW(Source!A55)</f>
        <v>55</v>
      </c>
      <c r="B110">
        <v>68187018</v>
      </c>
      <c r="C110">
        <v>68190219</v>
      </c>
      <c r="D110">
        <v>64809273</v>
      </c>
      <c r="E110">
        <v>1</v>
      </c>
      <c r="F110">
        <v>1</v>
      </c>
      <c r="G110">
        <v>1</v>
      </c>
      <c r="H110">
        <v>3</v>
      </c>
      <c r="I110" t="s">
        <v>688</v>
      </c>
      <c r="J110" t="s">
        <v>689</v>
      </c>
      <c r="K110" t="s">
        <v>690</v>
      </c>
      <c r="L110">
        <v>1308</v>
      </c>
      <c r="N110">
        <v>1003</v>
      </c>
      <c r="O110" t="s">
        <v>259</v>
      </c>
      <c r="P110" t="s">
        <v>259</v>
      </c>
      <c r="Q110">
        <v>100</v>
      </c>
      <c r="W110">
        <v>0</v>
      </c>
      <c r="X110">
        <v>-2072982832</v>
      </c>
      <c r="Y110">
        <v>1.77</v>
      </c>
      <c r="AA110">
        <v>1524.24</v>
      </c>
      <c r="AB110">
        <v>0</v>
      </c>
      <c r="AC110">
        <v>0</v>
      </c>
      <c r="AD110">
        <v>0</v>
      </c>
      <c r="AE110">
        <v>174</v>
      </c>
      <c r="AF110">
        <v>0</v>
      </c>
      <c r="AG110">
        <v>0</v>
      </c>
      <c r="AH110">
        <v>0</v>
      </c>
      <c r="AI110">
        <v>8.76</v>
      </c>
      <c r="AJ110">
        <v>1</v>
      </c>
      <c r="AK110">
        <v>1</v>
      </c>
      <c r="AL110">
        <v>1</v>
      </c>
      <c r="AN110">
        <v>0</v>
      </c>
      <c r="AO110">
        <v>1</v>
      </c>
      <c r="AP110">
        <v>0</v>
      </c>
      <c r="AQ110">
        <v>0</v>
      </c>
      <c r="AR110">
        <v>0</v>
      </c>
      <c r="AS110" t="s">
        <v>3</v>
      </c>
      <c r="AT110">
        <v>1.77</v>
      </c>
      <c r="AU110" t="s">
        <v>3</v>
      </c>
      <c r="AV110">
        <v>0</v>
      </c>
      <c r="AW110">
        <v>2</v>
      </c>
      <c r="AX110">
        <v>68190228</v>
      </c>
      <c r="AY110">
        <v>1</v>
      </c>
      <c r="AZ110">
        <v>0</v>
      </c>
      <c r="BA110">
        <v>111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Y110*Source!I55</f>
        <v>2.6550000000000001E-2</v>
      </c>
      <c r="CY110">
        <f t="shared" si="22"/>
        <v>1524.24</v>
      </c>
      <c r="CZ110">
        <f t="shared" si="23"/>
        <v>174</v>
      </c>
      <c r="DA110">
        <f t="shared" si="24"/>
        <v>8.76</v>
      </c>
      <c r="DB110">
        <f t="shared" si="25"/>
        <v>307.98</v>
      </c>
      <c r="DC110">
        <f t="shared" si="26"/>
        <v>0</v>
      </c>
    </row>
    <row r="111" spans="1:107" x14ac:dyDescent="0.2">
      <c r="A111">
        <f>ROW(Source!A55)</f>
        <v>55</v>
      </c>
      <c r="B111">
        <v>68187018</v>
      </c>
      <c r="C111">
        <v>68190219</v>
      </c>
      <c r="D111">
        <v>64809278</v>
      </c>
      <c r="E111">
        <v>1</v>
      </c>
      <c r="F111">
        <v>1</v>
      </c>
      <c r="G111">
        <v>1</v>
      </c>
      <c r="H111">
        <v>3</v>
      </c>
      <c r="I111" t="s">
        <v>691</v>
      </c>
      <c r="J111" t="s">
        <v>692</v>
      </c>
      <c r="K111" t="s">
        <v>693</v>
      </c>
      <c r="L111">
        <v>1301</v>
      </c>
      <c r="N111">
        <v>1003</v>
      </c>
      <c r="O111" t="s">
        <v>507</v>
      </c>
      <c r="P111" t="s">
        <v>507</v>
      </c>
      <c r="Q111">
        <v>1</v>
      </c>
      <c r="W111">
        <v>0</v>
      </c>
      <c r="X111">
        <v>781211409</v>
      </c>
      <c r="Y111">
        <v>126</v>
      </c>
      <c r="AA111">
        <v>4.5</v>
      </c>
      <c r="AB111">
        <v>0</v>
      </c>
      <c r="AC111">
        <v>0</v>
      </c>
      <c r="AD111">
        <v>0</v>
      </c>
      <c r="AE111">
        <v>0.6</v>
      </c>
      <c r="AF111">
        <v>0</v>
      </c>
      <c r="AG111">
        <v>0</v>
      </c>
      <c r="AH111">
        <v>0</v>
      </c>
      <c r="AI111">
        <v>7.5</v>
      </c>
      <c r="AJ111">
        <v>1</v>
      </c>
      <c r="AK111">
        <v>1</v>
      </c>
      <c r="AL111">
        <v>1</v>
      </c>
      <c r="AN111">
        <v>0</v>
      </c>
      <c r="AO111">
        <v>1</v>
      </c>
      <c r="AP111">
        <v>0</v>
      </c>
      <c r="AQ111">
        <v>0</v>
      </c>
      <c r="AR111">
        <v>0</v>
      </c>
      <c r="AS111" t="s">
        <v>3</v>
      </c>
      <c r="AT111">
        <v>126</v>
      </c>
      <c r="AU111" t="s">
        <v>3</v>
      </c>
      <c r="AV111">
        <v>0</v>
      </c>
      <c r="AW111">
        <v>2</v>
      </c>
      <c r="AX111">
        <v>68190229</v>
      </c>
      <c r="AY111">
        <v>1</v>
      </c>
      <c r="AZ111">
        <v>0</v>
      </c>
      <c r="BA111">
        <v>112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Y111*Source!I55</f>
        <v>1.89</v>
      </c>
      <c r="CY111">
        <f t="shared" si="22"/>
        <v>4.5</v>
      </c>
      <c r="CZ111">
        <f t="shared" si="23"/>
        <v>0.6</v>
      </c>
      <c r="DA111">
        <f t="shared" si="24"/>
        <v>7.5</v>
      </c>
      <c r="DB111">
        <f t="shared" si="25"/>
        <v>75.599999999999994</v>
      </c>
      <c r="DC111">
        <f t="shared" si="26"/>
        <v>0</v>
      </c>
    </row>
    <row r="112" spans="1:107" x14ac:dyDescent="0.2">
      <c r="A112">
        <f>ROW(Source!A55)</f>
        <v>55</v>
      </c>
      <c r="B112">
        <v>68187018</v>
      </c>
      <c r="C112">
        <v>68190219</v>
      </c>
      <c r="D112">
        <v>64809300</v>
      </c>
      <c r="E112">
        <v>1</v>
      </c>
      <c r="F112">
        <v>1</v>
      </c>
      <c r="G112">
        <v>1</v>
      </c>
      <c r="H112">
        <v>3</v>
      </c>
      <c r="I112" t="s">
        <v>37</v>
      </c>
      <c r="J112" t="s">
        <v>39</v>
      </c>
      <c r="K112" t="s">
        <v>38</v>
      </c>
      <c r="L112">
        <v>1327</v>
      </c>
      <c r="N112">
        <v>1005</v>
      </c>
      <c r="O112" t="s">
        <v>31</v>
      </c>
      <c r="P112" t="s">
        <v>31</v>
      </c>
      <c r="Q112">
        <v>1</v>
      </c>
      <c r="W112">
        <v>0</v>
      </c>
      <c r="X112">
        <v>1477604143</v>
      </c>
      <c r="Y112">
        <v>210</v>
      </c>
      <c r="AA112">
        <v>73.040000000000006</v>
      </c>
      <c r="AB112">
        <v>0</v>
      </c>
      <c r="AC112">
        <v>0</v>
      </c>
      <c r="AD112">
        <v>0</v>
      </c>
      <c r="AE112">
        <v>15.06</v>
      </c>
      <c r="AF112">
        <v>0</v>
      </c>
      <c r="AG112">
        <v>0</v>
      </c>
      <c r="AH112">
        <v>0</v>
      </c>
      <c r="AI112">
        <v>4.8499999999999996</v>
      </c>
      <c r="AJ112">
        <v>1</v>
      </c>
      <c r="AK112">
        <v>1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S112" t="s">
        <v>3</v>
      </c>
      <c r="AT112">
        <v>210</v>
      </c>
      <c r="AU112" t="s">
        <v>3</v>
      </c>
      <c r="AV112">
        <v>0</v>
      </c>
      <c r="AW112">
        <v>2</v>
      </c>
      <c r="AX112">
        <v>68190230</v>
      </c>
      <c r="AY112">
        <v>1</v>
      </c>
      <c r="AZ112">
        <v>0</v>
      </c>
      <c r="BA112">
        <v>113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Y112*Source!I55</f>
        <v>3.15</v>
      </c>
      <c r="CY112">
        <f t="shared" si="22"/>
        <v>73.040000000000006</v>
      </c>
      <c r="CZ112">
        <f t="shared" si="23"/>
        <v>15.06</v>
      </c>
      <c r="DA112">
        <f t="shared" si="24"/>
        <v>4.8499999999999996</v>
      </c>
      <c r="DB112">
        <f t="shared" si="25"/>
        <v>3162.6</v>
      </c>
      <c r="DC112">
        <f t="shared" si="26"/>
        <v>0</v>
      </c>
    </row>
    <row r="113" spans="1:107" x14ac:dyDescent="0.2">
      <c r="A113">
        <f>ROW(Source!A55)</f>
        <v>55</v>
      </c>
      <c r="B113">
        <v>68187018</v>
      </c>
      <c r="C113">
        <v>68190219</v>
      </c>
      <c r="D113">
        <v>64809368</v>
      </c>
      <c r="E113">
        <v>1</v>
      </c>
      <c r="F113">
        <v>1</v>
      </c>
      <c r="G113">
        <v>1</v>
      </c>
      <c r="H113">
        <v>3</v>
      </c>
      <c r="I113" t="s">
        <v>694</v>
      </c>
      <c r="J113" t="s">
        <v>695</v>
      </c>
      <c r="K113" t="s">
        <v>696</v>
      </c>
      <c r="L113">
        <v>1355</v>
      </c>
      <c r="N113">
        <v>1010</v>
      </c>
      <c r="O113" t="s">
        <v>235</v>
      </c>
      <c r="P113" t="s">
        <v>235</v>
      </c>
      <c r="Q113">
        <v>100</v>
      </c>
      <c r="W113">
        <v>0</v>
      </c>
      <c r="X113">
        <v>-1181903992</v>
      </c>
      <c r="Y113">
        <v>35.33</v>
      </c>
      <c r="AA113">
        <v>30.3</v>
      </c>
      <c r="AB113">
        <v>0</v>
      </c>
      <c r="AC113">
        <v>0</v>
      </c>
      <c r="AD113">
        <v>0</v>
      </c>
      <c r="AE113">
        <v>2</v>
      </c>
      <c r="AF113">
        <v>0</v>
      </c>
      <c r="AG113">
        <v>0</v>
      </c>
      <c r="AH113">
        <v>0</v>
      </c>
      <c r="AI113">
        <v>15.15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0</v>
      </c>
      <c r="AQ113">
        <v>0</v>
      </c>
      <c r="AR113">
        <v>0</v>
      </c>
      <c r="AS113" t="s">
        <v>3</v>
      </c>
      <c r="AT113">
        <v>35.33</v>
      </c>
      <c r="AU113" t="s">
        <v>3</v>
      </c>
      <c r="AV113">
        <v>0</v>
      </c>
      <c r="AW113">
        <v>2</v>
      </c>
      <c r="AX113">
        <v>68190231</v>
      </c>
      <c r="AY113">
        <v>1</v>
      </c>
      <c r="AZ113">
        <v>0</v>
      </c>
      <c r="BA113">
        <v>114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Y113*Source!I55</f>
        <v>0.52994999999999992</v>
      </c>
      <c r="CY113">
        <f t="shared" si="22"/>
        <v>30.3</v>
      </c>
      <c r="CZ113">
        <f t="shared" si="23"/>
        <v>2</v>
      </c>
      <c r="DA113">
        <f t="shared" si="24"/>
        <v>15.15</v>
      </c>
      <c r="DB113">
        <f t="shared" si="25"/>
        <v>70.66</v>
      </c>
      <c r="DC113">
        <f t="shared" si="26"/>
        <v>0</v>
      </c>
    </row>
    <row r="114" spans="1:107" x14ac:dyDescent="0.2">
      <c r="A114">
        <f>ROW(Source!A55)</f>
        <v>55</v>
      </c>
      <c r="B114">
        <v>68187018</v>
      </c>
      <c r="C114">
        <v>68190219</v>
      </c>
      <c r="D114">
        <v>64809375</v>
      </c>
      <c r="E114">
        <v>1</v>
      </c>
      <c r="F114">
        <v>1</v>
      </c>
      <c r="G114">
        <v>1</v>
      </c>
      <c r="H114">
        <v>3</v>
      </c>
      <c r="I114" t="s">
        <v>700</v>
      </c>
      <c r="J114" t="s">
        <v>701</v>
      </c>
      <c r="K114" t="s">
        <v>702</v>
      </c>
      <c r="L114">
        <v>1355</v>
      </c>
      <c r="N114">
        <v>1010</v>
      </c>
      <c r="O114" t="s">
        <v>235</v>
      </c>
      <c r="P114" t="s">
        <v>235</v>
      </c>
      <c r="Q114">
        <v>100</v>
      </c>
      <c r="W114">
        <v>0</v>
      </c>
      <c r="X114">
        <v>62995597</v>
      </c>
      <c r="Y114">
        <v>1.69</v>
      </c>
      <c r="AA114">
        <v>32.340000000000003</v>
      </c>
      <c r="AB114">
        <v>0</v>
      </c>
      <c r="AC114">
        <v>0</v>
      </c>
      <c r="AD114">
        <v>0</v>
      </c>
      <c r="AE114">
        <v>7</v>
      </c>
      <c r="AF114">
        <v>0</v>
      </c>
      <c r="AG114">
        <v>0</v>
      </c>
      <c r="AH114">
        <v>0</v>
      </c>
      <c r="AI114">
        <v>4.62</v>
      </c>
      <c r="AJ114">
        <v>1</v>
      </c>
      <c r="AK114">
        <v>1</v>
      </c>
      <c r="AL114">
        <v>1</v>
      </c>
      <c r="AN114">
        <v>0</v>
      </c>
      <c r="AO114">
        <v>1</v>
      </c>
      <c r="AP114">
        <v>0</v>
      </c>
      <c r="AQ114">
        <v>0</v>
      </c>
      <c r="AR114">
        <v>0</v>
      </c>
      <c r="AS114" t="s">
        <v>3</v>
      </c>
      <c r="AT114">
        <v>1.69</v>
      </c>
      <c r="AU114" t="s">
        <v>3</v>
      </c>
      <c r="AV114">
        <v>0</v>
      </c>
      <c r="AW114">
        <v>2</v>
      </c>
      <c r="AX114">
        <v>68190232</v>
      </c>
      <c r="AY114">
        <v>1</v>
      </c>
      <c r="AZ114">
        <v>0</v>
      </c>
      <c r="BA114">
        <v>115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Y114*Source!I55</f>
        <v>2.5349999999999998E-2</v>
      </c>
      <c r="CY114">
        <f t="shared" si="22"/>
        <v>32.340000000000003</v>
      </c>
      <c r="CZ114">
        <f t="shared" si="23"/>
        <v>7</v>
      </c>
      <c r="DA114">
        <f t="shared" si="24"/>
        <v>4.62</v>
      </c>
      <c r="DB114">
        <f t="shared" si="25"/>
        <v>11.83</v>
      </c>
      <c r="DC114">
        <f t="shared" si="26"/>
        <v>0</v>
      </c>
    </row>
    <row r="115" spans="1:107" x14ac:dyDescent="0.2">
      <c r="A115">
        <f>ROW(Source!A55)</f>
        <v>55</v>
      </c>
      <c r="B115">
        <v>68187018</v>
      </c>
      <c r="C115">
        <v>68190219</v>
      </c>
      <c r="D115">
        <v>64827606</v>
      </c>
      <c r="E115">
        <v>1</v>
      </c>
      <c r="F115">
        <v>1</v>
      </c>
      <c r="G115">
        <v>1</v>
      </c>
      <c r="H115">
        <v>3</v>
      </c>
      <c r="I115" t="s">
        <v>703</v>
      </c>
      <c r="J115" t="s">
        <v>704</v>
      </c>
      <c r="K115" t="s">
        <v>705</v>
      </c>
      <c r="L115">
        <v>1301</v>
      </c>
      <c r="N115">
        <v>1003</v>
      </c>
      <c r="O115" t="s">
        <v>507</v>
      </c>
      <c r="P115" t="s">
        <v>507</v>
      </c>
      <c r="Q115">
        <v>1</v>
      </c>
      <c r="W115">
        <v>0</v>
      </c>
      <c r="X115">
        <v>-1149950003</v>
      </c>
      <c r="Y115">
        <v>151</v>
      </c>
      <c r="AA115">
        <v>40.89</v>
      </c>
      <c r="AB115">
        <v>0</v>
      </c>
      <c r="AC115">
        <v>0</v>
      </c>
      <c r="AD115">
        <v>0</v>
      </c>
      <c r="AE115">
        <v>6.44</v>
      </c>
      <c r="AF115">
        <v>0</v>
      </c>
      <c r="AG115">
        <v>0</v>
      </c>
      <c r="AH115">
        <v>0</v>
      </c>
      <c r="AI115">
        <v>6.35</v>
      </c>
      <c r="AJ115">
        <v>1</v>
      </c>
      <c r="AK115">
        <v>1</v>
      </c>
      <c r="AL115">
        <v>1</v>
      </c>
      <c r="AN115">
        <v>0</v>
      </c>
      <c r="AO115">
        <v>1</v>
      </c>
      <c r="AP115">
        <v>0</v>
      </c>
      <c r="AQ115">
        <v>0</v>
      </c>
      <c r="AR115">
        <v>0</v>
      </c>
      <c r="AS115" t="s">
        <v>3</v>
      </c>
      <c r="AT115">
        <v>151</v>
      </c>
      <c r="AU115" t="s">
        <v>3</v>
      </c>
      <c r="AV115">
        <v>0</v>
      </c>
      <c r="AW115">
        <v>2</v>
      </c>
      <c r="AX115">
        <v>68190234</v>
      </c>
      <c r="AY115">
        <v>1</v>
      </c>
      <c r="AZ115">
        <v>0</v>
      </c>
      <c r="BA115">
        <v>117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Y115*Source!I55</f>
        <v>2.2650000000000001</v>
      </c>
      <c r="CY115">
        <f t="shared" si="22"/>
        <v>40.89</v>
      </c>
      <c r="CZ115">
        <f t="shared" si="23"/>
        <v>6.44</v>
      </c>
      <c r="DA115">
        <f t="shared" si="24"/>
        <v>6.35</v>
      </c>
      <c r="DB115">
        <f t="shared" si="25"/>
        <v>972.44</v>
      </c>
      <c r="DC115">
        <f t="shared" si="26"/>
        <v>0</v>
      </c>
    </row>
    <row r="116" spans="1:107" x14ac:dyDescent="0.2">
      <c r="A116">
        <f>ROW(Source!A55)</f>
        <v>55</v>
      </c>
      <c r="B116">
        <v>68187018</v>
      </c>
      <c r="C116">
        <v>68190219</v>
      </c>
      <c r="D116">
        <v>64827621</v>
      </c>
      <c r="E116">
        <v>1</v>
      </c>
      <c r="F116">
        <v>1</v>
      </c>
      <c r="G116">
        <v>1</v>
      </c>
      <c r="H116">
        <v>3</v>
      </c>
      <c r="I116" t="s">
        <v>706</v>
      </c>
      <c r="J116" t="s">
        <v>707</v>
      </c>
      <c r="K116" t="s">
        <v>708</v>
      </c>
      <c r="L116">
        <v>1301</v>
      </c>
      <c r="N116">
        <v>1003</v>
      </c>
      <c r="O116" t="s">
        <v>507</v>
      </c>
      <c r="P116" t="s">
        <v>507</v>
      </c>
      <c r="Q116">
        <v>1</v>
      </c>
      <c r="W116">
        <v>0</v>
      </c>
      <c r="X116">
        <v>-1898297911</v>
      </c>
      <c r="Y116">
        <v>204</v>
      </c>
      <c r="AA116">
        <v>52.41</v>
      </c>
      <c r="AB116">
        <v>0</v>
      </c>
      <c r="AC116">
        <v>0</v>
      </c>
      <c r="AD116">
        <v>0</v>
      </c>
      <c r="AE116">
        <v>7.18</v>
      </c>
      <c r="AF116">
        <v>0</v>
      </c>
      <c r="AG116">
        <v>0</v>
      </c>
      <c r="AH116">
        <v>0</v>
      </c>
      <c r="AI116">
        <v>7.3</v>
      </c>
      <c r="AJ116">
        <v>1</v>
      </c>
      <c r="AK116">
        <v>1</v>
      </c>
      <c r="AL116">
        <v>1</v>
      </c>
      <c r="AN116">
        <v>0</v>
      </c>
      <c r="AO116">
        <v>1</v>
      </c>
      <c r="AP116">
        <v>0</v>
      </c>
      <c r="AQ116">
        <v>0</v>
      </c>
      <c r="AR116">
        <v>0</v>
      </c>
      <c r="AS116" t="s">
        <v>3</v>
      </c>
      <c r="AT116">
        <v>204</v>
      </c>
      <c r="AU116" t="s">
        <v>3</v>
      </c>
      <c r="AV116">
        <v>0</v>
      </c>
      <c r="AW116">
        <v>2</v>
      </c>
      <c r="AX116">
        <v>68190235</v>
      </c>
      <c r="AY116">
        <v>1</v>
      </c>
      <c r="AZ116">
        <v>0</v>
      </c>
      <c r="BA116">
        <v>118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Y116*Source!I55</f>
        <v>3.06</v>
      </c>
      <c r="CY116">
        <f t="shared" si="22"/>
        <v>52.41</v>
      </c>
      <c r="CZ116">
        <f t="shared" si="23"/>
        <v>7.18</v>
      </c>
      <c r="DA116">
        <f t="shared" si="24"/>
        <v>7.3</v>
      </c>
      <c r="DB116">
        <f t="shared" si="25"/>
        <v>1464.72</v>
      </c>
      <c r="DC116">
        <f t="shared" si="26"/>
        <v>0</v>
      </c>
    </row>
    <row r="117" spans="1:107" x14ac:dyDescent="0.2">
      <c r="A117">
        <f>ROW(Source!A55)</f>
        <v>55</v>
      </c>
      <c r="B117">
        <v>68187018</v>
      </c>
      <c r="C117">
        <v>68190219</v>
      </c>
      <c r="D117">
        <v>64847311</v>
      </c>
      <c r="E117">
        <v>1</v>
      </c>
      <c r="F117">
        <v>1</v>
      </c>
      <c r="G117">
        <v>1</v>
      </c>
      <c r="H117">
        <v>3</v>
      </c>
      <c r="I117" t="s">
        <v>709</v>
      </c>
      <c r="J117" t="s">
        <v>710</v>
      </c>
      <c r="K117" t="s">
        <v>711</v>
      </c>
      <c r="L117">
        <v>1339</v>
      </c>
      <c r="N117">
        <v>1007</v>
      </c>
      <c r="O117" t="s">
        <v>712</v>
      </c>
      <c r="P117" t="s">
        <v>712</v>
      </c>
      <c r="Q117">
        <v>1</v>
      </c>
      <c r="W117">
        <v>0</v>
      </c>
      <c r="X117">
        <v>619799737</v>
      </c>
      <c r="Y117">
        <v>6.7000000000000004E-2</v>
      </c>
      <c r="AA117">
        <v>19.57</v>
      </c>
      <c r="AB117">
        <v>0</v>
      </c>
      <c r="AC117">
        <v>0</v>
      </c>
      <c r="AD117">
        <v>0</v>
      </c>
      <c r="AE117">
        <v>2.44</v>
      </c>
      <c r="AF117">
        <v>0</v>
      </c>
      <c r="AG117">
        <v>0</v>
      </c>
      <c r="AH117">
        <v>0</v>
      </c>
      <c r="AI117">
        <v>8.02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0</v>
      </c>
      <c r="AQ117">
        <v>0</v>
      </c>
      <c r="AR117">
        <v>0</v>
      </c>
      <c r="AS117" t="s">
        <v>3</v>
      </c>
      <c r="AT117">
        <v>6.7000000000000004E-2</v>
      </c>
      <c r="AU117" t="s">
        <v>3</v>
      </c>
      <c r="AV117">
        <v>0</v>
      </c>
      <c r="AW117">
        <v>2</v>
      </c>
      <c r="AX117">
        <v>68190236</v>
      </c>
      <c r="AY117">
        <v>1</v>
      </c>
      <c r="AZ117">
        <v>0</v>
      </c>
      <c r="BA117">
        <v>119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Y117*Source!I55</f>
        <v>1.005E-3</v>
      </c>
      <c r="CY117">
        <f t="shared" si="22"/>
        <v>19.57</v>
      </c>
      <c r="CZ117">
        <f t="shared" si="23"/>
        <v>2.44</v>
      </c>
      <c r="DA117">
        <f t="shared" si="24"/>
        <v>8.02</v>
      </c>
      <c r="DB117">
        <f t="shared" si="25"/>
        <v>0.16</v>
      </c>
      <c r="DC117">
        <f t="shared" si="26"/>
        <v>0</v>
      </c>
    </row>
    <row r="118" spans="1:107" x14ac:dyDescent="0.2">
      <c r="A118">
        <f>ROW(Source!A90)</f>
        <v>90</v>
      </c>
      <c r="B118">
        <v>68187018</v>
      </c>
      <c r="C118">
        <v>68190351</v>
      </c>
      <c r="D118">
        <v>18413627</v>
      </c>
      <c r="E118">
        <v>1</v>
      </c>
      <c r="F118">
        <v>1</v>
      </c>
      <c r="G118">
        <v>1</v>
      </c>
      <c r="H118">
        <v>1</v>
      </c>
      <c r="I118" t="s">
        <v>773</v>
      </c>
      <c r="J118" t="s">
        <v>3</v>
      </c>
      <c r="K118" t="s">
        <v>774</v>
      </c>
      <c r="L118">
        <v>1369</v>
      </c>
      <c r="N118">
        <v>1013</v>
      </c>
      <c r="O118" t="s">
        <v>665</v>
      </c>
      <c r="P118" t="s">
        <v>665</v>
      </c>
      <c r="Q118">
        <v>1</v>
      </c>
      <c r="W118">
        <v>0</v>
      </c>
      <c r="X118">
        <v>-1366182279</v>
      </c>
      <c r="Y118">
        <v>86.894000000000005</v>
      </c>
      <c r="AA118">
        <v>0</v>
      </c>
      <c r="AB118">
        <v>0</v>
      </c>
      <c r="AC118">
        <v>0</v>
      </c>
      <c r="AD118">
        <v>9.92</v>
      </c>
      <c r="AE118">
        <v>0</v>
      </c>
      <c r="AF118">
        <v>0</v>
      </c>
      <c r="AG118">
        <v>0</v>
      </c>
      <c r="AH118">
        <v>9.92</v>
      </c>
      <c r="AI118">
        <v>1</v>
      </c>
      <c r="AJ118">
        <v>1</v>
      </c>
      <c r="AK118">
        <v>1</v>
      </c>
      <c r="AL118">
        <v>1</v>
      </c>
      <c r="AN118">
        <v>0</v>
      </c>
      <c r="AO118">
        <v>1</v>
      </c>
      <c r="AP118">
        <v>1</v>
      </c>
      <c r="AQ118">
        <v>0</v>
      </c>
      <c r="AR118">
        <v>0</v>
      </c>
      <c r="AS118" t="s">
        <v>3</v>
      </c>
      <c r="AT118">
        <v>75.56</v>
      </c>
      <c r="AU118" t="s">
        <v>21</v>
      </c>
      <c r="AV118">
        <v>1</v>
      </c>
      <c r="AW118">
        <v>2</v>
      </c>
      <c r="AX118">
        <v>68190352</v>
      </c>
      <c r="AY118">
        <v>1</v>
      </c>
      <c r="AZ118">
        <v>2048</v>
      </c>
      <c r="BA118">
        <v>120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Y118*Source!I90</f>
        <v>56.520202300000001</v>
      </c>
      <c r="CY118">
        <f>AD118</f>
        <v>9.92</v>
      </c>
      <c r="CZ118">
        <f>AH118</f>
        <v>9.92</v>
      </c>
      <c r="DA118">
        <f>AL118</f>
        <v>1</v>
      </c>
      <c r="DB118">
        <f>ROUND((ROUND(AT118*CZ118,2)*1.15),6)</f>
        <v>861.99400000000003</v>
      </c>
      <c r="DC118">
        <f>ROUND((ROUND(AT118*AG118,2)*1.15),6)</f>
        <v>0</v>
      </c>
    </row>
    <row r="119" spans="1:107" x14ac:dyDescent="0.2">
      <c r="A119">
        <f>ROW(Source!A90)</f>
        <v>90</v>
      </c>
      <c r="B119">
        <v>68187018</v>
      </c>
      <c r="C119">
        <v>68190351</v>
      </c>
      <c r="D119">
        <v>121548</v>
      </c>
      <c r="E119">
        <v>1</v>
      </c>
      <c r="F119">
        <v>1</v>
      </c>
      <c r="G119">
        <v>1</v>
      </c>
      <c r="H119">
        <v>1</v>
      </c>
      <c r="I119" t="s">
        <v>44</v>
      </c>
      <c r="J119" t="s">
        <v>3</v>
      </c>
      <c r="K119" t="s">
        <v>723</v>
      </c>
      <c r="L119">
        <v>608254</v>
      </c>
      <c r="N119">
        <v>1013</v>
      </c>
      <c r="O119" t="s">
        <v>724</v>
      </c>
      <c r="P119" t="s">
        <v>724</v>
      </c>
      <c r="Q119">
        <v>1</v>
      </c>
      <c r="W119">
        <v>0</v>
      </c>
      <c r="X119">
        <v>-185737400</v>
      </c>
      <c r="Y119">
        <v>0.83750000000000002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1</v>
      </c>
      <c r="AJ119">
        <v>1</v>
      </c>
      <c r="AK119">
        <v>1</v>
      </c>
      <c r="AL119">
        <v>1</v>
      </c>
      <c r="AN119">
        <v>0</v>
      </c>
      <c r="AO119">
        <v>1</v>
      </c>
      <c r="AP119">
        <v>1</v>
      </c>
      <c r="AQ119">
        <v>0</v>
      </c>
      <c r="AR119">
        <v>0</v>
      </c>
      <c r="AS119" t="s">
        <v>3</v>
      </c>
      <c r="AT119">
        <v>0.67</v>
      </c>
      <c r="AU119" t="s">
        <v>20</v>
      </c>
      <c r="AV119">
        <v>2</v>
      </c>
      <c r="AW119">
        <v>2</v>
      </c>
      <c r="AX119">
        <v>68190353</v>
      </c>
      <c r="AY119">
        <v>1</v>
      </c>
      <c r="AZ119">
        <v>0</v>
      </c>
      <c r="BA119">
        <v>121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Y119*Source!I90</f>
        <v>0.544751875</v>
      </c>
      <c r="CY119">
        <f>AD119</f>
        <v>0</v>
      </c>
      <c r="CZ119">
        <f>AH119</f>
        <v>0</v>
      </c>
      <c r="DA119">
        <f>AL119</f>
        <v>1</v>
      </c>
      <c r="DB119">
        <f t="shared" ref="DB119:DB127" si="27">ROUND((ROUND(AT119*CZ119,2)*1.25),6)</f>
        <v>0</v>
      </c>
      <c r="DC119">
        <f t="shared" ref="DC119:DC127" si="28">ROUND((ROUND(AT119*AG119,2)*1.25),6)</f>
        <v>0</v>
      </c>
    </row>
    <row r="120" spans="1:107" x14ac:dyDescent="0.2">
      <c r="A120">
        <f>ROW(Source!A90)</f>
        <v>90</v>
      </c>
      <c r="B120">
        <v>68187018</v>
      </c>
      <c r="C120">
        <v>68190351</v>
      </c>
      <c r="D120">
        <v>64871209</v>
      </c>
      <c r="E120">
        <v>1</v>
      </c>
      <c r="F120">
        <v>1</v>
      </c>
      <c r="G120">
        <v>1</v>
      </c>
      <c r="H120">
        <v>2</v>
      </c>
      <c r="I120" t="s">
        <v>842</v>
      </c>
      <c r="J120" t="s">
        <v>843</v>
      </c>
      <c r="K120" t="s">
        <v>844</v>
      </c>
      <c r="L120">
        <v>1368</v>
      </c>
      <c r="N120">
        <v>1011</v>
      </c>
      <c r="O120" t="s">
        <v>669</v>
      </c>
      <c r="P120" t="s">
        <v>669</v>
      </c>
      <c r="Q120">
        <v>1</v>
      </c>
      <c r="W120">
        <v>0</v>
      </c>
      <c r="X120">
        <v>-1632103729</v>
      </c>
      <c r="Y120">
        <v>0.6875</v>
      </c>
      <c r="AA120">
        <v>0</v>
      </c>
      <c r="AB120">
        <v>877.39</v>
      </c>
      <c r="AC120">
        <v>438.39</v>
      </c>
      <c r="AD120">
        <v>0</v>
      </c>
      <c r="AE120">
        <v>0</v>
      </c>
      <c r="AF120">
        <v>120.52</v>
      </c>
      <c r="AG120">
        <v>15.42</v>
      </c>
      <c r="AH120">
        <v>0</v>
      </c>
      <c r="AI120">
        <v>1</v>
      </c>
      <c r="AJ120">
        <v>7.28</v>
      </c>
      <c r="AK120">
        <v>28.43</v>
      </c>
      <c r="AL120">
        <v>1</v>
      </c>
      <c r="AN120">
        <v>0</v>
      </c>
      <c r="AO120">
        <v>1</v>
      </c>
      <c r="AP120">
        <v>1</v>
      </c>
      <c r="AQ120">
        <v>0</v>
      </c>
      <c r="AR120">
        <v>0</v>
      </c>
      <c r="AS120" t="s">
        <v>3</v>
      </c>
      <c r="AT120">
        <v>0.55000000000000004</v>
      </c>
      <c r="AU120" t="s">
        <v>20</v>
      </c>
      <c r="AV120">
        <v>0</v>
      </c>
      <c r="AW120">
        <v>2</v>
      </c>
      <c r="AX120">
        <v>68190354</v>
      </c>
      <c r="AY120">
        <v>1</v>
      </c>
      <c r="AZ120">
        <v>0</v>
      </c>
      <c r="BA120">
        <v>122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Y120*Source!I90</f>
        <v>0.44718437499999997</v>
      </c>
      <c r="CY120">
        <f t="shared" ref="CY120:CY127" si="29">AB120</f>
        <v>877.39</v>
      </c>
      <c r="CZ120">
        <f t="shared" ref="CZ120:CZ127" si="30">AF120</f>
        <v>120.52</v>
      </c>
      <c r="DA120">
        <f t="shared" ref="DA120:DA127" si="31">AJ120</f>
        <v>7.28</v>
      </c>
      <c r="DB120">
        <f t="shared" si="27"/>
        <v>82.862499999999997</v>
      </c>
      <c r="DC120">
        <f t="shared" si="28"/>
        <v>10.6</v>
      </c>
    </row>
    <row r="121" spans="1:107" x14ac:dyDescent="0.2">
      <c r="A121">
        <f>ROW(Source!A90)</f>
        <v>90</v>
      </c>
      <c r="B121">
        <v>68187018</v>
      </c>
      <c r="C121">
        <v>68190351</v>
      </c>
      <c r="D121">
        <v>64871277</v>
      </c>
      <c r="E121">
        <v>1</v>
      </c>
      <c r="F121">
        <v>1</v>
      </c>
      <c r="G121">
        <v>1</v>
      </c>
      <c r="H121">
        <v>2</v>
      </c>
      <c r="I121" t="s">
        <v>725</v>
      </c>
      <c r="J121" t="s">
        <v>726</v>
      </c>
      <c r="K121" t="s">
        <v>727</v>
      </c>
      <c r="L121">
        <v>1368</v>
      </c>
      <c r="N121">
        <v>1011</v>
      </c>
      <c r="O121" t="s">
        <v>669</v>
      </c>
      <c r="P121" t="s">
        <v>669</v>
      </c>
      <c r="Q121">
        <v>1</v>
      </c>
      <c r="W121">
        <v>0</v>
      </c>
      <c r="X121">
        <v>1106923569</v>
      </c>
      <c r="Y121">
        <v>0.15</v>
      </c>
      <c r="AA121">
        <v>0</v>
      </c>
      <c r="AB121">
        <v>1000.16</v>
      </c>
      <c r="AC121">
        <v>383.81</v>
      </c>
      <c r="AD121">
        <v>0</v>
      </c>
      <c r="AE121">
        <v>0</v>
      </c>
      <c r="AF121">
        <v>112</v>
      </c>
      <c r="AG121">
        <v>13.5</v>
      </c>
      <c r="AH121">
        <v>0</v>
      </c>
      <c r="AI121">
        <v>1</v>
      </c>
      <c r="AJ121">
        <v>8.93</v>
      </c>
      <c r="AK121">
        <v>28.43</v>
      </c>
      <c r="AL121">
        <v>1</v>
      </c>
      <c r="AN121">
        <v>0</v>
      </c>
      <c r="AO121">
        <v>1</v>
      </c>
      <c r="AP121">
        <v>1</v>
      </c>
      <c r="AQ121">
        <v>0</v>
      </c>
      <c r="AR121">
        <v>0</v>
      </c>
      <c r="AS121" t="s">
        <v>3</v>
      </c>
      <c r="AT121">
        <v>0.12</v>
      </c>
      <c r="AU121" t="s">
        <v>20</v>
      </c>
      <c r="AV121">
        <v>0</v>
      </c>
      <c r="AW121">
        <v>2</v>
      </c>
      <c r="AX121">
        <v>68190355</v>
      </c>
      <c r="AY121">
        <v>1</v>
      </c>
      <c r="AZ121">
        <v>0</v>
      </c>
      <c r="BA121">
        <v>123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Y121*Source!I90</f>
        <v>9.7567499999999988E-2</v>
      </c>
      <c r="CY121">
        <f t="shared" si="29"/>
        <v>1000.16</v>
      </c>
      <c r="CZ121">
        <f t="shared" si="30"/>
        <v>112</v>
      </c>
      <c r="DA121">
        <f t="shared" si="31"/>
        <v>8.93</v>
      </c>
      <c r="DB121">
        <f t="shared" si="27"/>
        <v>16.8</v>
      </c>
      <c r="DC121">
        <f t="shared" si="28"/>
        <v>2.0249999999999999</v>
      </c>
    </row>
    <row r="122" spans="1:107" x14ac:dyDescent="0.2">
      <c r="A122">
        <f>ROW(Source!A90)</f>
        <v>90</v>
      </c>
      <c r="B122">
        <v>68187018</v>
      </c>
      <c r="C122">
        <v>68190351</v>
      </c>
      <c r="D122">
        <v>64871362</v>
      </c>
      <c r="E122">
        <v>1</v>
      </c>
      <c r="F122">
        <v>1</v>
      </c>
      <c r="G122">
        <v>1</v>
      </c>
      <c r="H122">
        <v>2</v>
      </c>
      <c r="I122" t="s">
        <v>845</v>
      </c>
      <c r="J122" t="s">
        <v>846</v>
      </c>
      <c r="K122" t="s">
        <v>847</v>
      </c>
      <c r="L122">
        <v>1368</v>
      </c>
      <c r="N122">
        <v>1011</v>
      </c>
      <c r="O122" t="s">
        <v>669</v>
      </c>
      <c r="P122" t="s">
        <v>669</v>
      </c>
      <c r="Q122">
        <v>1</v>
      </c>
      <c r="W122">
        <v>0</v>
      </c>
      <c r="X122">
        <v>-426164714</v>
      </c>
      <c r="Y122">
        <v>1.8875</v>
      </c>
      <c r="AA122">
        <v>0</v>
      </c>
      <c r="AB122">
        <v>10.07</v>
      </c>
      <c r="AC122">
        <v>0</v>
      </c>
      <c r="AD122">
        <v>0</v>
      </c>
      <c r="AE122">
        <v>0</v>
      </c>
      <c r="AF122">
        <v>2.37</v>
      </c>
      <c r="AG122">
        <v>0</v>
      </c>
      <c r="AH122">
        <v>0</v>
      </c>
      <c r="AI122">
        <v>1</v>
      </c>
      <c r="AJ122">
        <v>4.25</v>
      </c>
      <c r="AK122">
        <v>28.43</v>
      </c>
      <c r="AL122">
        <v>1</v>
      </c>
      <c r="AN122">
        <v>0</v>
      </c>
      <c r="AO122">
        <v>1</v>
      </c>
      <c r="AP122">
        <v>1</v>
      </c>
      <c r="AQ122">
        <v>0</v>
      </c>
      <c r="AR122">
        <v>0</v>
      </c>
      <c r="AS122" t="s">
        <v>3</v>
      </c>
      <c r="AT122">
        <v>1.51</v>
      </c>
      <c r="AU122" t="s">
        <v>20</v>
      </c>
      <c r="AV122">
        <v>0</v>
      </c>
      <c r="AW122">
        <v>2</v>
      </c>
      <c r="AX122">
        <v>68190356</v>
      </c>
      <c r="AY122">
        <v>1</v>
      </c>
      <c r="AZ122">
        <v>0</v>
      </c>
      <c r="BA122">
        <v>124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Y122*Source!I90</f>
        <v>1.227724375</v>
      </c>
      <c r="CY122">
        <f t="shared" si="29"/>
        <v>10.07</v>
      </c>
      <c r="CZ122">
        <f t="shared" si="30"/>
        <v>2.37</v>
      </c>
      <c r="DA122">
        <f t="shared" si="31"/>
        <v>4.25</v>
      </c>
      <c r="DB122">
        <f t="shared" si="27"/>
        <v>4.4749999999999996</v>
      </c>
      <c r="DC122">
        <f t="shared" si="28"/>
        <v>0</v>
      </c>
    </row>
    <row r="123" spans="1:107" x14ac:dyDescent="0.2">
      <c r="A123">
        <f>ROW(Source!A90)</f>
        <v>90</v>
      </c>
      <c r="B123">
        <v>68187018</v>
      </c>
      <c r="C123">
        <v>68190351</v>
      </c>
      <c r="D123">
        <v>64871373</v>
      </c>
      <c r="E123">
        <v>1</v>
      </c>
      <c r="F123">
        <v>1</v>
      </c>
      <c r="G123">
        <v>1</v>
      </c>
      <c r="H123">
        <v>2</v>
      </c>
      <c r="I123" t="s">
        <v>848</v>
      </c>
      <c r="J123" t="s">
        <v>849</v>
      </c>
      <c r="K123" t="s">
        <v>850</v>
      </c>
      <c r="L123">
        <v>1368</v>
      </c>
      <c r="N123">
        <v>1011</v>
      </c>
      <c r="O123" t="s">
        <v>669</v>
      </c>
      <c r="P123" t="s">
        <v>669</v>
      </c>
      <c r="Q123">
        <v>1</v>
      </c>
      <c r="W123">
        <v>0</v>
      </c>
      <c r="X123">
        <v>-1790740115</v>
      </c>
      <c r="Y123">
        <v>6.7</v>
      </c>
      <c r="AA123">
        <v>0</v>
      </c>
      <c r="AB123">
        <v>17.899999999999999</v>
      </c>
      <c r="AC123">
        <v>0</v>
      </c>
      <c r="AD123">
        <v>0</v>
      </c>
      <c r="AE123">
        <v>0</v>
      </c>
      <c r="AF123">
        <v>1.7</v>
      </c>
      <c r="AG123">
        <v>0</v>
      </c>
      <c r="AH123">
        <v>0</v>
      </c>
      <c r="AI123">
        <v>1</v>
      </c>
      <c r="AJ123">
        <v>10.53</v>
      </c>
      <c r="AK123">
        <v>28.43</v>
      </c>
      <c r="AL123">
        <v>1</v>
      </c>
      <c r="AN123">
        <v>0</v>
      </c>
      <c r="AO123">
        <v>1</v>
      </c>
      <c r="AP123">
        <v>1</v>
      </c>
      <c r="AQ123">
        <v>0</v>
      </c>
      <c r="AR123">
        <v>0</v>
      </c>
      <c r="AS123" t="s">
        <v>3</v>
      </c>
      <c r="AT123">
        <v>5.36</v>
      </c>
      <c r="AU123" t="s">
        <v>20</v>
      </c>
      <c r="AV123">
        <v>0</v>
      </c>
      <c r="AW123">
        <v>2</v>
      </c>
      <c r="AX123">
        <v>68190357</v>
      </c>
      <c r="AY123">
        <v>1</v>
      </c>
      <c r="AZ123">
        <v>0</v>
      </c>
      <c r="BA123">
        <v>125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Y123*Source!I90</f>
        <v>4.358015</v>
      </c>
      <c r="CY123">
        <f t="shared" si="29"/>
        <v>17.899999999999999</v>
      </c>
      <c r="CZ123">
        <f t="shared" si="30"/>
        <v>1.7</v>
      </c>
      <c r="DA123">
        <f t="shared" si="31"/>
        <v>10.53</v>
      </c>
      <c r="DB123">
        <f t="shared" si="27"/>
        <v>11.387499999999999</v>
      </c>
      <c r="DC123">
        <f t="shared" si="28"/>
        <v>0</v>
      </c>
    </row>
    <row r="124" spans="1:107" x14ac:dyDescent="0.2">
      <c r="A124">
        <f>ROW(Source!A90)</f>
        <v>90</v>
      </c>
      <c r="B124">
        <v>68187018</v>
      </c>
      <c r="C124">
        <v>68190351</v>
      </c>
      <c r="D124">
        <v>64871483</v>
      </c>
      <c r="E124">
        <v>1</v>
      </c>
      <c r="F124">
        <v>1</v>
      </c>
      <c r="G124">
        <v>1</v>
      </c>
      <c r="H124">
        <v>2</v>
      </c>
      <c r="I124" t="s">
        <v>851</v>
      </c>
      <c r="J124" t="s">
        <v>852</v>
      </c>
      <c r="K124" t="s">
        <v>853</v>
      </c>
      <c r="L124">
        <v>1368</v>
      </c>
      <c r="N124">
        <v>1011</v>
      </c>
      <c r="O124" t="s">
        <v>669</v>
      </c>
      <c r="P124" t="s">
        <v>669</v>
      </c>
      <c r="Q124">
        <v>1</v>
      </c>
      <c r="W124">
        <v>0</v>
      </c>
      <c r="X124">
        <v>1514068676</v>
      </c>
      <c r="Y124">
        <v>1.45</v>
      </c>
      <c r="AA124">
        <v>0</v>
      </c>
      <c r="AB124">
        <v>8.5399999999999991</v>
      </c>
      <c r="AC124">
        <v>0</v>
      </c>
      <c r="AD124">
        <v>0</v>
      </c>
      <c r="AE124">
        <v>0</v>
      </c>
      <c r="AF124">
        <v>1.2</v>
      </c>
      <c r="AG124">
        <v>0</v>
      </c>
      <c r="AH124">
        <v>0</v>
      </c>
      <c r="AI124">
        <v>1</v>
      </c>
      <c r="AJ124">
        <v>7.12</v>
      </c>
      <c r="AK124">
        <v>28.43</v>
      </c>
      <c r="AL124">
        <v>1</v>
      </c>
      <c r="AN124">
        <v>0</v>
      </c>
      <c r="AO124">
        <v>1</v>
      </c>
      <c r="AP124">
        <v>1</v>
      </c>
      <c r="AQ124">
        <v>0</v>
      </c>
      <c r="AR124">
        <v>0</v>
      </c>
      <c r="AS124" t="s">
        <v>3</v>
      </c>
      <c r="AT124">
        <v>1.1599999999999999</v>
      </c>
      <c r="AU124" t="s">
        <v>20</v>
      </c>
      <c r="AV124">
        <v>0</v>
      </c>
      <c r="AW124">
        <v>2</v>
      </c>
      <c r="AX124">
        <v>68190358</v>
      </c>
      <c r="AY124">
        <v>1</v>
      </c>
      <c r="AZ124">
        <v>0</v>
      </c>
      <c r="BA124">
        <v>126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Y124*Source!I90</f>
        <v>0.94315249999999995</v>
      </c>
      <c r="CY124">
        <f t="shared" si="29"/>
        <v>8.5399999999999991</v>
      </c>
      <c r="CZ124">
        <f t="shared" si="30"/>
        <v>1.2</v>
      </c>
      <c r="DA124">
        <f t="shared" si="31"/>
        <v>7.12</v>
      </c>
      <c r="DB124">
        <f t="shared" si="27"/>
        <v>1.7375</v>
      </c>
      <c r="DC124">
        <f t="shared" si="28"/>
        <v>0</v>
      </c>
    </row>
    <row r="125" spans="1:107" x14ac:dyDescent="0.2">
      <c r="A125">
        <f>ROW(Source!A90)</f>
        <v>90</v>
      </c>
      <c r="B125">
        <v>68187018</v>
      </c>
      <c r="C125">
        <v>68190351</v>
      </c>
      <c r="D125">
        <v>64871491</v>
      </c>
      <c r="E125">
        <v>1</v>
      </c>
      <c r="F125">
        <v>1</v>
      </c>
      <c r="G125">
        <v>1</v>
      </c>
      <c r="H125">
        <v>2</v>
      </c>
      <c r="I125" t="s">
        <v>854</v>
      </c>
      <c r="J125" t="s">
        <v>855</v>
      </c>
      <c r="K125" t="s">
        <v>856</v>
      </c>
      <c r="L125">
        <v>1368</v>
      </c>
      <c r="N125">
        <v>1011</v>
      </c>
      <c r="O125" t="s">
        <v>669</v>
      </c>
      <c r="P125" t="s">
        <v>669</v>
      </c>
      <c r="Q125">
        <v>1</v>
      </c>
      <c r="W125">
        <v>0</v>
      </c>
      <c r="X125">
        <v>1159853466</v>
      </c>
      <c r="Y125">
        <v>37.262500000000003</v>
      </c>
      <c r="AA125">
        <v>0</v>
      </c>
      <c r="AB125">
        <v>97.74</v>
      </c>
      <c r="AC125">
        <v>0</v>
      </c>
      <c r="AD125">
        <v>0</v>
      </c>
      <c r="AE125">
        <v>0</v>
      </c>
      <c r="AF125">
        <v>12.31</v>
      </c>
      <c r="AG125">
        <v>0</v>
      </c>
      <c r="AH125">
        <v>0</v>
      </c>
      <c r="AI125">
        <v>1</v>
      </c>
      <c r="AJ125">
        <v>7.94</v>
      </c>
      <c r="AK125">
        <v>28.43</v>
      </c>
      <c r="AL125">
        <v>1</v>
      </c>
      <c r="AN125">
        <v>0</v>
      </c>
      <c r="AO125">
        <v>1</v>
      </c>
      <c r="AP125">
        <v>1</v>
      </c>
      <c r="AQ125">
        <v>0</v>
      </c>
      <c r="AR125">
        <v>0</v>
      </c>
      <c r="AS125" t="s">
        <v>3</v>
      </c>
      <c r="AT125">
        <v>29.81</v>
      </c>
      <c r="AU125" t="s">
        <v>20</v>
      </c>
      <c r="AV125">
        <v>0</v>
      </c>
      <c r="AW125">
        <v>2</v>
      </c>
      <c r="AX125">
        <v>68190359</v>
      </c>
      <c r="AY125">
        <v>1</v>
      </c>
      <c r="AZ125">
        <v>2048</v>
      </c>
      <c r="BA125">
        <v>127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Y125*Source!I90</f>
        <v>24.237393125000001</v>
      </c>
      <c r="CY125">
        <f t="shared" si="29"/>
        <v>97.74</v>
      </c>
      <c r="CZ125">
        <f t="shared" si="30"/>
        <v>12.31</v>
      </c>
      <c r="DA125">
        <f t="shared" si="31"/>
        <v>7.94</v>
      </c>
      <c r="DB125">
        <f t="shared" si="27"/>
        <v>458.7</v>
      </c>
      <c r="DC125">
        <f t="shared" si="28"/>
        <v>0</v>
      </c>
    </row>
    <row r="126" spans="1:107" x14ac:dyDescent="0.2">
      <c r="A126">
        <f>ROW(Source!A90)</f>
        <v>90</v>
      </c>
      <c r="B126">
        <v>68187018</v>
      </c>
      <c r="C126">
        <v>68190351</v>
      </c>
      <c r="D126">
        <v>64871498</v>
      </c>
      <c r="E126">
        <v>1</v>
      </c>
      <c r="F126">
        <v>1</v>
      </c>
      <c r="G126">
        <v>1</v>
      </c>
      <c r="H126">
        <v>2</v>
      </c>
      <c r="I126" t="s">
        <v>857</v>
      </c>
      <c r="J126" t="s">
        <v>858</v>
      </c>
      <c r="K126" t="s">
        <v>859</v>
      </c>
      <c r="L126">
        <v>1368</v>
      </c>
      <c r="N126">
        <v>1011</v>
      </c>
      <c r="O126" t="s">
        <v>669</v>
      </c>
      <c r="P126" t="s">
        <v>669</v>
      </c>
      <c r="Q126">
        <v>1</v>
      </c>
      <c r="W126">
        <v>0</v>
      </c>
      <c r="X126">
        <v>1123115873</v>
      </c>
      <c r="Y126">
        <v>3.4750000000000001</v>
      </c>
      <c r="AA126">
        <v>0</v>
      </c>
      <c r="AB126">
        <v>53.94</v>
      </c>
      <c r="AC126">
        <v>0</v>
      </c>
      <c r="AD126">
        <v>0</v>
      </c>
      <c r="AE126">
        <v>0</v>
      </c>
      <c r="AF126">
        <v>6.7</v>
      </c>
      <c r="AG126">
        <v>0</v>
      </c>
      <c r="AH126">
        <v>0</v>
      </c>
      <c r="AI126">
        <v>1</v>
      </c>
      <c r="AJ126">
        <v>8.0500000000000007</v>
      </c>
      <c r="AK126">
        <v>28.43</v>
      </c>
      <c r="AL126">
        <v>1</v>
      </c>
      <c r="AN126">
        <v>0</v>
      </c>
      <c r="AO126">
        <v>1</v>
      </c>
      <c r="AP126">
        <v>1</v>
      </c>
      <c r="AQ126">
        <v>0</v>
      </c>
      <c r="AR126">
        <v>0</v>
      </c>
      <c r="AS126" t="s">
        <v>3</v>
      </c>
      <c r="AT126">
        <v>2.78</v>
      </c>
      <c r="AU126" t="s">
        <v>20</v>
      </c>
      <c r="AV126">
        <v>0</v>
      </c>
      <c r="AW126">
        <v>2</v>
      </c>
      <c r="AX126">
        <v>68190360</v>
      </c>
      <c r="AY126">
        <v>1</v>
      </c>
      <c r="AZ126">
        <v>2048</v>
      </c>
      <c r="BA126">
        <v>128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Y126*Source!I90</f>
        <v>2.2603137499999999</v>
      </c>
      <c r="CY126">
        <f t="shared" si="29"/>
        <v>53.94</v>
      </c>
      <c r="CZ126">
        <f t="shared" si="30"/>
        <v>6.7</v>
      </c>
      <c r="DA126">
        <f t="shared" si="31"/>
        <v>8.0500000000000007</v>
      </c>
      <c r="DB126">
        <f t="shared" si="27"/>
        <v>23.287500000000001</v>
      </c>
      <c r="DC126">
        <f t="shared" si="28"/>
        <v>0</v>
      </c>
    </row>
    <row r="127" spans="1:107" x14ac:dyDescent="0.2">
      <c r="A127">
        <f>ROW(Source!A90)</f>
        <v>90</v>
      </c>
      <c r="B127">
        <v>68187018</v>
      </c>
      <c r="C127">
        <v>68190351</v>
      </c>
      <c r="D127">
        <v>64873129</v>
      </c>
      <c r="E127">
        <v>1</v>
      </c>
      <c r="F127">
        <v>1</v>
      </c>
      <c r="G127">
        <v>1</v>
      </c>
      <c r="H127">
        <v>2</v>
      </c>
      <c r="I127" t="s">
        <v>715</v>
      </c>
      <c r="J127" t="s">
        <v>716</v>
      </c>
      <c r="K127" t="s">
        <v>717</v>
      </c>
      <c r="L127">
        <v>1368</v>
      </c>
      <c r="N127">
        <v>1011</v>
      </c>
      <c r="O127" t="s">
        <v>669</v>
      </c>
      <c r="P127" t="s">
        <v>669</v>
      </c>
      <c r="Q127">
        <v>1</v>
      </c>
      <c r="W127">
        <v>0</v>
      </c>
      <c r="X127">
        <v>1230759911</v>
      </c>
      <c r="Y127">
        <v>0.25</v>
      </c>
      <c r="AA127">
        <v>0</v>
      </c>
      <c r="AB127">
        <v>851.65</v>
      </c>
      <c r="AC127">
        <v>329.79</v>
      </c>
      <c r="AD127">
        <v>0</v>
      </c>
      <c r="AE127">
        <v>0</v>
      </c>
      <c r="AF127">
        <v>87.17</v>
      </c>
      <c r="AG127">
        <v>11.6</v>
      </c>
      <c r="AH127">
        <v>0</v>
      </c>
      <c r="AI127">
        <v>1</v>
      </c>
      <c r="AJ127">
        <v>9.77</v>
      </c>
      <c r="AK127">
        <v>28.43</v>
      </c>
      <c r="AL127">
        <v>1</v>
      </c>
      <c r="AN127">
        <v>0</v>
      </c>
      <c r="AO127">
        <v>1</v>
      </c>
      <c r="AP127">
        <v>1</v>
      </c>
      <c r="AQ127">
        <v>0</v>
      </c>
      <c r="AR127">
        <v>0</v>
      </c>
      <c r="AS127" t="s">
        <v>3</v>
      </c>
      <c r="AT127">
        <v>0.2</v>
      </c>
      <c r="AU127" t="s">
        <v>20</v>
      </c>
      <c r="AV127">
        <v>0</v>
      </c>
      <c r="AW127">
        <v>2</v>
      </c>
      <c r="AX127">
        <v>68190361</v>
      </c>
      <c r="AY127">
        <v>1</v>
      </c>
      <c r="AZ127">
        <v>0</v>
      </c>
      <c r="BA127">
        <v>129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Y127*Source!I90</f>
        <v>0.16261249999999999</v>
      </c>
      <c r="CY127">
        <f t="shared" si="29"/>
        <v>851.65</v>
      </c>
      <c r="CZ127">
        <f t="shared" si="30"/>
        <v>87.17</v>
      </c>
      <c r="DA127">
        <f t="shared" si="31"/>
        <v>9.77</v>
      </c>
      <c r="DB127">
        <f t="shared" si="27"/>
        <v>21.787500000000001</v>
      </c>
      <c r="DC127">
        <f t="shared" si="28"/>
        <v>2.9</v>
      </c>
    </row>
    <row r="128" spans="1:107" x14ac:dyDescent="0.2">
      <c r="A128">
        <f>ROW(Source!A90)</f>
        <v>90</v>
      </c>
      <c r="B128">
        <v>68187018</v>
      </c>
      <c r="C128">
        <v>68190351</v>
      </c>
      <c r="D128">
        <v>64807528</v>
      </c>
      <c r="E128">
        <v>1</v>
      </c>
      <c r="F128">
        <v>1</v>
      </c>
      <c r="G128">
        <v>1</v>
      </c>
      <c r="H128">
        <v>3</v>
      </c>
      <c r="I128" t="s">
        <v>731</v>
      </c>
      <c r="J128" t="s">
        <v>732</v>
      </c>
      <c r="K128" t="s">
        <v>733</v>
      </c>
      <c r="L128">
        <v>1348</v>
      </c>
      <c r="N128">
        <v>1009</v>
      </c>
      <c r="O128" t="s">
        <v>133</v>
      </c>
      <c r="P128" t="s">
        <v>133</v>
      </c>
      <c r="Q128">
        <v>1000</v>
      </c>
      <c r="W128">
        <v>0</v>
      </c>
      <c r="X128">
        <v>-399561490</v>
      </c>
      <c r="Y128">
        <v>1E-4</v>
      </c>
      <c r="AA128">
        <v>190637</v>
      </c>
      <c r="AB128">
        <v>0</v>
      </c>
      <c r="AC128">
        <v>0</v>
      </c>
      <c r="AD128">
        <v>0</v>
      </c>
      <c r="AE128">
        <v>37900</v>
      </c>
      <c r="AF128">
        <v>0</v>
      </c>
      <c r="AG128">
        <v>0</v>
      </c>
      <c r="AH128">
        <v>0</v>
      </c>
      <c r="AI128">
        <v>5.03</v>
      </c>
      <c r="AJ128">
        <v>1</v>
      </c>
      <c r="AK128">
        <v>1</v>
      </c>
      <c r="AL128">
        <v>1</v>
      </c>
      <c r="AN128">
        <v>0</v>
      </c>
      <c r="AO128">
        <v>1</v>
      </c>
      <c r="AP128">
        <v>0</v>
      </c>
      <c r="AQ128">
        <v>0</v>
      </c>
      <c r="AR128">
        <v>0</v>
      </c>
      <c r="AS128" t="s">
        <v>3</v>
      </c>
      <c r="AT128">
        <v>1E-4</v>
      </c>
      <c r="AU128" t="s">
        <v>3</v>
      </c>
      <c r="AV128">
        <v>0</v>
      </c>
      <c r="AW128">
        <v>2</v>
      </c>
      <c r="AX128">
        <v>68190362</v>
      </c>
      <c r="AY128">
        <v>1</v>
      </c>
      <c r="AZ128">
        <v>0</v>
      </c>
      <c r="BA128">
        <v>130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Y128*Source!I90</f>
        <v>6.5044999999999998E-5</v>
      </c>
      <c r="CY128">
        <f t="shared" ref="CY128:CY140" si="32">AA128</f>
        <v>190637</v>
      </c>
      <c r="CZ128">
        <f t="shared" ref="CZ128:CZ140" si="33">AE128</f>
        <v>37900</v>
      </c>
      <c r="DA128">
        <f t="shared" ref="DA128:DA140" si="34">AI128</f>
        <v>5.03</v>
      </c>
      <c r="DB128">
        <f t="shared" ref="DB128:DB140" si="35">ROUND(ROUND(AT128*CZ128,2),6)</f>
        <v>3.79</v>
      </c>
      <c r="DC128">
        <f t="shared" ref="DC128:DC140" si="36">ROUND(ROUND(AT128*AG128,2),6)</f>
        <v>0</v>
      </c>
    </row>
    <row r="129" spans="1:107" x14ac:dyDescent="0.2">
      <c r="A129">
        <f>ROW(Source!A90)</f>
        <v>90</v>
      </c>
      <c r="B129">
        <v>68187018</v>
      </c>
      <c r="C129">
        <v>68190351</v>
      </c>
      <c r="D129">
        <v>64807543</v>
      </c>
      <c r="E129">
        <v>1</v>
      </c>
      <c r="F129">
        <v>1</v>
      </c>
      <c r="G129">
        <v>1</v>
      </c>
      <c r="H129">
        <v>3</v>
      </c>
      <c r="I129" t="s">
        <v>860</v>
      </c>
      <c r="J129" t="s">
        <v>861</v>
      </c>
      <c r="K129" t="s">
        <v>862</v>
      </c>
      <c r="L129">
        <v>1339</v>
      </c>
      <c r="N129">
        <v>1007</v>
      </c>
      <c r="O129" t="s">
        <v>712</v>
      </c>
      <c r="P129" t="s">
        <v>712</v>
      </c>
      <c r="Q129">
        <v>1</v>
      </c>
      <c r="W129">
        <v>0</v>
      </c>
      <c r="X129">
        <v>-756465305</v>
      </c>
      <c r="Y129">
        <v>0.9</v>
      </c>
      <c r="AA129">
        <v>52.89</v>
      </c>
      <c r="AB129">
        <v>0</v>
      </c>
      <c r="AC129">
        <v>0</v>
      </c>
      <c r="AD129">
        <v>0</v>
      </c>
      <c r="AE129">
        <v>6.23</v>
      </c>
      <c r="AF129">
        <v>0</v>
      </c>
      <c r="AG129">
        <v>0</v>
      </c>
      <c r="AH129">
        <v>0</v>
      </c>
      <c r="AI129">
        <v>8.49</v>
      </c>
      <c r="AJ129">
        <v>1</v>
      </c>
      <c r="AK129">
        <v>1</v>
      </c>
      <c r="AL129">
        <v>1</v>
      </c>
      <c r="AN129">
        <v>0</v>
      </c>
      <c r="AO129">
        <v>1</v>
      </c>
      <c r="AP129">
        <v>0</v>
      </c>
      <c r="AQ129">
        <v>0</v>
      </c>
      <c r="AR129">
        <v>0</v>
      </c>
      <c r="AS129" t="s">
        <v>3</v>
      </c>
      <c r="AT129">
        <v>0.9</v>
      </c>
      <c r="AU129" t="s">
        <v>3</v>
      </c>
      <c r="AV129">
        <v>0</v>
      </c>
      <c r="AW129">
        <v>2</v>
      </c>
      <c r="AX129">
        <v>68190363</v>
      </c>
      <c r="AY129">
        <v>1</v>
      </c>
      <c r="AZ129">
        <v>0</v>
      </c>
      <c r="BA129">
        <v>131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Y129*Source!I90</f>
        <v>0.58540499999999995</v>
      </c>
      <c r="CY129">
        <f t="shared" si="32"/>
        <v>52.89</v>
      </c>
      <c r="CZ129">
        <f t="shared" si="33"/>
        <v>6.23</v>
      </c>
      <c r="DA129">
        <f t="shared" si="34"/>
        <v>8.49</v>
      </c>
      <c r="DB129">
        <f t="shared" si="35"/>
        <v>5.61</v>
      </c>
      <c r="DC129">
        <f t="shared" si="36"/>
        <v>0</v>
      </c>
    </row>
    <row r="130" spans="1:107" x14ac:dyDescent="0.2">
      <c r="A130">
        <f>ROW(Source!A90)</f>
        <v>90</v>
      </c>
      <c r="B130">
        <v>68187018</v>
      </c>
      <c r="C130">
        <v>68190351</v>
      </c>
      <c r="D130">
        <v>64807848</v>
      </c>
      <c r="E130">
        <v>1</v>
      </c>
      <c r="F130">
        <v>1</v>
      </c>
      <c r="G130">
        <v>1</v>
      </c>
      <c r="H130">
        <v>3</v>
      </c>
      <c r="I130" t="s">
        <v>863</v>
      </c>
      <c r="J130" t="s">
        <v>864</v>
      </c>
      <c r="K130" t="s">
        <v>865</v>
      </c>
      <c r="L130">
        <v>1348</v>
      </c>
      <c r="N130">
        <v>1009</v>
      </c>
      <c r="O130" t="s">
        <v>133</v>
      </c>
      <c r="P130" t="s">
        <v>133</v>
      </c>
      <c r="Q130">
        <v>1000</v>
      </c>
      <c r="W130">
        <v>0</v>
      </c>
      <c r="X130">
        <v>-1012359093</v>
      </c>
      <c r="Y130">
        <v>3.0000000000000001E-5</v>
      </c>
      <c r="AA130">
        <v>34750.559999999998</v>
      </c>
      <c r="AB130">
        <v>0</v>
      </c>
      <c r="AC130">
        <v>0</v>
      </c>
      <c r="AD130">
        <v>0</v>
      </c>
      <c r="AE130">
        <v>4455.2</v>
      </c>
      <c r="AF130">
        <v>0</v>
      </c>
      <c r="AG130">
        <v>0</v>
      </c>
      <c r="AH130">
        <v>0</v>
      </c>
      <c r="AI130">
        <v>7.8</v>
      </c>
      <c r="AJ130">
        <v>1</v>
      </c>
      <c r="AK130">
        <v>1</v>
      </c>
      <c r="AL130">
        <v>1</v>
      </c>
      <c r="AN130">
        <v>0</v>
      </c>
      <c r="AO130">
        <v>1</v>
      </c>
      <c r="AP130">
        <v>0</v>
      </c>
      <c r="AQ130">
        <v>0</v>
      </c>
      <c r="AR130">
        <v>0</v>
      </c>
      <c r="AS130" t="s">
        <v>3</v>
      </c>
      <c r="AT130">
        <v>3.0000000000000001E-5</v>
      </c>
      <c r="AU130" t="s">
        <v>3</v>
      </c>
      <c r="AV130">
        <v>0</v>
      </c>
      <c r="AW130">
        <v>2</v>
      </c>
      <c r="AX130">
        <v>68190364</v>
      </c>
      <c r="AY130">
        <v>1</v>
      </c>
      <c r="AZ130">
        <v>0</v>
      </c>
      <c r="BA130">
        <v>132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Y130*Source!I90</f>
        <v>1.9513499999999999E-5</v>
      </c>
      <c r="CY130">
        <f t="shared" si="32"/>
        <v>34750.559999999998</v>
      </c>
      <c r="CZ130">
        <f t="shared" si="33"/>
        <v>4455.2</v>
      </c>
      <c r="DA130">
        <f t="shared" si="34"/>
        <v>7.8</v>
      </c>
      <c r="DB130">
        <f t="shared" si="35"/>
        <v>0.13</v>
      </c>
      <c r="DC130">
        <f t="shared" si="36"/>
        <v>0</v>
      </c>
    </row>
    <row r="131" spans="1:107" x14ac:dyDescent="0.2">
      <c r="A131">
        <f>ROW(Source!A90)</f>
        <v>90</v>
      </c>
      <c r="B131">
        <v>68187018</v>
      </c>
      <c r="C131">
        <v>68190351</v>
      </c>
      <c r="D131">
        <v>64808054</v>
      </c>
      <c r="E131">
        <v>1</v>
      </c>
      <c r="F131">
        <v>1</v>
      </c>
      <c r="G131">
        <v>1</v>
      </c>
      <c r="H131">
        <v>3</v>
      </c>
      <c r="I131" t="s">
        <v>866</v>
      </c>
      <c r="J131" t="s">
        <v>867</v>
      </c>
      <c r="K131" t="s">
        <v>868</v>
      </c>
      <c r="L131">
        <v>1348</v>
      </c>
      <c r="N131">
        <v>1009</v>
      </c>
      <c r="O131" t="s">
        <v>133</v>
      </c>
      <c r="P131" t="s">
        <v>133</v>
      </c>
      <c r="Q131">
        <v>1000</v>
      </c>
      <c r="W131">
        <v>0</v>
      </c>
      <c r="X131">
        <v>-61748979</v>
      </c>
      <c r="Y131">
        <v>1.9400000000000001E-3</v>
      </c>
      <c r="AA131">
        <v>83295.600000000006</v>
      </c>
      <c r="AB131">
        <v>0</v>
      </c>
      <c r="AC131">
        <v>0</v>
      </c>
      <c r="AD131">
        <v>0</v>
      </c>
      <c r="AE131">
        <v>4920</v>
      </c>
      <c r="AF131">
        <v>0</v>
      </c>
      <c r="AG131">
        <v>0</v>
      </c>
      <c r="AH131">
        <v>0</v>
      </c>
      <c r="AI131">
        <v>16.93</v>
      </c>
      <c r="AJ131">
        <v>1</v>
      </c>
      <c r="AK131">
        <v>1</v>
      </c>
      <c r="AL131">
        <v>1</v>
      </c>
      <c r="AN131">
        <v>0</v>
      </c>
      <c r="AO131">
        <v>1</v>
      </c>
      <c r="AP131">
        <v>0</v>
      </c>
      <c r="AQ131">
        <v>0</v>
      </c>
      <c r="AR131">
        <v>0</v>
      </c>
      <c r="AS131" t="s">
        <v>3</v>
      </c>
      <c r="AT131">
        <v>1.9400000000000001E-3</v>
      </c>
      <c r="AU131" t="s">
        <v>3</v>
      </c>
      <c r="AV131">
        <v>0</v>
      </c>
      <c r="AW131">
        <v>2</v>
      </c>
      <c r="AX131">
        <v>68190365</v>
      </c>
      <c r="AY131">
        <v>1</v>
      </c>
      <c r="AZ131">
        <v>0</v>
      </c>
      <c r="BA131">
        <v>133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Y131*Source!I90</f>
        <v>1.2618729999999999E-3</v>
      </c>
      <c r="CY131">
        <f t="shared" si="32"/>
        <v>83295.600000000006</v>
      </c>
      <c r="CZ131">
        <f t="shared" si="33"/>
        <v>4920</v>
      </c>
      <c r="DA131">
        <f t="shared" si="34"/>
        <v>16.93</v>
      </c>
      <c r="DB131">
        <f t="shared" si="35"/>
        <v>9.5399999999999991</v>
      </c>
      <c r="DC131">
        <f t="shared" si="36"/>
        <v>0</v>
      </c>
    </row>
    <row r="132" spans="1:107" x14ac:dyDescent="0.2">
      <c r="A132">
        <f>ROW(Source!A90)</f>
        <v>90</v>
      </c>
      <c r="B132">
        <v>68187018</v>
      </c>
      <c r="C132">
        <v>68190351</v>
      </c>
      <c r="D132">
        <v>64808450</v>
      </c>
      <c r="E132">
        <v>1</v>
      </c>
      <c r="F132">
        <v>1</v>
      </c>
      <c r="G132">
        <v>1</v>
      </c>
      <c r="H132">
        <v>3</v>
      </c>
      <c r="I132" t="s">
        <v>869</v>
      </c>
      <c r="J132" t="s">
        <v>870</v>
      </c>
      <c r="K132" t="s">
        <v>871</v>
      </c>
      <c r="L132">
        <v>1348</v>
      </c>
      <c r="N132">
        <v>1009</v>
      </c>
      <c r="O132" t="s">
        <v>133</v>
      </c>
      <c r="P132" t="s">
        <v>133</v>
      </c>
      <c r="Q132">
        <v>1000</v>
      </c>
      <c r="W132">
        <v>0</v>
      </c>
      <c r="X132">
        <v>703561654</v>
      </c>
      <c r="Y132">
        <v>0.03</v>
      </c>
      <c r="AA132">
        <v>89089.11</v>
      </c>
      <c r="AB132">
        <v>0</v>
      </c>
      <c r="AC132">
        <v>0</v>
      </c>
      <c r="AD132">
        <v>0</v>
      </c>
      <c r="AE132">
        <v>10169.99</v>
      </c>
      <c r="AF132">
        <v>0</v>
      </c>
      <c r="AG132">
        <v>0</v>
      </c>
      <c r="AH132">
        <v>0</v>
      </c>
      <c r="AI132">
        <v>8.76</v>
      </c>
      <c r="AJ132">
        <v>1</v>
      </c>
      <c r="AK132">
        <v>1</v>
      </c>
      <c r="AL132">
        <v>1</v>
      </c>
      <c r="AN132">
        <v>0</v>
      </c>
      <c r="AO132">
        <v>1</v>
      </c>
      <c r="AP132">
        <v>0</v>
      </c>
      <c r="AQ132">
        <v>0</v>
      </c>
      <c r="AR132">
        <v>0</v>
      </c>
      <c r="AS132" t="s">
        <v>3</v>
      </c>
      <c r="AT132">
        <v>0.03</v>
      </c>
      <c r="AU132" t="s">
        <v>3</v>
      </c>
      <c r="AV132">
        <v>0</v>
      </c>
      <c r="AW132">
        <v>2</v>
      </c>
      <c r="AX132">
        <v>68190366</v>
      </c>
      <c r="AY132">
        <v>1</v>
      </c>
      <c r="AZ132">
        <v>0</v>
      </c>
      <c r="BA132">
        <v>134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Y132*Source!I90</f>
        <v>1.95135E-2</v>
      </c>
      <c r="CY132">
        <f t="shared" si="32"/>
        <v>89089.11</v>
      </c>
      <c r="CZ132">
        <f t="shared" si="33"/>
        <v>10169.99</v>
      </c>
      <c r="DA132">
        <f t="shared" si="34"/>
        <v>8.76</v>
      </c>
      <c r="DB132">
        <f t="shared" si="35"/>
        <v>305.10000000000002</v>
      </c>
      <c r="DC132">
        <f t="shared" si="36"/>
        <v>0</v>
      </c>
    </row>
    <row r="133" spans="1:107" x14ac:dyDescent="0.2">
      <c r="A133">
        <f>ROW(Source!A90)</f>
        <v>90</v>
      </c>
      <c r="B133">
        <v>68187018</v>
      </c>
      <c r="C133">
        <v>68190351</v>
      </c>
      <c r="D133">
        <v>64808704</v>
      </c>
      <c r="E133">
        <v>1</v>
      </c>
      <c r="F133">
        <v>1</v>
      </c>
      <c r="G133">
        <v>1</v>
      </c>
      <c r="H133">
        <v>3</v>
      </c>
      <c r="I133" t="s">
        <v>764</v>
      </c>
      <c r="J133" t="s">
        <v>765</v>
      </c>
      <c r="K133" t="s">
        <v>766</v>
      </c>
      <c r="L133">
        <v>1348</v>
      </c>
      <c r="N133">
        <v>1009</v>
      </c>
      <c r="O133" t="s">
        <v>133</v>
      </c>
      <c r="P133" t="s">
        <v>133</v>
      </c>
      <c r="Q133">
        <v>1000</v>
      </c>
      <c r="W133">
        <v>0</v>
      </c>
      <c r="X133">
        <v>1561117559</v>
      </c>
      <c r="Y133">
        <v>1.0000000000000001E-5</v>
      </c>
      <c r="AA133">
        <v>55098.8</v>
      </c>
      <c r="AB133">
        <v>0</v>
      </c>
      <c r="AC133">
        <v>0</v>
      </c>
      <c r="AD133">
        <v>0</v>
      </c>
      <c r="AE133">
        <v>11978</v>
      </c>
      <c r="AF133">
        <v>0</v>
      </c>
      <c r="AG133">
        <v>0</v>
      </c>
      <c r="AH133">
        <v>0</v>
      </c>
      <c r="AI133">
        <v>4.5999999999999996</v>
      </c>
      <c r="AJ133">
        <v>1</v>
      </c>
      <c r="AK133">
        <v>1</v>
      </c>
      <c r="AL133">
        <v>1</v>
      </c>
      <c r="AN133">
        <v>0</v>
      </c>
      <c r="AO133">
        <v>1</v>
      </c>
      <c r="AP133">
        <v>0</v>
      </c>
      <c r="AQ133">
        <v>0</v>
      </c>
      <c r="AR133">
        <v>0</v>
      </c>
      <c r="AS133" t="s">
        <v>3</v>
      </c>
      <c r="AT133">
        <v>1.0000000000000001E-5</v>
      </c>
      <c r="AU133" t="s">
        <v>3</v>
      </c>
      <c r="AV133">
        <v>0</v>
      </c>
      <c r="AW133">
        <v>2</v>
      </c>
      <c r="AX133">
        <v>68190367</v>
      </c>
      <c r="AY133">
        <v>1</v>
      </c>
      <c r="AZ133">
        <v>0</v>
      </c>
      <c r="BA133">
        <v>135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Y133*Source!I90</f>
        <v>6.5045000000000001E-6</v>
      </c>
      <c r="CY133">
        <f t="shared" si="32"/>
        <v>55098.8</v>
      </c>
      <c r="CZ133">
        <f t="shared" si="33"/>
        <v>11978</v>
      </c>
      <c r="DA133">
        <f t="shared" si="34"/>
        <v>4.5999999999999996</v>
      </c>
      <c r="DB133">
        <f t="shared" si="35"/>
        <v>0.12</v>
      </c>
      <c r="DC133">
        <f t="shared" si="36"/>
        <v>0</v>
      </c>
    </row>
    <row r="134" spans="1:107" x14ac:dyDescent="0.2">
      <c r="A134">
        <f>ROW(Source!A90)</f>
        <v>90</v>
      </c>
      <c r="B134">
        <v>68187018</v>
      </c>
      <c r="C134">
        <v>68190351</v>
      </c>
      <c r="D134">
        <v>64809102</v>
      </c>
      <c r="E134">
        <v>1</v>
      </c>
      <c r="F134">
        <v>1</v>
      </c>
      <c r="G134">
        <v>1</v>
      </c>
      <c r="H134">
        <v>3</v>
      </c>
      <c r="I134" t="s">
        <v>872</v>
      </c>
      <c r="J134" t="s">
        <v>873</v>
      </c>
      <c r="K134" t="s">
        <v>874</v>
      </c>
      <c r="L134">
        <v>1346</v>
      </c>
      <c r="N134">
        <v>1009</v>
      </c>
      <c r="O134" t="s">
        <v>120</v>
      </c>
      <c r="P134" t="s">
        <v>120</v>
      </c>
      <c r="Q134">
        <v>1</v>
      </c>
      <c r="W134">
        <v>0</v>
      </c>
      <c r="X134">
        <v>-1817527483</v>
      </c>
      <c r="Y134">
        <v>0.3</v>
      </c>
      <c r="AA134">
        <v>57.31</v>
      </c>
      <c r="AB134">
        <v>0</v>
      </c>
      <c r="AC134">
        <v>0</v>
      </c>
      <c r="AD134">
        <v>0</v>
      </c>
      <c r="AE134">
        <v>6.09</v>
      </c>
      <c r="AF134">
        <v>0</v>
      </c>
      <c r="AG134">
        <v>0</v>
      </c>
      <c r="AH134">
        <v>0</v>
      </c>
      <c r="AI134">
        <v>9.41</v>
      </c>
      <c r="AJ134">
        <v>1</v>
      </c>
      <c r="AK134">
        <v>1</v>
      </c>
      <c r="AL134">
        <v>1</v>
      </c>
      <c r="AN134">
        <v>0</v>
      </c>
      <c r="AO134">
        <v>1</v>
      </c>
      <c r="AP134">
        <v>0</v>
      </c>
      <c r="AQ134">
        <v>0</v>
      </c>
      <c r="AR134">
        <v>0</v>
      </c>
      <c r="AS134" t="s">
        <v>3</v>
      </c>
      <c r="AT134">
        <v>0.3</v>
      </c>
      <c r="AU134" t="s">
        <v>3</v>
      </c>
      <c r="AV134">
        <v>0</v>
      </c>
      <c r="AW134">
        <v>2</v>
      </c>
      <c r="AX134">
        <v>68190368</v>
      </c>
      <c r="AY134">
        <v>1</v>
      </c>
      <c r="AZ134">
        <v>0</v>
      </c>
      <c r="BA134">
        <v>136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Y134*Source!I90</f>
        <v>0.19513499999999998</v>
      </c>
      <c r="CY134">
        <f t="shared" si="32"/>
        <v>57.31</v>
      </c>
      <c r="CZ134">
        <f t="shared" si="33"/>
        <v>6.09</v>
      </c>
      <c r="DA134">
        <f t="shared" si="34"/>
        <v>9.41</v>
      </c>
      <c r="DB134">
        <f t="shared" si="35"/>
        <v>1.83</v>
      </c>
      <c r="DC134">
        <f t="shared" si="36"/>
        <v>0</v>
      </c>
    </row>
    <row r="135" spans="1:107" x14ac:dyDescent="0.2">
      <c r="A135">
        <f>ROW(Source!A90)</f>
        <v>90</v>
      </c>
      <c r="B135">
        <v>68187018</v>
      </c>
      <c r="C135">
        <v>68190351</v>
      </c>
      <c r="D135">
        <v>64809260</v>
      </c>
      <c r="E135">
        <v>1</v>
      </c>
      <c r="F135">
        <v>1</v>
      </c>
      <c r="G135">
        <v>1</v>
      </c>
      <c r="H135">
        <v>3</v>
      </c>
      <c r="I135" t="s">
        <v>875</v>
      </c>
      <c r="J135" t="s">
        <v>876</v>
      </c>
      <c r="K135" t="s">
        <v>877</v>
      </c>
      <c r="L135">
        <v>1348</v>
      </c>
      <c r="N135">
        <v>1009</v>
      </c>
      <c r="O135" t="s">
        <v>133</v>
      </c>
      <c r="P135" t="s">
        <v>133</v>
      </c>
      <c r="Q135">
        <v>1000</v>
      </c>
      <c r="W135">
        <v>0</v>
      </c>
      <c r="X135">
        <v>1170503714</v>
      </c>
      <c r="Y135">
        <v>5.9999999999999995E-4</v>
      </c>
      <c r="AA135">
        <v>74229.600000000006</v>
      </c>
      <c r="AB135">
        <v>0</v>
      </c>
      <c r="AC135">
        <v>0</v>
      </c>
      <c r="AD135">
        <v>0</v>
      </c>
      <c r="AE135">
        <v>9420</v>
      </c>
      <c r="AF135">
        <v>0</v>
      </c>
      <c r="AG135">
        <v>0</v>
      </c>
      <c r="AH135">
        <v>0</v>
      </c>
      <c r="AI135">
        <v>7.88</v>
      </c>
      <c r="AJ135">
        <v>1</v>
      </c>
      <c r="AK135">
        <v>1</v>
      </c>
      <c r="AL135">
        <v>1</v>
      </c>
      <c r="AN135">
        <v>0</v>
      </c>
      <c r="AO135">
        <v>1</v>
      </c>
      <c r="AP135">
        <v>0</v>
      </c>
      <c r="AQ135">
        <v>0</v>
      </c>
      <c r="AR135">
        <v>0</v>
      </c>
      <c r="AS135" t="s">
        <v>3</v>
      </c>
      <c r="AT135">
        <v>5.9999999999999995E-4</v>
      </c>
      <c r="AU135" t="s">
        <v>3</v>
      </c>
      <c r="AV135">
        <v>0</v>
      </c>
      <c r="AW135">
        <v>2</v>
      </c>
      <c r="AX135">
        <v>68190369</v>
      </c>
      <c r="AY135">
        <v>1</v>
      </c>
      <c r="AZ135">
        <v>0</v>
      </c>
      <c r="BA135">
        <v>137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Y135*Source!I90</f>
        <v>3.9026999999999996E-4</v>
      </c>
      <c r="CY135">
        <f t="shared" si="32"/>
        <v>74229.600000000006</v>
      </c>
      <c r="CZ135">
        <f t="shared" si="33"/>
        <v>9420</v>
      </c>
      <c r="DA135">
        <f t="shared" si="34"/>
        <v>7.88</v>
      </c>
      <c r="DB135">
        <f t="shared" si="35"/>
        <v>5.65</v>
      </c>
      <c r="DC135">
        <f t="shared" si="36"/>
        <v>0</v>
      </c>
    </row>
    <row r="136" spans="1:107" x14ac:dyDescent="0.2">
      <c r="A136">
        <f>ROW(Source!A90)</f>
        <v>90</v>
      </c>
      <c r="B136">
        <v>68187018</v>
      </c>
      <c r="C136">
        <v>68190351</v>
      </c>
      <c r="D136">
        <v>64814679</v>
      </c>
      <c r="E136">
        <v>1</v>
      </c>
      <c r="F136">
        <v>1</v>
      </c>
      <c r="G136">
        <v>1</v>
      </c>
      <c r="H136">
        <v>3</v>
      </c>
      <c r="I136" t="s">
        <v>734</v>
      </c>
      <c r="J136" t="s">
        <v>735</v>
      </c>
      <c r="K136" t="s">
        <v>736</v>
      </c>
      <c r="L136">
        <v>1339</v>
      </c>
      <c r="N136">
        <v>1007</v>
      </c>
      <c r="O136" t="s">
        <v>712</v>
      </c>
      <c r="P136" t="s">
        <v>712</v>
      </c>
      <c r="Q136">
        <v>1</v>
      </c>
      <c r="W136">
        <v>0</v>
      </c>
      <c r="X136">
        <v>-312411735</v>
      </c>
      <c r="Y136">
        <v>1E-3</v>
      </c>
      <c r="AA136">
        <v>8380.9500000000007</v>
      </c>
      <c r="AB136">
        <v>0</v>
      </c>
      <c r="AC136">
        <v>0</v>
      </c>
      <c r="AD136">
        <v>0</v>
      </c>
      <c r="AE136">
        <v>1699.99</v>
      </c>
      <c r="AF136">
        <v>0</v>
      </c>
      <c r="AG136">
        <v>0</v>
      </c>
      <c r="AH136">
        <v>0</v>
      </c>
      <c r="AI136">
        <v>4.93</v>
      </c>
      <c r="AJ136">
        <v>1</v>
      </c>
      <c r="AK136">
        <v>1</v>
      </c>
      <c r="AL136">
        <v>1</v>
      </c>
      <c r="AN136">
        <v>0</v>
      </c>
      <c r="AO136">
        <v>1</v>
      </c>
      <c r="AP136">
        <v>0</v>
      </c>
      <c r="AQ136">
        <v>0</v>
      </c>
      <c r="AR136">
        <v>0</v>
      </c>
      <c r="AS136" t="s">
        <v>3</v>
      </c>
      <c r="AT136">
        <v>1E-3</v>
      </c>
      <c r="AU136" t="s">
        <v>3</v>
      </c>
      <c r="AV136">
        <v>0</v>
      </c>
      <c r="AW136">
        <v>2</v>
      </c>
      <c r="AX136">
        <v>68190370</v>
      </c>
      <c r="AY136">
        <v>1</v>
      </c>
      <c r="AZ136">
        <v>0</v>
      </c>
      <c r="BA136">
        <v>138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Y136*Source!I90</f>
        <v>6.5045000000000001E-4</v>
      </c>
      <c r="CY136">
        <f t="shared" si="32"/>
        <v>8380.9500000000007</v>
      </c>
      <c r="CZ136">
        <f t="shared" si="33"/>
        <v>1699.99</v>
      </c>
      <c r="DA136">
        <f t="shared" si="34"/>
        <v>4.93</v>
      </c>
      <c r="DB136">
        <f t="shared" si="35"/>
        <v>1.7</v>
      </c>
      <c r="DC136">
        <f t="shared" si="36"/>
        <v>0</v>
      </c>
    </row>
    <row r="137" spans="1:107" x14ac:dyDescent="0.2">
      <c r="A137">
        <f>ROW(Source!A90)</f>
        <v>90</v>
      </c>
      <c r="B137">
        <v>68187018</v>
      </c>
      <c r="C137">
        <v>68190351</v>
      </c>
      <c r="D137">
        <v>64821585</v>
      </c>
      <c r="E137">
        <v>1</v>
      </c>
      <c r="F137">
        <v>1</v>
      </c>
      <c r="G137">
        <v>1</v>
      </c>
      <c r="H137">
        <v>3</v>
      </c>
      <c r="I137" t="s">
        <v>878</v>
      </c>
      <c r="J137" t="s">
        <v>879</v>
      </c>
      <c r="K137" t="s">
        <v>880</v>
      </c>
      <c r="L137">
        <v>1348</v>
      </c>
      <c r="N137">
        <v>1009</v>
      </c>
      <c r="O137" t="s">
        <v>133</v>
      </c>
      <c r="P137" t="s">
        <v>133</v>
      </c>
      <c r="Q137">
        <v>1000</v>
      </c>
      <c r="W137">
        <v>0</v>
      </c>
      <c r="X137">
        <v>-1142562182</v>
      </c>
      <c r="Y137">
        <v>3.1E-4</v>
      </c>
      <c r="AA137">
        <v>47484.800000000003</v>
      </c>
      <c r="AB137">
        <v>0</v>
      </c>
      <c r="AC137">
        <v>0</v>
      </c>
      <c r="AD137">
        <v>0</v>
      </c>
      <c r="AE137">
        <v>15620</v>
      </c>
      <c r="AF137">
        <v>0</v>
      </c>
      <c r="AG137">
        <v>0</v>
      </c>
      <c r="AH137">
        <v>0</v>
      </c>
      <c r="AI137">
        <v>3.04</v>
      </c>
      <c r="AJ137">
        <v>1</v>
      </c>
      <c r="AK137">
        <v>1</v>
      </c>
      <c r="AL137">
        <v>1</v>
      </c>
      <c r="AN137">
        <v>0</v>
      </c>
      <c r="AO137">
        <v>1</v>
      </c>
      <c r="AP137">
        <v>0</v>
      </c>
      <c r="AQ137">
        <v>0</v>
      </c>
      <c r="AR137">
        <v>0</v>
      </c>
      <c r="AS137" t="s">
        <v>3</v>
      </c>
      <c r="AT137">
        <v>3.1E-4</v>
      </c>
      <c r="AU137" t="s">
        <v>3</v>
      </c>
      <c r="AV137">
        <v>0</v>
      </c>
      <c r="AW137">
        <v>2</v>
      </c>
      <c r="AX137">
        <v>68190371</v>
      </c>
      <c r="AY137">
        <v>1</v>
      </c>
      <c r="AZ137">
        <v>0</v>
      </c>
      <c r="BA137">
        <v>139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Y137*Source!I90</f>
        <v>2.0163949999999999E-4</v>
      </c>
      <c r="CY137">
        <f t="shared" si="32"/>
        <v>47484.800000000003</v>
      </c>
      <c r="CZ137">
        <f t="shared" si="33"/>
        <v>15620</v>
      </c>
      <c r="DA137">
        <f t="shared" si="34"/>
        <v>3.04</v>
      </c>
      <c r="DB137">
        <f t="shared" si="35"/>
        <v>4.84</v>
      </c>
      <c r="DC137">
        <f t="shared" si="36"/>
        <v>0</v>
      </c>
    </row>
    <row r="138" spans="1:107" x14ac:dyDescent="0.2">
      <c r="A138">
        <f>ROW(Source!A90)</f>
        <v>90</v>
      </c>
      <c r="B138">
        <v>68187018</v>
      </c>
      <c r="C138">
        <v>68190351</v>
      </c>
      <c r="D138">
        <v>64827409</v>
      </c>
      <c r="E138">
        <v>1</v>
      </c>
      <c r="F138">
        <v>1</v>
      </c>
      <c r="G138">
        <v>1</v>
      </c>
      <c r="H138">
        <v>3</v>
      </c>
      <c r="I138" t="s">
        <v>207</v>
      </c>
      <c r="J138" t="s">
        <v>209</v>
      </c>
      <c r="K138" t="s">
        <v>208</v>
      </c>
      <c r="L138">
        <v>1348</v>
      </c>
      <c r="N138">
        <v>1009</v>
      </c>
      <c r="O138" t="s">
        <v>133</v>
      </c>
      <c r="P138" t="s">
        <v>133</v>
      </c>
      <c r="Q138">
        <v>1000</v>
      </c>
      <c r="W138">
        <v>0</v>
      </c>
      <c r="X138">
        <v>1199194378</v>
      </c>
      <c r="Y138">
        <v>1</v>
      </c>
      <c r="AA138">
        <v>66660.36</v>
      </c>
      <c r="AB138">
        <v>0</v>
      </c>
      <c r="AC138">
        <v>0</v>
      </c>
      <c r="AD138">
        <v>0</v>
      </c>
      <c r="AE138">
        <v>6747</v>
      </c>
      <c r="AF138">
        <v>0</v>
      </c>
      <c r="AG138">
        <v>0</v>
      </c>
      <c r="AH138">
        <v>0</v>
      </c>
      <c r="AI138">
        <v>9.8800000000000008</v>
      </c>
      <c r="AJ138">
        <v>1</v>
      </c>
      <c r="AK138">
        <v>1</v>
      </c>
      <c r="AL138">
        <v>1</v>
      </c>
      <c r="AN138">
        <v>0</v>
      </c>
      <c r="AO138">
        <v>0</v>
      </c>
      <c r="AP138">
        <v>0</v>
      </c>
      <c r="AQ138">
        <v>0</v>
      </c>
      <c r="AR138">
        <v>0</v>
      </c>
      <c r="AS138" t="s">
        <v>3</v>
      </c>
      <c r="AT138">
        <v>1</v>
      </c>
      <c r="AU138" t="s">
        <v>3</v>
      </c>
      <c r="AV138">
        <v>0</v>
      </c>
      <c r="AW138">
        <v>1</v>
      </c>
      <c r="AX138">
        <v>-1</v>
      </c>
      <c r="AY138">
        <v>0</v>
      </c>
      <c r="AZ138">
        <v>0</v>
      </c>
      <c r="BA138" t="s">
        <v>3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Y138*Source!I90</f>
        <v>0.65044999999999997</v>
      </c>
      <c r="CY138">
        <f t="shared" si="32"/>
        <v>66660.36</v>
      </c>
      <c r="CZ138">
        <f t="shared" si="33"/>
        <v>6747</v>
      </c>
      <c r="DA138">
        <f t="shared" si="34"/>
        <v>9.8800000000000008</v>
      </c>
      <c r="DB138">
        <f t="shared" si="35"/>
        <v>6747</v>
      </c>
      <c r="DC138">
        <f t="shared" si="36"/>
        <v>0</v>
      </c>
    </row>
    <row r="139" spans="1:107" x14ac:dyDescent="0.2">
      <c r="A139">
        <f>ROW(Source!A90)</f>
        <v>90</v>
      </c>
      <c r="B139">
        <v>68187018</v>
      </c>
      <c r="C139">
        <v>68190351</v>
      </c>
      <c r="D139">
        <v>64827577</v>
      </c>
      <c r="E139">
        <v>1</v>
      </c>
      <c r="F139">
        <v>1</v>
      </c>
      <c r="G139">
        <v>1</v>
      </c>
      <c r="H139">
        <v>3</v>
      </c>
      <c r="I139" t="s">
        <v>737</v>
      </c>
      <c r="J139" t="s">
        <v>738</v>
      </c>
      <c r="K139" t="s">
        <v>739</v>
      </c>
      <c r="L139">
        <v>1348</v>
      </c>
      <c r="N139">
        <v>1009</v>
      </c>
      <c r="O139" t="s">
        <v>133</v>
      </c>
      <c r="P139" t="s">
        <v>133</v>
      </c>
      <c r="Q139">
        <v>1000</v>
      </c>
      <c r="W139">
        <v>0</v>
      </c>
      <c r="X139">
        <v>49960543</v>
      </c>
      <c r="Y139">
        <v>1.4E-2</v>
      </c>
      <c r="AA139">
        <v>59073.919999999998</v>
      </c>
      <c r="AB139">
        <v>0</v>
      </c>
      <c r="AC139">
        <v>0</v>
      </c>
      <c r="AD139">
        <v>0</v>
      </c>
      <c r="AE139">
        <v>7712</v>
      </c>
      <c r="AF139">
        <v>0</v>
      </c>
      <c r="AG139">
        <v>0</v>
      </c>
      <c r="AH139">
        <v>0</v>
      </c>
      <c r="AI139">
        <v>7.66</v>
      </c>
      <c r="AJ139">
        <v>1</v>
      </c>
      <c r="AK139">
        <v>1</v>
      </c>
      <c r="AL139">
        <v>1</v>
      </c>
      <c r="AN139">
        <v>0</v>
      </c>
      <c r="AO139">
        <v>1</v>
      </c>
      <c r="AP139">
        <v>0</v>
      </c>
      <c r="AQ139">
        <v>0</v>
      </c>
      <c r="AR139">
        <v>0</v>
      </c>
      <c r="AS139" t="s">
        <v>3</v>
      </c>
      <c r="AT139">
        <v>1.4E-2</v>
      </c>
      <c r="AU139" t="s">
        <v>3</v>
      </c>
      <c r="AV139">
        <v>0</v>
      </c>
      <c r="AW139">
        <v>2</v>
      </c>
      <c r="AX139">
        <v>68190372</v>
      </c>
      <c r="AY139">
        <v>1</v>
      </c>
      <c r="AZ139">
        <v>0</v>
      </c>
      <c r="BA139">
        <v>140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Y139*Source!I90</f>
        <v>9.1062999999999995E-3</v>
      </c>
      <c r="CY139">
        <f t="shared" si="32"/>
        <v>59073.919999999998</v>
      </c>
      <c r="CZ139">
        <f t="shared" si="33"/>
        <v>7712</v>
      </c>
      <c r="DA139">
        <f t="shared" si="34"/>
        <v>7.66</v>
      </c>
      <c r="DB139">
        <f t="shared" si="35"/>
        <v>107.97</v>
      </c>
      <c r="DC139">
        <f t="shared" si="36"/>
        <v>0</v>
      </c>
    </row>
    <row r="140" spans="1:107" x14ac:dyDescent="0.2">
      <c r="A140">
        <f>ROW(Source!A90)</f>
        <v>90</v>
      </c>
      <c r="B140">
        <v>68187018</v>
      </c>
      <c r="C140">
        <v>68190351</v>
      </c>
      <c r="D140">
        <v>64861666</v>
      </c>
      <c r="E140">
        <v>1</v>
      </c>
      <c r="F140">
        <v>1</v>
      </c>
      <c r="G140">
        <v>1</v>
      </c>
      <c r="H140">
        <v>3</v>
      </c>
      <c r="I140" t="s">
        <v>740</v>
      </c>
      <c r="J140" t="s">
        <v>741</v>
      </c>
      <c r="K140" t="s">
        <v>742</v>
      </c>
      <c r="L140">
        <v>1302</v>
      </c>
      <c r="N140">
        <v>1003</v>
      </c>
      <c r="O140" t="s">
        <v>288</v>
      </c>
      <c r="P140" t="s">
        <v>288</v>
      </c>
      <c r="Q140">
        <v>10</v>
      </c>
      <c r="W140">
        <v>0</v>
      </c>
      <c r="X140">
        <v>838327806</v>
      </c>
      <c r="Y140">
        <v>1.8700000000000001E-2</v>
      </c>
      <c r="AA140">
        <v>386.05</v>
      </c>
      <c r="AB140">
        <v>0</v>
      </c>
      <c r="AC140">
        <v>0</v>
      </c>
      <c r="AD140">
        <v>0</v>
      </c>
      <c r="AE140">
        <v>71.489999999999995</v>
      </c>
      <c r="AF140">
        <v>0</v>
      </c>
      <c r="AG140">
        <v>0</v>
      </c>
      <c r="AH140">
        <v>0</v>
      </c>
      <c r="AI140">
        <v>5.4</v>
      </c>
      <c r="AJ140">
        <v>1</v>
      </c>
      <c r="AK140">
        <v>1</v>
      </c>
      <c r="AL140">
        <v>1</v>
      </c>
      <c r="AN140">
        <v>0</v>
      </c>
      <c r="AO140">
        <v>1</v>
      </c>
      <c r="AP140">
        <v>0</v>
      </c>
      <c r="AQ140">
        <v>0</v>
      </c>
      <c r="AR140">
        <v>0</v>
      </c>
      <c r="AS140" t="s">
        <v>3</v>
      </c>
      <c r="AT140">
        <v>1.8700000000000001E-2</v>
      </c>
      <c r="AU140" t="s">
        <v>3</v>
      </c>
      <c r="AV140">
        <v>0</v>
      </c>
      <c r="AW140">
        <v>2</v>
      </c>
      <c r="AX140">
        <v>68190374</v>
      </c>
      <c r="AY140">
        <v>1</v>
      </c>
      <c r="AZ140">
        <v>0</v>
      </c>
      <c r="BA140">
        <v>142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Y140*Source!I90</f>
        <v>1.2163415E-2</v>
      </c>
      <c r="CY140">
        <f t="shared" si="32"/>
        <v>386.05</v>
      </c>
      <c r="CZ140">
        <f t="shared" si="33"/>
        <v>71.489999999999995</v>
      </c>
      <c r="DA140">
        <f t="shared" si="34"/>
        <v>5.4</v>
      </c>
      <c r="DB140">
        <f t="shared" si="35"/>
        <v>1.34</v>
      </c>
      <c r="DC140">
        <f t="shared" si="36"/>
        <v>0</v>
      </c>
    </row>
    <row r="141" spans="1:107" x14ac:dyDescent="0.2">
      <c r="A141">
        <f>ROW(Source!A92)</f>
        <v>92</v>
      </c>
      <c r="B141">
        <v>68187018</v>
      </c>
      <c r="C141">
        <v>68190376</v>
      </c>
      <c r="D141">
        <v>18407546</v>
      </c>
      <c r="E141">
        <v>1</v>
      </c>
      <c r="F141">
        <v>1</v>
      </c>
      <c r="G141">
        <v>1</v>
      </c>
      <c r="H141">
        <v>1</v>
      </c>
      <c r="I141" t="s">
        <v>881</v>
      </c>
      <c r="J141" t="s">
        <v>3</v>
      </c>
      <c r="K141" t="s">
        <v>882</v>
      </c>
      <c r="L141">
        <v>1369</v>
      </c>
      <c r="N141">
        <v>1013</v>
      </c>
      <c r="O141" t="s">
        <v>665</v>
      </c>
      <c r="P141" t="s">
        <v>665</v>
      </c>
      <c r="Q141">
        <v>1</v>
      </c>
      <c r="W141">
        <v>0</v>
      </c>
      <c r="X141">
        <v>1709986911</v>
      </c>
      <c r="Y141">
        <v>117.82899999999999</v>
      </c>
      <c r="AA141">
        <v>0</v>
      </c>
      <c r="AB141">
        <v>0</v>
      </c>
      <c r="AC141">
        <v>0</v>
      </c>
      <c r="AD141">
        <v>9.4</v>
      </c>
      <c r="AE141">
        <v>0</v>
      </c>
      <c r="AF141">
        <v>0</v>
      </c>
      <c r="AG141">
        <v>0</v>
      </c>
      <c r="AH141">
        <v>9.4</v>
      </c>
      <c r="AI141">
        <v>1</v>
      </c>
      <c r="AJ141">
        <v>1</v>
      </c>
      <c r="AK141">
        <v>1</v>
      </c>
      <c r="AL141">
        <v>1</v>
      </c>
      <c r="AN141">
        <v>0</v>
      </c>
      <c r="AO141">
        <v>1</v>
      </c>
      <c r="AP141">
        <v>1</v>
      </c>
      <c r="AQ141">
        <v>0</v>
      </c>
      <c r="AR141">
        <v>0</v>
      </c>
      <c r="AS141" t="s">
        <v>3</v>
      </c>
      <c r="AT141">
        <v>102.46</v>
      </c>
      <c r="AU141" t="s">
        <v>21</v>
      </c>
      <c r="AV141">
        <v>1</v>
      </c>
      <c r="AW141">
        <v>2</v>
      </c>
      <c r="AX141">
        <v>68190377</v>
      </c>
      <c r="AY141">
        <v>1</v>
      </c>
      <c r="AZ141">
        <v>2048</v>
      </c>
      <c r="BA141">
        <v>143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Y141*Source!I92</f>
        <v>306.56749219999995</v>
      </c>
      <c r="CY141">
        <f>AD141</f>
        <v>9.4</v>
      </c>
      <c r="CZ141">
        <f>AH141</f>
        <v>9.4</v>
      </c>
      <c r="DA141">
        <f>AL141</f>
        <v>1</v>
      </c>
      <c r="DB141">
        <f>ROUND((ROUND(AT141*CZ141,2)*1.15),6)</f>
        <v>1107.588</v>
      </c>
      <c r="DC141">
        <f>ROUND((ROUND(AT141*AG141,2)*1.15),6)</f>
        <v>0</v>
      </c>
    </row>
    <row r="142" spans="1:107" x14ac:dyDescent="0.2">
      <c r="A142">
        <f>ROW(Source!A92)</f>
        <v>92</v>
      </c>
      <c r="B142">
        <v>68187018</v>
      </c>
      <c r="C142">
        <v>68190376</v>
      </c>
      <c r="D142">
        <v>121548</v>
      </c>
      <c r="E142">
        <v>1</v>
      </c>
      <c r="F142">
        <v>1</v>
      </c>
      <c r="G142">
        <v>1</v>
      </c>
      <c r="H142">
        <v>1</v>
      </c>
      <c r="I142" t="s">
        <v>44</v>
      </c>
      <c r="J142" t="s">
        <v>3</v>
      </c>
      <c r="K142" t="s">
        <v>723</v>
      </c>
      <c r="L142">
        <v>608254</v>
      </c>
      <c r="N142">
        <v>1013</v>
      </c>
      <c r="O142" t="s">
        <v>724</v>
      </c>
      <c r="P142" t="s">
        <v>724</v>
      </c>
      <c r="Q142">
        <v>1</v>
      </c>
      <c r="W142">
        <v>0</v>
      </c>
      <c r="X142">
        <v>-185737400</v>
      </c>
      <c r="Y142">
        <v>0.95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1</v>
      </c>
      <c r="AJ142">
        <v>1</v>
      </c>
      <c r="AK142">
        <v>1</v>
      </c>
      <c r="AL142">
        <v>1</v>
      </c>
      <c r="AN142">
        <v>0</v>
      </c>
      <c r="AO142">
        <v>1</v>
      </c>
      <c r="AP142">
        <v>1</v>
      </c>
      <c r="AQ142">
        <v>0</v>
      </c>
      <c r="AR142">
        <v>0</v>
      </c>
      <c r="AS142" t="s">
        <v>3</v>
      </c>
      <c r="AT142">
        <v>0.76</v>
      </c>
      <c r="AU142" t="s">
        <v>20</v>
      </c>
      <c r="AV142">
        <v>2</v>
      </c>
      <c r="AW142">
        <v>2</v>
      </c>
      <c r="AX142">
        <v>68190378</v>
      </c>
      <c r="AY142">
        <v>1</v>
      </c>
      <c r="AZ142">
        <v>0</v>
      </c>
      <c r="BA142">
        <v>144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Y142*Source!I92</f>
        <v>2.4717099999999999</v>
      </c>
      <c r="CY142">
        <f>AD142</f>
        <v>0</v>
      </c>
      <c r="CZ142">
        <f>AH142</f>
        <v>0</v>
      </c>
      <c r="DA142">
        <f>AL142</f>
        <v>1</v>
      </c>
      <c r="DB142">
        <f>ROUND((ROUND(AT142*CZ142,2)*1.25),6)</f>
        <v>0</v>
      </c>
      <c r="DC142">
        <f>ROUND((ROUND(AT142*AG142,2)*1.25),6)</f>
        <v>0</v>
      </c>
    </row>
    <row r="143" spans="1:107" x14ac:dyDescent="0.2">
      <c r="A143">
        <f>ROW(Source!A92)</f>
        <v>92</v>
      </c>
      <c r="B143">
        <v>68187018</v>
      </c>
      <c r="C143">
        <v>68190376</v>
      </c>
      <c r="D143">
        <v>64871408</v>
      </c>
      <c r="E143">
        <v>1</v>
      </c>
      <c r="F143">
        <v>1</v>
      </c>
      <c r="G143">
        <v>1</v>
      </c>
      <c r="H143">
        <v>2</v>
      </c>
      <c r="I143" t="s">
        <v>789</v>
      </c>
      <c r="J143" t="s">
        <v>790</v>
      </c>
      <c r="K143" t="s">
        <v>791</v>
      </c>
      <c r="L143">
        <v>1368</v>
      </c>
      <c r="N143">
        <v>1011</v>
      </c>
      <c r="O143" t="s">
        <v>669</v>
      </c>
      <c r="P143" t="s">
        <v>669</v>
      </c>
      <c r="Q143">
        <v>1</v>
      </c>
      <c r="W143">
        <v>0</v>
      </c>
      <c r="X143">
        <v>344519037</v>
      </c>
      <c r="Y143">
        <v>0.95</v>
      </c>
      <c r="AA143">
        <v>0</v>
      </c>
      <c r="AB143">
        <v>399.5</v>
      </c>
      <c r="AC143">
        <v>383.81</v>
      </c>
      <c r="AD143">
        <v>0</v>
      </c>
      <c r="AE143">
        <v>0</v>
      </c>
      <c r="AF143">
        <v>31.26</v>
      </c>
      <c r="AG143">
        <v>13.5</v>
      </c>
      <c r="AH143">
        <v>0</v>
      </c>
      <c r="AI143">
        <v>1</v>
      </c>
      <c r="AJ143">
        <v>12.78</v>
      </c>
      <c r="AK143">
        <v>28.43</v>
      </c>
      <c r="AL143">
        <v>1</v>
      </c>
      <c r="AN143">
        <v>0</v>
      </c>
      <c r="AO143">
        <v>1</v>
      </c>
      <c r="AP143">
        <v>1</v>
      </c>
      <c r="AQ143">
        <v>0</v>
      </c>
      <c r="AR143">
        <v>0</v>
      </c>
      <c r="AS143" t="s">
        <v>3</v>
      </c>
      <c r="AT143">
        <v>0.76</v>
      </c>
      <c r="AU143" t="s">
        <v>20</v>
      </c>
      <c r="AV143">
        <v>0</v>
      </c>
      <c r="AW143">
        <v>2</v>
      </c>
      <c r="AX143">
        <v>68190379</v>
      </c>
      <c r="AY143">
        <v>1</v>
      </c>
      <c r="AZ143">
        <v>0</v>
      </c>
      <c r="BA143">
        <v>145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Y143*Source!I92</f>
        <v>2.4717099999999999</v>
      </c>
      <c r="CY143">
        <f>AB143</f>
        <v>399.5</v>
      </c>
      <c r="CZ143">
        <f>AF143</f>
        <v>31.26</v>
      </c>
      <c r="DA143">
        <f>AJ143</f>
        <v>12.78</v>
      </c>
      <c r="DB143">
        <f>ROUND((ROUND(AT143*CZ143,2)*1.25),6)</f>
        <v>29.7</v>
      </c>
      <c r="DC143">
        <f>ROUND((ROUND(AT143*AG143,2)*1.25),6)</f>
        <v>12.824999999999999</v>
      </c>
    </row>
    <row r="144" spans="1:107" x14ac:dyDescent="0.2">
      <c r="A144">
        <f>ROW(Source!A92)</f>
        <v>92</v>
      </c>
      <c r="B144">
        <v>68187018</v>
      </c>
      <c r="C144">
        <v>68190376</v>
      </c>
      <c r="D144">
        <v>64872800</v>
      </c>
      <c r="E144">
        <v>1</v>
      </c>
      <c r="F144">
        <v>1</v>
      </c>
      <c r="G144">
        <v>1</v>
      </c>
      <c r="H144">
        <v>2</v>
      </c>
      <c r="I144" t="s">
        <v>746</v>
      </c>
      <c r="J144" t="s">
        <v>747</v>
      </c>
      <c r="K144" t="s">
        <v>748</v>
      </c>
      <c r="L144">
        <v>1368</v>
      </c>
      <c r="N144">
        <v>1011</v>
      </c>
      <c r="O144" t="s">
        <v>669</v>
      </c>
      <c r="P144" t="s">
        <v>669</v>
      </c>
      <c r="Q144">
        <v>1</v>
      </c>
      <c r="W144">
        <v>0</v>
      </c>
      <c r="X144">
        <v>-1867053656</v>
      </c>
      <c r="Y144">
        <v>6.6875</v>
      </c>
      <c r="AA144">
        <v>0</v>
      </c>
      <c r="AB144">
        <v>7.18</v>
      </c>
      <c r="AC144">
        <v>0</v>
      </c>
      <c r="AD144">
        <v>0</v>
      </c>
      <c r="AE144">
        <v>0</v>
      </c>
      <c r="AF144">
        <v>1.95</v>
      </c>
      <c r="AG144">
        <v>0</v>
      </c>
      <c r="AH144">
        <v>0</v>
      </c>
      <c r="AI144">
        <v>1</v>
      </c>
      <c r="AJ144">
        <v>3.68</v>
      </c>
      <c r="AK144">
        <v>28.43</v>
      </c>
      <c r="AL144">
        <v>1</v>
      </c>
      <c r="AN144">
        <v>0</v>
      </c>
      <c r="AO144">
        <v>1</v>
      </c>
      <c r="AP144">
        <v>1</v>
      </c>
      <c r="AQ144">
        <v>0</v>
      </c>
      <c r="AR144">
        <v>0</v>
      </c>
      <c r="AS144" t="s">
        <v>3</v>
      </c>
      <c r="AT144">
        <v>5.35</v>
      </c>
      <c r="AU144" t="s">
        <v>20</v>
      </c>
      <c r="AV144">
        <v>0</v>
      </c>
      <c r="AW144">
        <v>2</v>
      </c>
      <c r="AX144">
        <v>68190380</v>
      </c>
      <c r="AY144">
        <v>1</v>
      </c>
      <c r="AZ144">
        <v>0</v>
      </c>
      <c r="BA144">
        <v>146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Y144*Source!I92</f>
        <v>17.399537500000001</v>
      </c>
      <c r="CY144">
        <f>AB144</f>
        <v>7.18</v>
      </c>
      <c r="CZ144">
        <f>AF144</f>
        <v>1.95</v>
      </c>
      <c r="DA144">
        <f>AJ144</f>
        <v>3.68</v>
      </c>
      <c r="DB144">
        <f>ROUND((ROUND(AT144*CZ144,2)*1.25),6)</f>
        <v>13.0375</v>
      </c>
      <c r="DC144">
        <f>ROUND((ROUND(AT144*AG144,2)*1.25),6)</f>
        <v>0</v>
      </c>
    </row>
    <row r="145" spans="1:107" x14ac:dyDescent="0.2">
      <c r="A145">
        <f>ROW(Source!A92)</f>
        <v>92</v>
      </c>
      <c r="B145">
        <v>68187018</v>
      </c>
      <c r="C145">
        <v>68190376</v>
      </c>
      <c r="D145">
        <v>64873129</v>
      </c>
      <c r="E145">
        <v>1</v>
      </c>
      <c r="F145">
        <v>1</v>
      </c>
      <c r="G145">
        <v>1</v>
      </c>
      <c r="H145">
        <v>2</v>
      </c>
      <c r="I145" t="s">
        <v>715</v>
      </c>
      <c r="J145" t="s">
        <v>716</v>
      </c>
      <c r="K145" t="s">
        <v>717</v>
      </c>
      <c r="L145">
        <v>1368</v>
      </c>
      <c r="N145">
        <v>1011</v>
      </c>
      <c r="O145" t="s">
        <v>669</v>
      </c>
      <c r="P145" t="s">
        <v>669</v>
      </c>
      <c r="Q145">
        <v>1</v>
      </c>
      <c r="W145">
        <v>0</v>
      </c>
      <c r="X145">
        <v>1230759911</v>
      </c>
      <c r="Y145">
        <v>5.7249999999999996</v>
      </c>
      <c r="AA145">
        <v>0</v>
      </c>
      <c r="AB145">
        <v>851.65</v>
      </c>
      <c r="AC145">
        <v>329.79</v>
      </c>
      <c r="AD145">
        <v>0</v>
      </c>
      <c r="AE145">
        <v>0</v>
      </c>
      <c r="AF145">
        <v>87.17</v>
      </c>
      <c r="AG145">
        <v>11.6</v>
      </c>
      <c r="AH145">
        <v>0</v>
      </c>
      <c r="AI145">
        <v>1</v>
      </c>
      <c r="AJ145">
        <v>9.77</v>
      </c>
      <c r="AK145">
        <v>28.43</v>
      </c>
      <c r="AL145">
        <v>1</v>
      </c>
      <c r="AN145">
        <v>0</v>
      </c>
      <c r="AO145">
        <v>1</v>
      </c>
      <c r="AP145">
        <v>1</v>
      </c>
      <c r="AQ145">
        <v>0</v>
      </c>
      <c r="AR145">
        <v>0</v>
      </c>
      <c r="AS145" t="s">
        <v>3</v>
      </c>
      <c r="AT145">
        <v>4.58</v>
      </c>
      <c r="AU145" t="s">
        <v>20</v>
      </c>
      <c r="AV145">
        <v>0</v>
      </c>
      <c r="AW145">
        <v>2</v>
      </c>
      <c r="AX145">
        <v>68190381</v>
      </c>
      <c r="AY145">
        <v>1</v>
      </c>
      <c r="AZ145">
        <v>0</v>
      </c>
      <c r="BA145">
        <v>147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Y145*Source!I92</f>
        <v>14.895304999999999</v>
      </c>
      <c r="CY145">
        <f>AB145</f>
        <v>851.65</v>
      </c>
      <c r="CZ145">
        <f>AF145</f>
        <v>87.17</v>
      </c>
      <c r="DA145">
        <f>AJ145</f>
        <v>9.77</v>
      </c>
      <c r="DB145">
        <f>ROUND((ROUND(AT145*CZ145,2)*1.25),6)</f>
        <v>499.05</v>
      </c>
      <c r="DC145">
        <f>ROUND((ROUND(AT145*AG145,2)*1.25),6)</f>
        <v>66.412499999999994</v>
      </c>
    </row>
    <row r="146" spans="1:107" x14ac:dyDescent="0.2">
      <c r="A146">
        <f>ROW(Source!A92)</f>
        <v>92</v>
      </c>
      <c r="B146">
        <v>68187018</v>
      </c>
      <c r="C146">
        <v>68190376</v>
      </c>
      <c r="D146">
        <v>64809222</v>
      </c>
      <c r="E146">
        <v>1</v>
      </c>
      <c r="F146">
        <v>1</v>
      </c>
      <c r="G146">
        <v>1</v>
      </c>
      <c r="H146">
        <v>3</v>
      </c>
      <c r="I146" t="s">
        <v>217</v>
      </c>
      <c r="J146" t="s">
        <v>219</v>
      </c>
      <c r="K146" t="s">
        <v>218</v>
      </c>
      <c r="L146">
        <v>1327</v>
      </c>
      <c r="N146">
        <v>1005</v>
      </c>
      <c r="O146" t="s">
        <v>31</v>
      </c>
      <c r="P146" t="s">
        <v>31</v>
      </c>
      <c r="Q146">
        <v>1</v>
      </c>
      <c r="W146">
        <v>0</v>
      </c>
      <c r="X146">
        <v>1863815349</v>
      </c>
      <c r="Y146">
        <v>103</v>
      </c>
      <c r="AA146">
        <v>260.27</v>
      </c>
      <c r="AB146">
        <v>0</v>
      </c>
      <c r="AC146">
        <v>0</v>
      </c>
      <c r="AD146">
        <v>0</v>
      </c>
      <c r="AE146">
        <v>51.95</v>
      </c>
      <c r="AF146">
        <v>0</v>
      </c>
      <c r="AG146">
        <v>0</v>
      </c>
      <c r="AH146">
        <v>0</v>
      </c>
      <c r="AI146">
        <v>5.01</v>
      </c>
      <c r="AJ146">
        <v>1</v>
      </c>
      <c r="AK146">
        <v>1</v>
      </c>
      <c r="AL146">
        <v>1</v>
      </c>
      <c r="AN146">
        <v>0</v>
      </c>
      <c r="AO146">
        <v>1</v>
      </c>
      <c r="AP146">
        <v>0</v>
      </c>
      <c r="AQ146">
        <v>0</v>
      </c>
      <c r="AR146">
        <v>0</v>
      </c>
      <c r="AS146" t="s">
        <v>3</v>
      </c>
      <c r="AT146">
        <v>103</v>
      </c>
      <c r="AU146" t="s">
        <v>3</v>
      </c>
      <c r="AV146">
        <v>0</v>
      </c>
      <c r="AW146">
        <v>2</v>
      </c>
      <c r="AX146">
        <v>68190382</v>
      </c>
      <c r="AY146">
        <v>1</v>
      </c>
      <c r="AZ146">
        <v>0</v>
      </c>
      <c r="BA146">
        <v>148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Y146*Source!I92</f>
        <v>267.98539999999997</v>
      </c>
      <c r="CY146">
        <f>AA146</f>
        <v>260.27</v>
      </c>
      <c r="CZ146">
        <f>AE146</f>
        <v>51.95</v>
      </c>
      <c r="DA146">
        <f>AI146</f>
        <v>5.01</v>
      </c>
      <c r="DB146">
        <f>ROUND(ROUND(AT146*CZ146,2),6)</f>
        <v>5350.85</v>
      </c>
      <c r="DC146">
        <f>ROUND(ROUND(AT146*AG146,2),6)</f>
        <v>0</v>
      </c>
    </row>
    <row r="147" spans="1:107" x14ac:dyDescent="0.2">
      <c r="A147">
        <f>ROW(Source!A93)</f>
        <v>93</v>
      </c>
      <c r="B147">
        <v>68187018</v>
      </c>
      <c r="C147">
        <v>68190396</v>
      </c>
      <c r="D147">
        <v>18407546</v>
      </c>
      <c r="E147">
        <v>1</v>
      </c>
      <c r="F147">
        <v>1</v>
      </c>
      <c r="G147">
        <v>1</v>
      </c>
      <c r="H147">
        <v>1</v>
      </c>
      <c r="I147" t="s">
        <v>881</v>
      </c>
      <c r="J147" t="s">
        <v>3</v>
      </c>
      <c r="K147" t="s">
        <v>882</v>
      </c>
      <c r="L147">
        <v>1369</v>
      </c>
      <c r="N147">
        <v>1013</v>
      </c>
      <c r="O147" t="s">
        <v>665</v>
      </c>
      <c r="P147" t="s">
        <v>665</v>
      </c>
      <c r="Q147">
        <v>1</v>
      </c>
      <c r="W147">
        <v>0</v>
      </c>
      <c r="X147">
        <v>1709986911</v>
      </c>
      <c r="Y147">
        <v>117.82899999999999</v>
      </c>
      <c r="AA147">
        <v>0</v>
      </c>
      <c r="AB147">
        <v>0</v>
      </c>
      <c r="AC147">
        <v>0</v>
      </c>
      <c r="AD147">
        <v>9.4</v>
      </c>
      <c r="AE147">
        <v>0</v>
      </c>
      <c r="AF147">
        <v>0</v>
      </c>
      <c r="AG147">
        <v>0</v>
      </c>
      <c r="AH147">
        <v>9.4</v>
      </c>
      <c r="AI147">
        <v>1</v>
      </c>
      <c r="AJ147">
        <v>1</v>
      </c>
      <c r="AK147">
        <v>1</v>
      </c>
      <c r="AL147">
        <v>1</v>
      </c>
      <c r="AN147">
        <v>0</v>
      </c>
      <c r="AO147">
        <v>1</v>
      </c>
      <c r="AP147">
        <v>1</v>
      </c>
      <c r="AQ147">
        <v>0</v>
      </c>
      <c r="AR147">
        <v>0</v>
      </c>
      <c r="AS147" t="s">
        <v>3</v>
      </c>
      <c r="AT147">
        <v>102.46</v>
      </c>
      <c r="AU147" t="s">
        <v>21</v>
      </c>
      <c r="AV147">
        <v>1</v>
      </c>
      <c r="AW147">
        <v>2</v>
      </c>
      <c r="AX147">
        <v>68190397</v>
      </c>
      <c r="AY147">
        <v>1</v>
      </c>
      <c r="AZ147">
        <v>2048</v>
      </c>
      <c r="BA147">
        <v>149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Y147*Source!I93</f>
        <v>453.7123474</v>
      </c>
      <c r="CY147">
        <f>AD147</f>
        <v>9.4</v>
      </c>
      <c r="CZ147">
        <f>AH147</f>
        <v>9.4</v>
      </c>
      <c r="DA147">
        <f>AL147</f>
        <v>1</v>
      </c>
      <c r="DB147">
        <f>ROUND((ROUND(AT147*CZ147,2)*1.15),6)</f>
        <v>1107.588</v>
      </c>
      <c r="DC147">
        <f>ROUND((ROUND(AT147*AG147,2)*1.15),6)</f>
        <v>0</v>
      </c>
    </row>
    <row r="148" spans="1:107" x14ac:dyDescent="0.2">
      <c r="A148">
        <f>ROW(Source!A93)</f>
        <v>93</v>
      </c>
      <c r="B148">
        <v>68187018</v>
      </c>
      <c r="C148">
        <v>68190396</v>
      </c>
      <c r="D148">
        <v>121548</v>
      </c>
      <c r="E148">
        <v>1</v>
      </c>
      <c r="F148">
        <v>1</v>
      </c>
      <c r="G148">
        <v>1</v>
      </c>
      <c r="H148">
        <v>1</v>
      </c>
      <c r="I148" t="s">
        <v>44</v>
      </c>
      <c r="J148" t="s">
        <v>3</v>
      </c>
      <c r="K148" t="s">
        <v>723</v>
      </c>
      <c r="L148">
        <v>608254</v>
      </c>
      <c r="N148">
        <v>1013</v>
      </c>
      <c r="O148" t="s">
        <v>724</v>
      </c>
      <c r="P148" t="s">
        <v>724</v>
      </c>
      <c r="Q148">
        <v>1</v>
      </c>
      <c r="W148">
        <v>0</v>
      </c>
      <c r="X148">
        <v>-185737400</v>
      </c>
      <c r="Y148">
        <v>0.95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1</v>
      </c>
      <c r="AJ148">
        <v>1</v>
      </c>
      <c r="AK148">
        <v>1</v>
      </c>
      <c r="AL148">
        <v>1</v>
      </c>
      <c r="AN148">
        <v>0</v>
      </c>
      <c r="AO148">
        <v>1</v>
      </c>
      <c r="AP148">
        <v>1</v>
      </c>
      <c r="AQ148">
        <v>0</v>
      </c>
      <c r="AR148">
        <v>0</v>
      </c>
      <c r="AS148" t="s">
        <v>3</v>
      </c>
      <c r="AT148">
        <v>0.76</v>
      </c>
      <c r="AU148" t="s">
        <v>20</v>
      </c>
      <c r="AV148">
        <v>2</v>
      </c>
      <c r="AW148">
        <v>2</v>
      </c>
      <c r="AX148">
        <v>68190398</v>
      </c>
      <c r="AY148">
        <v>1</v>
      </c>
      <c r="AZ148">
        <v>0</v>
      </c>
      <c r="BA148">
        <v>150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Y148*Source!I93</f>
        <v>3.6580699999999999</v>
      </c>
      <c r="CY148">
        <f>AD148</f>
        <v>0</v>
      </c>
      <c r="CZ148">
        <f>AH148</f>
        <v>0</v>
      </c>
      <c r="DA148">
        <f>AL148</f>
        <v>1</v>
      </c>
      <c r="DB148">
        <f>ROUND((ROUND(AT148*CZ148,2)*1.25),6)</f>
        <v>0</v>
      </c>
      <c r="DC148">
        <f>ROUND((ROUND(AT148*AG148,2)*1.25),6)</f>
        <v>0</v>
      </c>
    </row>
    <row r="149" spans="1:107" x14ac:dyDescent="0.2">
      <c r="A149">
        <f>ROW(Source!A93)</f>
        <v>93</v>
      </c>
      <c r="B149">
        <v>68187018</v>
      </c>
      <c r="C149">
        <v>68190396</v>
      </c>
      <c r="D149">
        <v>64871408</v>
      </c>
      <c r="E149">
        <v>1</v>
      </c>
      <c r="F149">
        <v>1</v>
      </c>
      <c r="G149">
        <v>1</v>
      </c>
      <c r="H149">
        <v>2</v>
      </c>
      <c r="I149" t="s">
        <v>789</v>
      </c>
      <c r="J149" t="s">
        <v>790</v>
      </c>
      <c r="K149" t="s">
        <v>791</v>
      </c>
      <c r="L149">
        <v>1368</v>
      </c>
      <c r="N149">
        <v>1011</v>
      </c>
      <c r="O149" t="s">
        <v>669</v>
      </c>
      <c r="P149" t="s">
        <v>669</v>
      </c>
      <c r="Q149">
        <v>1</v>
      </c>
      <c r="W149">
        <v>0</v>
      </c>
      <c r="X149">
        <v>344519037</v>
      </c>
      <c r="Y149">
        <v>0.95</v>
      </c>
      <c r="AA149">
        <v>0</v>
      </c>
      <c r="AB149">
        <v>399.5</v>
      </c>
      <c r="AC149">
        <v>383.81</v>
      </c>
      <c r="AD149">
        <v>0</v>
      </c>
      <c r="AE149">
        <v>0</v>
      </c>
      <c r="AF149">
        <v>31.26</v>
      </c>
      <c r="AG149">
        <v>13.5</v>
      </c>
      <c r="AH149">
        <v>0</v>
      </c>
      <c r="AI149">
        <v>1</v>
      </c>
      <c r="AJ149">
        <v>12.78</v>
      </c>
      <c r="AK149">
        <v>28.43</v>
      </c>
      <c r="AL149">
        <v>1</v>
      </c>
      <c r="AN149">
        <v>0</v>
      </c>
      <c r="AO149">
        <v>1</v>
      </c>
      <c r="AP149">
        <v>1</v>
      </c>
      <c r="AQ149">
        <v>0</v>
      </c>
      <c r="AR149">
        <v>0</v>
      </c>
      <c r="AS149" t="s">
        <v>3</v>
      </c>
      <c r="AT149">
        <v>0.76</v>
      </c>
      <c r="AU149" t="s">
        <v>20</v>
      </c>
      <c r="AV149">
        <v>0</v>
      </c>
      <c r="AW149">
        <v>2</v>
      </c>
      <c r="AX149">
        <v>68190399</v>
      </c>
      <c r="AY149">
        <v>1</v>
      </c>
      <c r="AZ149">
        <v>0</v>
      </c>
      <c r="BA149">
        <v>151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CX149">
        <f>Y149*Source!I93</f>
        <v>3.6580699999999999</v>
      </c>
      <c r="CY149">
        <f>AB149</f>
        <v>399.5</v>
      </c>
      <c r="CZ149">
        <f>AF149</f>
        <v>31.26</v>
      </c>
      <c r="DA149">
        <f>AJ149</f>
        <v>12.78</v>
      </c>
      <c r="DB149">
        <f>ROUND((ROUND(AT149*CZ149,2)*1.25),6)</f>
        <v>29.7</v>
      </c>
      <c r="DC149">
        <f>ROUND((ROUND(AT149*AG149,2)*1.25),6)</f>
        <v>12.824999999999999</v>
      </c>
    </row>
    <row r="150" spans="1:107" x14ac:dyDescent="0.2">
      <c r="A150">
        <f>ROW(Source!A93)</f>
        <v>93</v>
      </c>
      <c r="B150">
        <v>68187018</v>
      </c>
      <c r="C150">
        <v>68190396</v>
      </c>
      <c r="D150">
        <v>64872800</v>
      </c>
      <c r="E150">
        <v>1</v>
      </c>
      <c r="F150">
        <v>1</v>
      </c>
      <c r="G150">
        <v>1</v>
      </c>
      <c r="H150">
        <v>2</v>
      </c>
      <c r="I150" t="s">
        <v>746</v>
      </c>
      <c r="J150" t="s">
        <v>747</v>
      </c>
      <c r="K150" t="s">
        <v>748</v>
      </c>
      <c r="L150">
        <v>1368</v>
      </c>
      <c r="N150">
        <v>1011</v>
      </c>
      <c r="O150" t="s">
        <v>669</v>
      </c>
      <c r="P150" t="s">
        <v>669</v>
      </c>
      <c r="Q150">
        <v>1</v>
      </c>
      <c r="W150">
        <v>0</v>
      </c>
      <c r="X150">
        <v>-1867053656</v>
      </c>
      <c r="Y150">
        <v>6.6875</v>
      </c>
      <c r="AA150">
        <v>0</v>
      </c>
      <c r="AB150">
        <v>7.18</v>
      </c>
      <c r="AC150">
        <v>0</v>
      </c>
      <c r="AD150">
        <v>0</v>
      </c>
      <c r="AE150">
        <v>0</v>
      </c>
      <c r="AF150">
        <v>1.95</v>
      </c>
      <c r="AG150">
        <v>0</v>
      </c>
      <c r="AH150">
        <v>0</v>
      </c>
      <c r="AI150">
        <v>1</v>
      </c>
      <c r="AJ150">
        <v>3.68</v>
      </c>
      <c r="AK150">
        <v>28.43</v>
      </c>
      <c r="AL150">
        <v>1</v>
      </c>
      <c r="AN150">
        <v>0</v>
      </c>
      <c r="AO150">
        <v>1</v>
      </c>
      <c r="AP150">
        <v>1</v>
      </c>
      <c r="AQ150">
        <v>0</v>
      </c>
      <c r="AR150">
        <v>0</v>
      </c>
      <c r="AS150" t="s">
        <v>3</v>
      </c>
      <c r="AT150">
        <v>5.35</v>
      </c>
      <c r="AU150" t="s">
        <v>20</v>
      </c>
      <c r="AV150">
        <v>0</v>
      </c>
      <c r="AW150">
        <v>2</v>
      </c>
      <c r="AX150">
        <v>68190400</v>
      </c>
      <c r="AY150">
        <v>1</v>
      </c>
      <c r="AZ150">
        <v>0</v>
      </c>
      <c r="BA150">
        <v>152</v>
      </c>
      <c r="BB150">
        <v>0</v>
      </c>
      <c r="BC150">
        <v>0</v>
      </c>
      <c r="BD150">
        <v>0</v>
      </c>
      <c r="BE150">
        <v>0</v>
      </c>
      <c r="BF150">
        <v>0</v>
      </c>
      <c r="BG150">
        <v>0</v>
      </c>
      <c r="BH150">
        <v>0</v>
      </c>
      <c r="BI150">
        <v>0</v>
      </c>
      <c r="BJ150">
        <v>0</v>
      </c>
      <c r="BK150">
        <v>0</v>
      </c>
      <c r="BL150">
        <v>0</v>
      </c>
      <c r="BM150">
        <v>0</v>
      </c>
      <c r="BN150">
        <v>0</v>
      </c>
      <c r="BO150">
        <v>0</v>
      </c>
      <c r="BP150">
        <v>0</v>
      </c>
      <c r="BQ150">
        <v>0</v>
      </c>
      <c r="BR150">
        <v>0</v>
      </c>
      <c r="BS150">
        <v>0</v>
      </c>
      <c r="BT150">
        <v>0</v>
      </c>
      <c r="BU150">
        <v>0</v>
      </c>
      <c r="BV150">
        <v>0</v>
      </c>
      <c r="BW150">
        <v>0</v>
      </c>
      <c r="CX150">
        <f>Y150*Source!I93</f>
        <v>25.750887500000001</v>
      </c>
      <c r="CY150">
        <f>AB150</f>
        <v>7.18</v>
      </c>
      <c r="CZ150">
        <f>AF150</f>
        <v>1.95</v>
      </c>
      <c r="DA150">
        <f>AJ150</f>
        <v>3.68</v>
      </c>
      <c r="DB150">
        <f>ROUND((ROUND(AT150*CZ150,2)*1.25),6)</f>
        <v>13.0375</v>
      </c>
      <c r="DC150">
        <f>ROUND((ROUND(AT150*AG150,2)*1.25),6)</f>
        <v>0</v>
      </c>
    </row>
    <row r="151" spans="1:107" x14ac:dyDescent="0.2">
      <c r="A151">
        <f>ROW(Source!A93)</f>
        <v>93</v>
      </c>
      <c r="B151">
        <v>68187018</v>
      </c>
      <c r="C151">
        <v>68190396</v>
      </c>
      <c r="D151">
        <v>64873129</v>
      </c>
      <c r="E151">
        <v>1</v>
      </c>
      <c r="F151">
        <v>1</v>
      </c>
      <c r="G151">
        <v>1</v>
      </c>
      <c r="H151">
        <v>2</v>
      </c>
      <c r="I151" t="s">
        <v>715</v>
      </c>
      <c r="J151" t="s">
        <v>716</v>
      </c>
      <c r="K151" t="s">
        <v>717</v>
      </c>
      <c r="L151">
        <v>1368</v>
      </c>
      <c r="N151">
        <v>1011</v>
      </c>
      <c r="O151" t="s">
        <v>669</v>
      </c>
      <c r="P151" t="s">
        <v>669</v>
      </c>
      <c r="Q151">
        <v>1</v>
      </c>
      <c r="W151">
        <v>0</v>
      </c>
      <c r="X151">
        <v>1230759911</v>
      </c>
      <c r="Y151">
        <v>5.7249999999999996</v>
      </c>
      <c r="AA151">
        <v>0</v>
      </c>
      <c r="AB151">
        <v>851.65</v>
      </c>
      <c r="AC151">
        <v>329.79</v>
      </c>
      <c r="AD151">
        <v>0</v>
      </c>
      <c r="AE151">
        <v>0</v>
      </c>
      <c r="AF151">
        <v>87.17</v>
      </c>
      <c r="AG151">
        <v>11.6</v>
      </c>
      <c r="AH151">
        <v>0</v>
      </c>
      <c r="AI151">
        <v>1</v>
      </c>
      <c r="AJ151">
        <v>9.77</v>
      </c>
      <c r="AK151">
        <v>28.43</v>
      </c>
      <c r="AL151">
        <v>1</v>
      </c>
      <c r="AN151">
        <v>0</v>
      </c>
      <c r="AO151">
        <v>1</v>
      </c>
      <c r="AP151">
        <v>1</v>
      </c>
      <c r="AQ151">
        <v>0</v>
      </c>
      <c r="AR151">
        <v>0</v>
      </c>
      <c r="AS151" t="s">
        <v>3</v>
      </c>
      <c r="AT151">
        <v>4.58</v>
      </c>
      <c r="AU151" t="s">
        <v>20</v>
      </c>
      <c r="AV151">
        <v>0</v>
      </c>
      <c r="AW151">
        <v>2</v>
      </c>
      <c r="AX151">
        <v>68190401</v>
      </c>
      <c r="AY151">
        <v>1</v>
      </c>
      <c r="AZ151">
        <v>0</v>
      </c>
      <c r="BA151">
        <v>153</v>
      </c>
      <c r="BB151">
        <v>0</v>
      </c>
      <c r="BC151">
        <v>0</v>
      </c>
      <c r="BD151">
        <v>0</v>
      </c>
      <c r="BE151">
        <v>0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>
        <v>0</v>
      </c>
      <c r="BN151">
        <v>0</v>
      </c>
      <c r="BO151">
        <v>0</v>
      </c>
      <c r="BP151">
        <v>0</v>
      </c>
      <c r="BQ151">
        <v>0</v>
      </c>
      <c r="BR151">
        <v>0</v>
      </c>
      <c r="BS151">
        <v>0</v>
      </c>
      <c r="BT151">
        <v>0</v>
      </c>
      <c r="BU151">
        <v>0</v>
      </c>
      <c r="BV151">
        <v>0</v>
      </c>
      <c r="BW151">
        <v>0</v>
      </c>
      <c r="CX151">
        <f>Y151*Source!I93</f>
        <v>22.044684999999998</v>
      </c>
      <c r="CY151">
        <f>AB151</f>
        <v>851.65</v>
      </c>
      <c r="CZ151">
        <f>AF151</f>
        <v>87.17</v>
      </c>
      <c r="DA151">
        <f>AJ151</f>
        <v>9.77</v>
      </c>
      <c r="DB151">
        <f>ROUND((ROUND(AT151*CZ151,2)*1.25),6)</f>
        <v>499.05</v>
      </c>
      <c r="DC151">
        <f>ROUND((ROUND(AT151*AG151,2)*1.25),6)</f>
        <v>66.412499999999994</v>
      </c>
    </row>
    <row r="152" spans="1:107" x14ac:dyDescent="0.2">
      <c r="A152">
        <f>ROW(Source!A93)</f>
        <v>93</v>
      </c>
      <c r="B152">
        <v>68187018</v>
      </c>
      <c r="C152">
        <v>68190396</v>
      </c>
      <c r="D152">
        <v>64809222</v>
      </c>
      <c r="E152">
        <v>1</v>
      </c>
      <c r="F152">
        <v>1</v>
      </c>
      <c r="G152">
        <v>1</v>
      </c>
      <c r="H152">
        <v>3</v>
      </c>
      <c r="I152" t="s">
        <v>217</v>
      </c>
      <c r="J152" t="s">
        <v>219</v>
      </c>
      <c r="K152" t="s">
        <v>218</v>
      </c>
      <c r="L152">
        <v>1327</v>
      </c>
      <c r="N152">
        <v>1005</v>
      </c>
      <c r="O152" t="s">
        <v>31</v>
      </c>
      <c r="P152" t="s">
        <v>31</v>
      </c>
      <c r="Q152">
        <v>1</v>
      </c>
      <c r="W152">
        <v>1</v>
      </c>
      <c r="X152">
        <v>1863815349</v>
      </c>
      <c r="Y152">
        <v>-103</v>
      </c>
      <c r="AA152">
        <v>260.27</v>
      </c>
      <c r="AB152">
        <v>0</v>
      </c>
      <c r="AC152">
        <v>0</v>
      </c>
      <c r="AD152">
        <v>0</v>
      </c>
      <c r="AE152">
        <v>51.95</v>
      </c>
      <c r="AF152">
        <v>0</v>
      </c>
      <c r="AG152">
        <v>0</v>
      </c>
      <c r="AH152">
        <v>0</v>
      </c>
      <c r="AI152">
        <v>5.01</v>
      </c>
      <c r="AJ152">
        <v>1</v>
      </c>
      <c r="AK152">
        <v>1</v>
      </c>
      <c r="AL152">
        <v>1</v>
      </c>
      <c r="AN152">
        <v>0</v>
      </c>
      <c r="AO152">
        <v>1</v>
      </c>
      <c r="AP152">
        <v>0</v>
      </c>
      <c r="AQ152">
        <v>0</v>
      </c>
      <c r="AR152">
        <v>0</v>
      </c>
      <c r="AS152" t="s">
        <v>3</v>
      </c>
      <c r="AT152">
        <v>-103</v>
      </c>
      <c r="AU152" t="s">
        <v>3</v>
      </c>
      <c r="AV152">
        <v>0</v>
      </c>
      <c r="AW152">
        <v>2</v>
      </c>
      <c r="AX152">
        <v>68190402</v>
      </c>
      <c r="AY152">
        <v>1</v>
      </c>
      <c r="AZ152">
        <v>6144</v>
      </c>
      <c r="BA152">
        <v>154</v>
      </c>
      <c r="BB152">
        <v>0</v>
      </c>
      <c r="BC152">
        <v>0</v>
      </c>
      <c r="BD152">
        <v>0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0</v>
      </c>
      <c r="BO152">
        <v>0</v>
      </c>
      <c r="BP152">
        <v>0</v>
      </c>
      <c r="BQ152">
        <v>0</v>
      </c>
      <c r="BR152">
        <v>0</v>
      </c>
      <c r="BS152">
        <v>0</v>
      </c>
      <c r="BT152">
        <v>0</v>
      </c>
      <c r="BU152">
        <v>0</v>
      </c>
      <c r="BV152">
        <v>0</v>
      </c>
      <c r="BW152">
        <v>0</v>
      </c>
      <c r="CX152">
        <f>Y152*Source!I93</f>
        <v>-396.61180000000002</v>
      </c>
      <c r="CY152">
        <f>AA152</f>
        <v>260.27</v>
      </c>
      <c r="CZ152">
        <f>AE152</f>
        <v>51.95</v>
      </c>
      <c r="DA152">
        <f>AI152</f>
        <v>5.01</v>
      </c>
      <c r="DB152">
        <f>ROUND(ROUND(AT152*CZ152,2),6)</f>
        <v>-5350.85</v>
      </c>
      <c r="DC152">
        <f>ROUND(ROUND(AT152*AG152,2),6)</f>
        <v>0</v>
      </c>
    </row>
    <row r="153" spans="1:107" x14ac:dyDescent="0.2">
      <c r="A153">
        <f>ROW(Source!A93)</f>
        <v>93</v>
      </c>
      <c r="B153">
        <v>68187018</v>
      </c>
      <c r="C153">
        <v>68190396</v>
      </c>
      <c r="D153">
        <v>0</v>
      </c>
      <c r="E153">
        <v>0</v>
      </c>
      <c r="F153">
        <v>1</v>
      </c>
      <c r="G153">
        <v>1</v>
      </c>
      <c r="H153">
        <v>3</v>
      </c>
      <c r="I153" t="s">
        <v>221</v>
      </c>
      <c r="J153" t="s">
        <v>3</v>
      </c>
      <c r="K153" t="s">
        <v>222</v>
      </c>
      <c r="L153">
        <v>1327</v>
      </c>
      <c r="N153">
        <v>1005</v>
      </c>
      <c r="O153" t="s">
        <v>31</v>
      </c>
      <c r="P153" t="s">
        <v>31</v>
      </c>
      <c r="Q153">
        <v>1</v>
      </c>
      <c r="W153">
        <v>0</v>
      </c>
      <c r="X153">
        <v>345705841</v>
      </c>
      <c r="Y153">
        <v>103</v>
      </c>
      <c r="AA153">
        <v>408</v>
      </c>
      <c r="AB153">
        <v>0</v>
      </c>
      <c r="AC153">
        <v>0</v>
      </c>
      <c r="AD153">
        <v>0</v>
      </c>
      <c r="AE153">
        <v>408</v>
      </c>
      <c r="AF153">
        <v>0</v>
      </c>
      <c r="AG153">
        <v>0</v>
      </c>
      <c r="AH153">
        <v>0</v>
      </c>
      <c r="AI153">
        <v>1</v>
      </c>
      <c r="AJ153">
        <v>1</v>
      </c>
      <c r="AK153">
        <v>1</v>
      </c>
      <c r="AL153">
        <v>1</v>
      </c>
      <c r="AN153">
        <v>0</v>
      </c>
      <c r="AO153">
        <v>0</v>
      </c>
      <c r="AP153">
        <v>0</v>
      </c>
      <c r="AQ153">
        <v>0</v>
      </c>
      <c r="AR153">
        <v>0</v>
      </c>
      <c r="AS153" t="s">
        <v>3</v>
      </c>
      <c r="AT153">
        <v>103</v>
      </c>
      <c r="AU153" t="s">
        <v>3</v>
      </c>
      <c r="AV153">
        <v>0</v>
      </c>
      <c r="AW153">
        <v>1</v>
      </c>
      <c r="AX153">
        <v>-1</v>
      </c>
      <c r="AY153">
        <v>0</v>
      </c>
      <c r="AZ153">
        <v>0</v>
      </c>
      <c r="BA153" t="s">
        <v>3</v>
      </c>
      <c r="BB153">
        <v>0</v>
      </c>
      <c r="BC153">
        <v>0</v>
      </c>
      <c r="BD153">
        <v>0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CX153">
        <f>Y153*Source!I93</f>
        <v>396.61180000000002</v>
      </c>
      <c r="CY153">
        <f>AA153</f>
        <v>408</v>
      </c>
      <c r="CZ153">
        <f>AE153</f>
        <v>408</v>
      </c>
      <c r="DA153">
        <f>AI153</f>
        <v>1</v>
      </c>
      <c r="DB153">
        <f>ROUND(ROUND(AT153*CZ153,2),6)</f>
        <v>42024</v>
      </c>
      <c r="DC153">
        <f>ROUND(ROUND(AT153*AG153,2),6)</f>
        <v>0</v>
      </c>
    </row>
    <row r="154" spans="1:107" x14ac:dyDescent="0.2">
      <c r="A154">
        <f>ROW(Source!A96)</f>
        <v>96</v>
      </c>
      <c r="B154">
        <v>68187018</v>
      </c>
      <c r="C154">
        <v>68190407</v>
      </c>
      <c r="D154">
        <v>18409850</v>
      </c>
      <c r="E154">
        <v>1</v>
      </c>
      <c r="F154">
        <v>1</v>
      </c>
      <c r="G154">
        <v>1</v>
      </c>
      <c r="H154">
        <v>1</v>
      </c>
      <c r="I154" t="s">
        <v>663</v>
      </c>
      <c r="J154" t="s">
        <v>3</v>
      </c>
      <c r="K154" t="s">
        <v>664</v>
      </c>
      <c r="L154">
        <v>1369</v>
      </c>
      <c r="N154">
        <v>1013</v>
      </c>
      <c r="O154" t="s">
        <v>665</v>
      </c>
      <c r="P154" t="s">
        <v>665</v>
      </c>
      <c r="Q154">
        <v>1</v>
      </c>
      <c r="W154">
        <v>0</v>
      </c>
      <c r="X154">
        <v>855544366</v>
      </c>
      <c r="Y154">
        <v>105.8</v>
      </c>
      <c r="AA154">
        <v>0</v>
      </c>
      <c r="AB154">
        <v>0</v>
      </c>
      <c r="AC154">
        <v>0</v>
      </c>
      <c r="AD154">
        <v>9.07</v>
      </c>
      <c r="AE154">
        <v>0</v>
      </c>
      <c r="AF154">
        <v>0</v>
      </c>
      <c r="AG154">
        <v>0</v>
      </c>
      <c r="AH154">
        <v>9.07</v>
      </c>
      <c r="AI154">
        <v>1</v>
      </c>
      <c r="AJ154">
        <v>1</v>
      </c>
      <c r="AK154">
        <v>1</v>
      </c>
      <c r="AL154">
        <v>1</v>
      </c>
      <c r="AN154">
        <v>0</v>
      </c>
      <c r="AO154">
        <v>1</v>
      </c>
      <c r="AP154">
        <v>1</v>
      </c>
      <c r="AQ154">
        <v>0</v>
      </c>
      <c r="AR154">
        <v>0</v>
      </c>
      <c r="AS154" t="s">
        <v>3</v>
      </c>
      <c r="AT154">
        <v>92</v>
      </c>
      <c r="AU154" t="s">
        <v>21</v>
      </c>
      <c r="AV154">
        <v>1</v>
      </c>
      <c r="AW154">
        <v>2</v>
      </c>
      <c r="AX154">
        <v>68190408</v>
      </c>
      <c r="AY154">
        <v>1</v>
      </c>
      <c r="AZ154">
        <v>0</v>
      </c>
      <c r="BA154">
        <v>155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0</v>
      </c>
      <c r="BP154">
        <v>0</v>
      </c>
      <c r="BQ154">
        <v>0</v>
      </c>
      <c r="BR154">
        <v>0</v>
      </c>
      <c r="BS154">
        <v>0</v>
      </c>
      <c r="BT154">
        <v>0</v>
      </c>
      <c r="BU154">
        <v>0</v>
      </c>
      <c r="BV154">
        <v>0</v>
      </c>
      <c r="BW154">
        <v>0</v>
      </c>
      <c r="CX154">
        <f>Y154*Source!I96</f>
        <v>72.515320000000003</v>
      </c>
      <c r="CY154">
        <f>AD154</f>
        <v>9.07</v>
      </c>
      <c r="CZ154">
        <f>AH154</f>
        <v>9.07</v>
      </c>
      <c r="DA154">
        <f>AL154</f>
        <v>1</v>
      </c>
      <c r="DB154">
        <f>ROUND((ROUND(AT154*CZ154,2)*1.15),6)</f>
        <v>959.60599999999999</v>
      </c>
      <c r="DC154">
        <f>ROUND((ROUND(AT154*AG154,2)*1.15),6)</f>
        <v>0</v>
      </c>
    </row>
    <row r="155" spans="1:107" x14ac:dyDescent="0.2">
      <c r="A155">
        <f>ROW(Source!A96)</f>
        <v>96</v>
      </c>
      <c r="B155">
        <v>68187018</v>
      </c>
      <c r="C155">
        <v>68190407</v>
      </c>
      <c r="D155">
        <v>64872081</v>
      </c>
      <c r="E155">
        <v>1</v>
      </c>
      <c r="F155">
        <v>1</v>
      </c>
      <c r="G155">
        <v>1</v>
      </c>
      <c r="H155">
        <v>2</v>
      </c>
      <c r="I155" t="s">
        <v>666</v>
      </c>
      <c r="J155" t="s">
        <v>667</v>
      </c>
      <c r="K155" t="s">
        <v>668</v>
      </c>
      <c r="L155">
        <v>1368</v>
      </c>
      <c r="N155">
        <v>1011</v>
      </c>
      <c r="O155" t="s">
        <v>669</v>
      </c>
      <c r="P155" t="s">
        <v>669</v>
      </c>
      <c r="Q155">
        <v>1</v>
      </c>
      <c r="W155">
        <v>0</v>
      </c>
      <c r="X155">
        <v>-1937814132</v>
      </c>
      <c r="Y155">
        <v>2.5</v>
      </c>
      <c r="AA155">
        <v>0</v>
      </c>
      <c r="AB155">
        <v>12.45</v>
      </c>
      <c r="AC155">
        <v>0</v>
      </c>
      <c r="AD155">
        <v>0</v>
      </c>
      <c r="AE155">
        <v>0</v>
      </c>
      <c r="AF155">
        <v>3</v>
      </c>
      <c r="AG155">
        <v>0</v>
      </c>
      <c r="AH155">
        <v>0</v>
      </c>
      <c r="AI155">
        <v>1</v>
      </c>
      <c r="AJ155">
        <v>4.1500000000000004</v>
      </c>
      <c r="AK155">
        <v>28.43</v>
      </c>
      <c r="AL155">
        <v>1</v>
      </c>
      <c r="AN155">
        <v>0</v>
      </c>
      <c r="AO155">
        <v>1</v>
      </c>
      <c r="AP155">
        <v>1</v>
      </c>
      <c r="AQ155">
        <v>0</v>
      </c>
      <c r="AR155">
        <v>0</v>
      </c>
      <c r="AS155" t="s">
        <v>3</v>
      </c>
      <c r="AT155">
        <v>2</v>
      </c>
      <c r="AU155" t="s">
        <v>20</v>
      </c>
      <c r="AV155">
        <v>0</v>
      </c>
      <c r="AW155">
        <v>2</v>
      </c>
      <c r="AX155">
        <v>68190409</v>
      </c>
      <c r="AY155">
        <v>1</v>
      </c>
      <c r="AZ155">
        <v>0</v>
      </c>
      <c r="BA155">
        <v>156</v>
      </c>
      <c r="BB155">
        <v>0</v>
      </c>
      <c r="BC155">
        <v>0</v>
      </c>
      <c r="BD155">
        <v>0</v>
      </c>
      <c r="BE155">
        <v>0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0</v>
      </c>
      <c r="BO155">
        <v>0</v>
      </c>
      <c r="BP155">
        <v>0</v>
      </c>
      <c r="BQ155">
        <v>0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CX155">
        <f>Y155*Source!I96</f>
        <v>1.7135</v>
      </c>
      <c r="CY155">
        <f>AB155</f>
        <v>12.45</v>
      </c>
      <c r="CZ155">
        <f>AF155</f>
        <v>3</v>
      </c>
      <c r="DA155">
        <f>AJ155</f>
        <v>4.1500000000000004</v>
      </c>
      <c r="DB155">
        <f>ROUND((ROUND(AT155*CZ155,2)*1.25),6)</f>
        <v>7.5</v>
      </c>
      <c r="DC155">
        <f>ROUND((ROUND(AT155*AG155,2)*1.25),6)</f>
        <v>0</v>
      </c>
    </row>
    <row r="156" spans="1:107" x14ac:dyDescent="0.2">
      <c r="A156">
        <f>ROW(Source!A96)</f>
        <v>96</v>
      </c>
      <c r="B156">
        <v>68187018</v>
      </c>
      <c r="C156">
        <v>68190407</v>
      </c>
      <c r="D156">
        <v>64872832</v>
      </c>
      <c r="E156">
        <v>1</v>
      </c>
      <c r="F156">
        <v>1</v>
      </c>
      <c r="G156">
        <v>1</v>
      </c>
      <c r="H156">
        <v>2</v>
      </c>
      <c r="I156" t="s">
        <v>670</v>
      </c>
      <c r="J156" t="s">
        <v>671</v>
      </c>
      <c r="K156" t="s">
        <v>672</v>
      </c>
      <c r="L156">
        <v>1368</v>
      </c>
      <c r="N156">
        <v>1011</v>
      </c>
      <c r="O156" t="s">
        <v>669</v>
      </c>
      <c r="P156" t="s">
        <v>669</v>
      </c>
      <c r="Q156">
        <v>1</v>
      </c>
      <c r="W156">
        <v>0</v>
      </c>
      <c r="X156">
        <v>1535098105</v>
      </c>
      <c r="Y156">
        <v>0.17499999999999999</v>
      </c>
      <c r="AA156">
        <v>0</v>
      </c>
      <c r="AB156">
        <v>186.42</v>
      </c>
      <c r="AC156">
        <v>0</v>
      </c>
      <c r="AD156">
        <v>0</v>
      </c>
      <c r="AE156">
        <v>0</v>
      </c>
      <c r="AF156">
        <v>33.590000000000003</v>
      </c>
      <c r="AG156">
        <v>0</v>
      </c>
      <c r="AH156">
        <v>0</v>
      </c>
      <c r="AI156">
        <v>1</v>
      </c>
      <c r="AJ156">
        <v>5.55</v>
      </c>
      <c r="AK156">
        <v>28.43</v>
      </c>
      <c r="AL156">
        <v>1</v>
      </c>
      <c r="AN156">
        <v>0</v>
      </c>
      <c r="AO156">
        <v>1</v>
      </c>
      <c r="AP156">
        <v>1</v>
      </c>
      <c r="AQ156">
        <v>0</v>
      </c>
      <c r="AR156">
        <v>0</v>
      </c>
      <c r="AS156" t="s">
        <v>3</v>
      </c>
      <c r="AT156">
        <v>0.14000000000000001</v>
      </c>
      <c r="AU156" t="s">
        <v>20</v>
      </c>
      <c r="AV156">
        <v>0</v>
      </c>
      <c r="AW156">
        <v>2</v>
      </c>
      <c r="AX156">
        <v>68190410</v>
      </c>
      <c r="AY156">
        <v>1</v>
      </c>
      <c r="AZ156">
        <v>2048</v>
      </c>
      <c r="BA156">
        <v>157</v>
      </c>
      <c r="BB156">
        <v>0</v>
      </c>
      <c r="BC156">
        <v>0</v>
      </c>
      <c r="BD156">
        <v>0</v>
      </c>
      <c r="BE156">
        <v>0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>
        <v>0</v>
      </c>
      <c r="BN156">
        <v>0</v>
      </c>
      <c r="BO156">
        <v>0</v>
      </c>
      <c r="BP156">
        <v>0</v>
      </c>
      <c r="BQ156">
        <v>0</v>
      </c>
      <c r="BR156">
        <v>0</v>
      </c>
      <c r="BS156">
        <v>0</v>
      </c>
      <c r="BT156">
        <v>0</v>
      </c>
      <c r="BU156">
        <v>0</v>
      </c>
      <c r="BV156">
        <v>0</v>
      </c>
      <c r="BW156">
        <v>0</v>
      </c>
      <c r="CX156">
        <f>Y156*Source!I96</f>
        <v>0.119945</v>
      </c>
      <c r="CY156">
        <f>AB156</f>
        <v>186.42</v>
      </c>
      <c r="CZ156">
        <f>AF156</f>
        <v>33.590000000000003</v>
      </c>
      <c r="DA156">
        <f>AJ156</f>
        <v>5.55</v>
      </c>
      <c r="DB156">
        <f>ROUND((ROUND(AT156*CZ156,2)*1.25),6)</f>
        <v>5.875</v>
      </c>
      <c r="DC156">
        <f>ROUND((ROUND(AT156*AG156,2)*1.25),6)</f>
        <v>0</v>
      </c>
    </row>
    <row r="157" spans="1:107" x14ac:dyDescent="0.2">
      <c r="A157">
        <f>ROW(Source!A96)</f>
        <v>96</v>
      </c>
      <c r="B157">
        <v>68187018</v>
      </c>
      <c r="C157">
        <v>68190407</v>
      </c>
      <c r="D157">
        <v>64872869</v>
      </c>
      <c r="E157">
        <v>1</v>
      </c>
      <c r="F157">
        <v>1</v>
      </c>
      <c r="G157">
        <v>1</v>
      </c>
      <c r="H157">
        <v>2</v>
      </c>
      <c r="I157" t="s">
        <v>673</v>
      </c>
      <c r="J157" t="s">
        <v>674</v>
      </c>
      <c r="K157" t="s">
        <v>675</v>
      </c>
      <c r="L157">
        <v>1368</v>
      </c>
      <c r="N157">
        <v>1011</v>
      </c>
      <c r="O157" t="s">
        <v>669</v>
      </c>
      <c r="P157" t="s">
        <v>669</v>
      </c>
      <c r="Q157">
        <v>1</v>
      </c>
      <c r="W157">
        <v>0</v>
      </c>
      <c r="X157">
        <v>-991672839</v>
      </c>
      <c r="Y157">
        <v>0.76249999999999996</v>
      </c>
      <c r="AA157">
        <v>0</v>
      </c>
      <c r="AB157">
        <v>31.8</v>
      </c>
      <c r="AC157">
        <v>0</v>
      </c>
      <c r="AD157">
        <v>0</v>
      </c>
      <c r="AE157">
        <v>0</v>
      </c>
      <c r="AF157">
        <v>2.08</v>
      </c>
      <c r="AG157">
        <v>0</v>
      </c>
      <c r="AH157">
        <v>0</v>
      </c>
      <c r="AI157">
        <v>1</v>
      </c>
      <c r="AJ157">
        <v>15.29</v>
      </c>
      <c r="AK157">
        <v>28.43</v>
      </c>
      <c r="AL157">
        <v>1</v>
      </c>
      <c r="AN157">
        <v>0</v>
      </c>
      <c r="AO157">
        <v>1</v>
      </c>
      <c r="AP157">
        <v>1</v>
      </c>
      <c r="AQ157">
        <v>0</v>
      </c>
      <c r="AR157">
        <v>0</v>
      </c>
      <c r="AS157" t="s">
        <v>3</v>
      </c>
      <c r="AT157">
        <v>0.61</v>
      </c>
      <c r="AU157" t="s">
        <v>20</v>
      </c>
      <c r="AV157">
        <v>0</v>
      </c>
      <c r="AW157">
        <v>2</v>
      </c>
      <c r="AX157">
        <v>68190411</v>
      </c>
      <c r="AY157">
        <v>1</v>
      </c>
      <c r="AZ157">
        <v>0</v>
      </c>
      <c r="BA157">
        <v>158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0</v>
      </c>
      <c r="BS157">
        <v>0</v>
      </c>
      <c r="BT157">
        <v>0</v>
      </c>
      <c r="BU157">
        <v>0</v>
      </c>
      <c r="BV157">
        <v>0</v>
      </c>
      <c r="BW157">
        <v>0</v>
      </c>
      <c r="CX157">
        <f>Y157*Source!I96</f>
        <v>0.52261749999999996</v>
      </c>
      <c r="CY157">
        <f>AB157</f>
        <v>31.8</v>
      </c>
      <c r="CZ157">
        <f>AF157</f>
        <v>2.08</v>
      </c>
      <c r="DA157">
        <f>AJ157</f>
        <v>15.29</v>
      </c>
      <c r="DB157">
        <f>ROUND((ROUND(AT157*CZ157,2)*1.25),6)</f>
        <v>1.5874999999999999</v>
      </c>
      <c r="DC157">
        <f>ROUND((ROUND(AT157*AG157,2)*1.25),6)</f>
        <v>0</v>
      </c>
    </row>
    <row r="158" spans="1:107" x14ac:dyDescent="0.2">
      <c r="A158">
        <f>ROW(Source!A96)</f>
        <v>96</v>
      </c>
      <c r="B158">
        <v>68187018</v>
      </c>
      <c r="C158">
        <v>68190407</v>
      </c>
      <c r="D158">
        <v>64809235</v>
      </c>
      <c r="E158">
        <v>1</v>
      </c>
      <c r="F158">
        <v>1</v>
      </c>
      <c r="G158">
        <v>1</v>
      </c>
      <c r="H158">
        <v>3</v>
      </c>
      <c r="I158" t="s">
        <v>676</v>
      </c>
      <c r="J158" t="s">
        <v>677</v>
      </c>
      <c r="K158" t="s">
        <v>678</v>
      </c>
      <c r="L158">
        <v>1346</v>
      </c>
      <c r="N158">
        <v>1009</v>
      </c>
      <c r="O158" t="s">
        <v>120</v>
      </c>
      <c r="P158" t="s">
        <v>120</v>
      </c>
      <c r="Q158">
        <v>1</v>
      </c>
      <c r="W158">
        <v>0</v>
      </c>
      <c r="X158">
        <v>-946734149</v>
      </c>
      <c r="Y158">
        <v>10</v>
      </c>
      <c r="AA158">
        <v>54.2</v>
      </c>
      <c r="AB158">
        <v>0</v>
      </c>
      <c r="AC158">
        <v>0</v>
      </c>
      <c r="AD158">
        <v>0</v>
      </c>
      <c r="AE158">
        <v>46.72</v>
      </c>
      <c r="AF158">
        <v>0</v>
      </c>
      <c r="AG158">
        <v>0</v>
      </c>
      <c r="AH158">
        <v>0</v>
      </c>
      <c r="AI158">
        <v>1.1599999999999999</v>
      </c>
      <c r="AJ158">
        <v>1</v>
      </c>
      <c r="AK158">
        <v>1</v>
      </c>
      <c r="AL158">
        <v>1</v>
      </c>
      <c r="AN158">
        <v>0</v>
      </c>
      <c r="AO158">
        <v>1</v>
      </c>
      <c r="AP158">
        <v>0</v>
      </c>
      <c r="AQ158">
        <v>0</v>
      </c>
      <c r="AR158">
        <v>0</v>
      </c>
      <c r="AS158" t="s">
        <v>3</v>
      </c>
      <c r="AT158">
        <v>10</v>
      </c>
      <c r="AU158" t="s">
        <v>3</v>
      </c>
      <c r="AV158">
        <v>0</v>
      </c>
      <c r="AW158">
        <v>2</v>
      </c>
      <c r="AX158">
        <v>68190412</v>
      </c>
      <c r="AY158">
        <v>1</v>
      </c>
      <c r="AZ158">
        <v>0</v>
      </c>
      <c r="BA158">
        <v>159</v>
      </c>
      <c r="BB158">
        <v>0</v>
      </c>
      <c r="BC158">
        <v>0</v>
      </c>
      <c r="BD158">
        <v>0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0</v>
      </c>
      <c r="BP158">
        <v>0</v>
      </c>
      <c r="BQ158">
        <v>0</v>
      </c>
      <c r="BR158">
        <v>0</v>
      </c>
      <c r="BS158">
        <v>0</v>
      </c>
      <c r="BT158">
        <v>0</v>
      </c>
      <c r="BU158">
        <v>0</v>
      </c>
      <c r="BV158">
        <v>0</v>
      </c>
      <c r="BW158">
        <v>0</v>
      </c>
      <c r="CX158">
        <f>Y158*Source!I96</f>
        <v>6.8540000000000001</v>
      </c>
      <c r="CY158">
        <f t="shared" ref="CY158:CY172" si="37">AA158</f>
        <v>54.2</v>
      </c>
      <c r="CZ158">
        <f t="shared" ref="CZ158:CZ172" si="38">AE158</f>
        <v>46.72</v>
      </c>
      <c r="DA158">
        <f t="shared" ref="DA158:DA172" si="39">AI158</f>
        <v>1.1599999999999999</v>
      </c>
      <c r="DB158">
        <f t="shared" ref="DB158:DB172" si="40">ROUND(ROUND(AT158*CZ158,2),6)</f>
        <v>467.2</v>
      </c>
      <c r="DC158">
        <f t="shared" ref="DC158:DC172" si="41">ROUND(ROUND(AT158*AG158,2),6)</f>
        <v>0</v>
      </c>
    </row>
    <row r="159" spans="1:107" x14ac:dyDescent="0.2">
      <c r="A159">
        <f>ROW(Source!A96)</f>
        <v>96</v>
      </c>
      <c r="B159">
        <v>68187018</v>
      </c>
      <c r="C159">
        <v>68190407</v>
      </c>
      <c r="D159">
        <v>64809242</v>
      </c>
      <c r="E159">
        <v>1</v>
      </c>
      <c r="F159">
        <v>1</v>
      </c>
      <c r="G159">
        <v>1</v>
      </c>
      <c r="H159">
        <v>3</v>
      </c>
      <c r="I159" t="s">
        <v>679</v>
      </c>
      <c r="J159" t="s">
        <v>680</v>
      </c>
      <c r="K159" t="s">
        <v>681</v>
      </c>
      <c r="L159">
        <v>1346</v>
      </c>
      <c r="N159">
        <v>1009</v>
      </c>
      <c r="O159" t="s">
        <v>120</v>
      </c>
      <c r="P159" t="s">
        <v>120</v>
      </c>
      <c r="Q159">
        <v>1</v>
      </c>
      <c r="W159">
        <v>0</v>
      </c>
      <c r="X159">
        <v>-1529888946</v>
      </c>
      <c r="Y159">
        <v>4</v>
      </c>
      <c r="AA159">
        <v>53.49</v>
      </c>
      <c r="AB159">
        <v>0</v>
      </c>
      <c r="AC159">
        <v>0</v>
      </c>
      <c r="AD159">
        <v>0</v>
      </c>
      <c r="AE159">
        <v>11.12</v>
      </c>
      <c r="AF159">
        <v>0</v>
      </c>
      <c r="AG159">
        <v>0</v>
      </c>
      <c r="AH159">
        <v>0</v>
      </c>
      <c r="AI159">
        <v>4.8099999999999996</v>
      </c>
      <c r="AJ159">
        <v>1</v>
      </c>
      <c r="AK159">
        <v>1</v>
      </c>
      <c r="AL159">
        <v>1</v>
      </c>
      <c r="AN159">
        <v>0</v>
      </c>
      <c r="AO159">
        <v>1</v>
      </c>
      <c r="AP159">
        <v>0</v>
      </c>
      <c r="AQ159">
        <v>0</v>
      </c>
      <c r="AR159">
        <v>0</v>
      </c>
      <c r="AS159" t="s">
        <v>3</v>
      </c>
      <c r="AT159">
        <v>4</v>
      </c>
      <c r="AU159" t="s">
        <v>3</v>
      </c>
      <c r="AV159">
        <v>0</v>
      </c>
      <c r="AW159">
        <v>2</v>
      </c>
      <c r="AX159">
        <v>68190413</v>
      </c>
      <c r="AY159">
        <v>1</v>
      </c>
      <c r="AZ159">
        <v>0</v>
      </c>
      <c r="BA159">
        <v>160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0</v>
      </c>
      <c r="BO159">
        <v>0</v>
      </c>
      <c r="BP159">
        <v>0</v>
      </c>
      <c r="BQ159">
        <v>0</v>
      </c>
      <c r="BR159">
        <v>0</v>
      </c>
      <c r="BS159">
        <v>0</v>
      </c>
      <c r="BT159">
        <v>0</v>
      </c>
      <c r="BU159">
        <v>0</v>
      </c>
      <c r="BV159">
        <v>0</v>
      </c>
      <c r="BW159">
        <v>0</v>
      </c>
      <c r="CX159">
        <f>Y159*Source!I96</f>
        <v>2.7416</v>
      </c>
      <c r="CY159">
        <f t="shared" si="37"/>
        <v>53.49</v>
      </c>
      <c r="CZ159">
        <f t="shared" si="38"/>
        <v>11.12</v>
      </c>
      <c r="DA159">
        <f t="shared" si="39"/>
        <v>4.8099999999999996</v>
      </c>
      <c r="DB159">
        <f t="shared" si="40"/>
        <v>44.48</v>
      </c>
      <c r="DC159">
        <f t="shared" si="41"/>
        <v>0</v>
      </c>
    </row>
    <row r="160" spans="1:107" x14ac:dyDescent="0.2">
      <c r="A160">
        <f>ROW(Source!A96)</f>
        <v>96</v>
      </c>
      <c r="B160">
        <v>68187018</v>
      </c>
      <c r="C160">
        <v>68190407</v>
      </c>
      <c r="D160">
        <v>64809243</v>
      </c>
      <c r="E160">
        <v>1</v>
      </c>
      <c r="F160">
        <v>1</v>
      </c>
      <c r="G160">
        <v>1</v>
      </c>
      <c r="H160">
        <v>3</v>
      </c>
      <c r="I160" t="s">
        <v>682</v>
      </c>
      <c r="J160" t="s">
        <v>683</v>
      </c>
      <c r="K160" t="s">
        <v>684</v>
      </c>
      <c r="L160">
        <v>1346</v>
      </c>
      <c r="N160">
        <v>1009</v>
      </c>
      <c r="O160" t="s">
        <v>120</v>
      </c>
      <c r="P160" t="s">
        <v>120</v>
      </c>
      <c r="Q160">
        <v>1</v>
      </c>
      <c r="W160">
        <v>0</v>
      </c>
      <c r="X160">
        <v>-936589070</v>
      </c>
      <c r="Y160">
        <v>42</v>
      </c>
      <c r="AA160">
        <v>14.95</v>
      </c>
      <c r="AB160">
        <v>0</v>
      </c>
      <c r="AC160">
        <v>0</v>
      </c>
      <c r="AD160">
        <v>0</v>
      </c>
      <c r="AE160">
        <v>4.3600000000000003</v>
      </c>
      <c r="AF160">
        <v>0</v>
      </c>
      <c r="AG160">
        <v>0</v>
      </c>
      <c r="AH160">
        <v>0</v>
      </c>
      <c r="AI160">
        <v>3.43</v>
      </c>
      <c r="AJ160">
        <v>1</v>
      </c>
      <c r="AK160">
        <v>1</v>
      </c>
      <c r="AL160">
        <v>1</v>
      </c>
      <c r="AN160">
        <v>0</v>
      </c>
      <c r="AO160">
        <v>1</v>
      </c>
      <c r="AP160">
        <v>0</v>
      </c>
      <c r="AQ160">
        <v>0</v>
      </c>
      <c r="AR160">
        <v>0</v>
      </c>
      <c r="AS160" t="s">
        <v>3</v>
      </c>
      <c r="AT160">
        <v>42</v>
      </c>
      <c r="AU160" t="s">
        <v>3</v>
      </c>
      <c r="AV160">
        <v>0</v>
      </c>
      <c r="AW160">
        <v>2</v>
      </c>
      <c r="AX160">
        <v>68190414</v>
      </c>
      <c r="AY160">
        <v>1</v>
      </c>
      <c r="AZ160">
        <v>0</v>
      </c>
      <c r="BA160">
        <v>161</v>
      </c>
      <c r="BB160">
        <v>0</v>
      </c>
      <c r="BC160">
        <v>0</v>
      </c>
      <c r="BD160">
        <v>0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0</v>
      </c>
      <c r="BO160">
        <v>0</v>
      </c>
      <c r="BP160">
        <v>0</v>
      </c>
      <c r="BQ160">
        <v>0</v>
      </c>
      <c r="BR160">
        <v>0</v>
      </c>
      <c r="BS160">
        <v>0</v>
      </c>
      <c r="BT160">
        <v>0</v>
      </c>
      <c r="BU160">
        <v>0</v>
      </c>
      <c r="BV160">
        <v>0</v>
      </c>
      <c r="BW160">
        <v>0</v>
      </c>
      <c r="CX160">
        <f>Y160*Source!I96</f>
        <v>28.786799999999999</v>
      </c>
      <c r="CY160">
        <f t="shared" si="37"/>
        <v>14.95</v>
      </c>
      <c r="CZ160">
        <f t="shared" si="38"/>
        <v>4.3600000000000003</v>
      </c>
      <c r="DA160">
        <f t="shared" si="39"/>
        <v>3.43</v>
      </c>
      <c r="DB160">
        <f t="shared" si="40"/>
        <v>183.12</v>
      </c>
      <c r="DC160">
        <f t="shared" si="41"/>
        <v>0</v>
      </c>
    </row>
    <row r="161" spans="1:107" x14ac:dyDescent="0.2">
      <c r="A161">
        <f>ROW(Source!A96)</f>
        <v>96</v>
      </c>
      <c r="B161">
        <v>68187018</v>
      </c>
      <c r="C161">
        <v>68190407</v>
      </c>
      <c r="D161">
        <v>64809267</v>
      </c>
      <c r="E161">
        <v>1</v>
      </c>
      <c r="F161">
        <v>1</v>
      </c>
      <c r="G161">
        <v>1</v>
      </c>
      <c r="H161">
        <v>3</v>
      </c>
      <c r="I161" t="s">
        <v>685</v>
      </c>
      <c r="J161" t="s">
        <v>686</v>
      </c>
      <c r="K161" t="s">
        <v>687</v>
      </c>
      <c r="L161">
        <v>1301</v>
      </c>
      <c r="N161">
        <v>1003</v>
      </c>
      <c r="O161" t="s">
        <v>507</v>
      </c>
      <c r="P161" t="s">
        <v>507</v>
      </c>
      <c r="Q161">
        <v>1</v>
      </c>
      <c r="W161">
        <v>0</v>
      </c>
      <c r="X161">
        <v>-1957188591</v>
      </c>
      <c r="Y161">
        <v>68</v>
      </c>
      <c r="AA161">
        <v>1.1000000000000001</v>
      </c>
      <c r="AB161">
        <v>0</v>
      </c>
      <c r="AC161">
        <v>0</v>
      </c>
      <c r="AD161">
        <v>0</v>
      </c>
      <c r="AE161">
        <v>0.17</v>
      </c>
      <c r="AF161">
        <v>0</v>
      </c>
      <c r="AG161">
        <v>0</v>
      </c>
      <c r="AH161">
        <v>0</v>
      </c>
      <c r="AI161">
        <v>6.47</v>
      </c>
      <c r="AJ161">
        <v>1</v>
      </c>
      <c r="AK161">
        <v>1</v>
      </c>
      <c r="AL161">
        <v>1</v>
      </c>
      <c r="AN161">
        <v>0</v>
      </c>
      <c r="AO161">
        <v>1</v>
      </c>
      <c r="AP161">
        <v>0</v>
      </c>
      <c r="AQ161">
        <v>0</v>
      </c>
      <c r="AR161">
        <v>0</v>
      </c>
      <c r="AS161" t="s">
        <v>3</v>
      </c>
      <c r="AT161">
        <v>68</v>
      </c>
      <c r="AU161" t="s">
        <v>3</v>
      </c>
      <c r="AV161">
        <v>0</v>
      </c>
      <c r="AW161">
        <v>2</v>
      </c>
      <c r="AX161">
        <v>68190415</v>
      </c>
      <c r="AY161">
        <v>1</v>
      </c>
      <c r="AZ161">
        <v>0</v>
      </c>
      <c r="BA161">
        <v>162</v>
      </c>
      <c r="BB161">
        <v>0</v>
      </c>
      <c r="BC161">
        <v>0</v>
      </c>
      <c r="BD161">
        <v>0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0</v>
      </c>
      <c r="BO161">
        <v>0</v>
      </c>
      <c r="BP161">
        <v>0</v>
      </c>
      <c r="BQ161">
        <v>0</v>
      </c>
      <c r="BR161">
        <v>0</v>
      </c>
      <c r="BS161">
        <v>0</v>
      </c>
      <c r="BT161">
        <v>0</v>
      </c>
      <c r="BU161">
        <v>0</v>
      </c>
      <c r="BV161">
        <v>0</v>
      </c>
      <c r="BW161">
        <v>0</v>
      </c>
      <c r="CX161">
        <f>Y161*Source!I96</f>
        <v>46.607199999999999</v>
      </c>
      <c r="CY161">
        <f t="shared" si="37"/>
        <v>1.1000000000000001</v>
      </c>
      <c r="CZ161">
        <f t="shared" si="38"/>
        <v>0.17</v>
      </c>
      <c r="DA161">
        <f t="shared" si="39"/>
        <v>6.47</v>
      </c>
      <c r="DB161">
        <f t="shared" si="40"/>
        <v>11.56</v>
      </c>
      <c r="DC161">
        <f t="shared" si="41"/>
        <v>0</v>
      </c>
    </row>
    <row r="162" spans="1:107" x14ac:dyDescent="0.2">
      <c r="A162">
        <f>ROW(Source!A96)</f>
        <v>96</v>
      </c>
      <c r="B162">
        <v>68187018</v>
      </c>
      <c r="C162">
        <v>68190407</v>
      </c>
      <c r="D162">
        <v>64809273</v>
      </c>
      <c r="E162">
        <v>1</v>
      </c>
      <c r="F162">
        <v>1</v>
      </c>
      <c r="G162">
        <v>1</v>
      </c>
      <c r="H162">
        <v>3</v>
      </c>
      <c r="I162" t="s">
        <v>688</v>
      </c>
      <c r="J162" t="s">
        <v>689</v>
      </c>
      <c r="K162" t="s">
        <v>690</v>
      </c>
      <c r="L162">
        <v>1308</v>
      </c>
      <c r="N162">
        <v>1003</v>
      </c>
      <c r="O162" t="s">
        <v>259</v>
      </c>
      <c r="P162" t="s">
        <v>259</v>
      </c>
      <c r="Q162">
        <v>100</v>
      </c>
      <c r="W162">
        <v>0</v>
      </c>
      <c r="X162">
        <v>-2072982832</v>
      </c>
      <c r="Y162">
        <v>1.35</v>
      </c>
      <c r="AA162">
        <v>1524.24</v>
      </c>
      <c r="AB162">
        <v>0</v>
      </c>
      <c r="AC162">
        <v>0</v>
      </c>
      <c r="AD162">
        <v>0</v>
      </c>
      <c r="AE162">
        <v>174</v>
      </c>
      <c r="AF162">
        <v>0</v>
      </c>
      <c r="AG162">
        <v>0</v>
      </c>
      <c r="AH162">
        <v>0</v>
      </c>
      <c r="AI162">
        <v>8.76</v>
      </c>
      <c r="AJ162">
        <v>1</v>
      </c>
      <c r="AK162">
        <v>1</v>
      </c>
      <c r="AL162">
        <v>1</v>
      </c>
      <c r="AN162">
        <v>0</v>
      </c>
      <c r="AO162">
        <v>1</v>
      </c>
      <c r="AP162">
        <v>0</v>
      </c>
      <c r="AQ162">
        <v>0</v>
      </c>
      <c r="AR162">
        <v>0</v>
      </c>
      <c r="AS162" t="s">
        <v>3</v>
      </c>
      <c r="AT162">
        <v>1.35</v>
      </c>
      <c r="AU162" t="s">
        <v>3</v>
      </c>
      <c r="AV162">
        <v>0</v>
      </c>
      <c r="AW162">
        <v>2</v>
      </c>
      <c r="AX162">
        <v>68190416</v>
      </c>
      <c r="AY162">
        <v>1</v>
      </c>
      <c r="AZ162">
        <v>0</v>
      </c>
      <c r="BA162">
        <v>163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0</v>
      </c>
      <c r="BP162">
        <v>0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CX162">
        <f>Y162*Source!I96</f>
        <v>0.92529000000000006</v>
      </c>
      <c r="CY162">
        <f t="shared" si="37"/>
        <v>1524.24</v>
      </c>
      <c r="CZ162">
        <f t="shared" si="38"/>
        <v>174</v>
      </c>
      <c r="DA162">
        <f t="shared" si="39"/>
        <v>8.76</v>
      </c>
      <c r="DB162">
        <f t="shared" si="40"/>
        <v>234.9</v>
      </c>
      <c r="DC162">
        <f t="shared" si="41"/>
        <v>0</v>
      </c>
    </row>
    <row r="163" spans="1:107" x14ac:dyDescent="0.2">
      <c r="A163">
        <f>ROW(Source!A96)</f>
        <v>96</v>
      </c>
      <c r="B163">
        <v>68187018</v>
      </c>
      <c r="C163">
        <v>68190407</v>
      </c>
      <c r="D163">
        <v>64809300</v>
      </c>
      <c r="E163">
        <v>1</v>
      </c>
      <c r="F163">
        <v>1</v>
      </c>
      <c r="G163">
        <v>1</v>
      </c>
      <c r="H163">
        <v>3</v>
      </c>
      <c r="I163" t="s">
        <v>37</v>
      </c>
      <c r="J163" t="s">
        <v>39</v>
      </c>
      <c r="K163" t="s">
        <v>38</v>
      </c>
      <c r="L163">
        <v>1327</v>
      </c>
      <c r="N163">
        <v>1005</v>
      </c>
      <c r="O163" t="s">
        <v>31</v>
      </c>
      <c r="P163" t="s">
        <v>31</v>
      </c>
      <c r="Q163">
        <v>1</v>
      </c>
      <c r="W163">
        <v>0</v>
      </c>
      <c r="X163">
        <v>1477604143</v>
      </c>
      <c r="Y163">
        <v>112</v>
      </c>
      <c r="AA163">
        <v>73.040000000000006</v>
      </c>
      <c r="AB163">
        <v>0</v>
      </c>
      <c r="AC163">
        <v>0</v>
      </c>
      <c r="AD163">
        <v>0</v>
      </c>
      <c r="AE163">
        <v>15.06</v>
      </c>
      <c r="AF163">
        <v>0</v>
      </c>
      <c r="AG163">
        <v>0</v>
      </c>
      <c r="AH163">
        <v>0</v>
      </c>
      <c r="AI163">
        <v>4.8499999999999996</v>
      </c>
      <c r="AJ163">
        <v>1</v>
      </c>
      <c r="AK163">
        <v>1</v>
      </c>
      <c r="AL163">
        <v>1</v>
      </c>
      <c r="AN163">
        <v>0</v>
      </c>
      <c r="AO163">
        <v>1</v>
      </c>
      <c r="AP163">
        <v>0</v>
      </c>
      <c r="AQ163">
        <v>0</v>
      </c>
      <c r="AR163">
        <v>0</v>
      </c>
      <c r="AS163" t="s">
        <v>3</v>
      </c>
      <c r="AT163">
        <v>112</v>
      </c>
      <c r="AU163" t="s">
        <v>3</v>
      </c>
      <c r="AV163">
        <v>0</v>
      </c>
      <c r="AW163">
        <v>2</v>
      </c>
      <c r="AX163">
        <v>68190417</v>
      </c>
      <c r="AY163">
        <v>1</v>
      </c>
      <c r="AZ163">
        <v>0</v>
      </c>
      <c r="BA163">
        <v>164</v>
      </c>
      <c r="BB163">
        <v>0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0</v>
      </c>
      <c r="BP163">
        <v>0</v>
      </c>
      <c r="BQ163">
        <v>0</v>
      </c>
      <c r="BR163">
        <v>0</v>
      </c>
      <c r="BS163">
        <v>0</v>
      </c>
      <c r="BT163">
        <v>0</v>
      </c>
      <c r="BU163">
        <v>0</v>
      </c>
      <c r="BV163">
        <v>0</v>
      </c>
      <c r="BW163">
        <v>0</v>
      </c>
      <c r="CX163">
        <f>Y163*Source!I96</f>
        <v>76.764800000000008</v>
      </c>
      <c r="CY163">
        <f t="shared" si="37"/>
        <v>73.040000000000006</v>
      </c>
      <c r="CZ163">
        <f t="shared" si="38"/>
        <v>15.06</v>
      </c>
      <c r="DA163">
        <f t="shared" si="39"/>
        <v>4.8499999999999996</v>
      </c>
      <c r="DB163">
        <f t="shared" si="40"/>
        <v>1686.72</v>
      </c>
      <c r="DC163">
        <f t="shared" si="41"/>
        <v>0</v>
      </c>
    </row>
    <row r="164" spans="1:107" x14ac:dyDescent="0.2">
      <c r="A164">
        <f>ROW(Source!A96)</f>
        <v>96</v>
      </c>
      <c r="B164">
        <v>68187018</v>
      </c>
      <c r="C164">
        <v>68190407</v>
      </c>
      <c r="D164">
        <v>64809367</v>
      </c>
      <c r="E164">
        <v>1</v>
      </c>
      <c r="F164">
        <v>1</v>
      </c>
      <c r="G164">
        <v>1</v>
      </c>
      <c r="H164">
        <v>3</v>
      </c>
      <c r="I164" t="s">
        <v>883</v>
      </c>
      <c r="J164" t="s">
        <v>884</v>
      </c>
      <c r="K164" t="s">
        <v>885</v>
      </c>
      <c r="L164">
        <v>1355</v>
      </c>
      <c r="N164">
        <v>1010</v>
      </c>
      <c r="O164" t="s">
        <v>235</v>
      </c>
      <c r="P164" t="s">
        <v>235</v>
      </c>
      <c r="Q164">
        <v>100</v>
      </c>
      <c r="W164">
        <v>0</v>
      </c>
      <c r="X164">
        <v>-1423051874</v>
      </c>
      <c r="Y164">
        <v>4.26</v>
      </c>
      <c r="AA164">
        <v>21.78</v>
      </c>
      <c r="AB164">
        <v>0</v>
      </c>
      <c r="AC164">
        <v>0</v>
      </c>
      <c r="AD164">
        <v>0</v>
      </c>
      <c r="AE164">
        <v>2</v>
      </c>
      <c r="AF164">
        <v>0</v>
      </c>
      <c r="AG164">
        <v>0</v>
      </c>
      <c r="AH164">
        <v>0</v>
      </c>
      <c r="AI164">
        <v>10.89</v>
      </c>
      <c r="AJ164">
        <v>1</v>
      </c>
      <c r="AK164">
        <v>1</v>
      </c>
      <c r="AL164">
        <v>1</v>
      </c>
      <c r="AN164">
        <v>0</v>
      </c>
      <c r="AO164">
        <v>1</v>
      </c>
      <c r="AP164">
        <v>0</v>
      </c>
      <c r="AQ164">
        <v>0</v>
      </c>
      <c r="AR164">
        <v>0</v>
      </c>
      <c r="AS164" t="s">
        <v>3</v>
      </c>
      <c r="AT164">
        <v>4.26</v>
      </c>
      <c r="AU164" t="s">
        <v>3</v>
      </c>
      <c r="AV164">
        <v>0</v>
      </c>
      <c r="AW164">
        <v>2</v>
      </c>
      <c r="AX164">
        <v>68190418</v>
      </c>
      <c r="AY164">
        <v>1</v>
      </c>
      <c r="AZ164">
        <v>0</v>
      </c>
      <c r="BA164">
        <v>165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0</v>
      </c>
      <c r="BO164">
        <v>0</v>
      </c>
      <c r="BP164">
        <v>0</v>
      </c>
      <c r="BQ164">
        <v>0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CX164">
        <f>Y164*Source!I96</f>
        <v>2.9198040000000001</v>
      </c>
      <c r="CY164">
        <f t="shared" si="37"/>
        <v>21.78</v>
      </c>
      <c r="CZ164">
        <f t="shared" si="38"/>
        <v>2</v>
      </c>
      <c r="DA164">
        <f t="shared" si="39"/>
        <v>10.89</v>
      </c>
      <c r="DB164">
        <f t="shared" si="40"/>
        <v>8.52</v>
      </c>
      <c r="DC164">
        <f t="shared" si="41"/>
        <v>0</v>
      </c>
    </row>
    <row r="165" spans="1:107" x14ac:dyDescent="0.2">
      <c r="A165">
        <f>ROW(Source!A96)</f>
        <v>96</v>
      </c>
      <c r="B165">
        <v>68187018</v>
      </c>
      <c r="C165">
        <v>68190407</v>
      </c>
      <c r="D165">
        <v>64809368</v>
      </c>
      <c r="E165">
        <v>1</v>
      </c>
      <c r="F165">
        <v>1</v>
      </c>
      <c r="G165">
        <v>1</v>
      </c>
      <c r="H165">
        <v>3</v>
      </c>
      <c r="I165" t="s">
        <v>694</v>
      </c>
      <c r="J165" t="s">
        <v>695</v>
      </c>
      <c r="K165" t="s">
        <v>696</v>
      </c>
      <c r="L165">
        <v>1355</v>
      </c>
      <c r="N165">
        <v>1010</v>
      </c>
      <c r="O165" t="s">
        <v>235</v>
      </c>
      <c r="P165" t="s">
        <v>235</v>
      </c>
      <c r="Q165">
        <v>100</v>
      </c>
      <c r="W165">
        <v>0</v>
      </c>
      <c r="X165">
        <v>-1181903992</v>
      </c>
      <c r="Y165">
        <v>20.14</v>
      </c>
      <c r="AA165">
        <v>30.3</v>
      </c>
      <c r="AB165">
        <v>0</v>
      </c>
      <c r="AC165">
        <v>0</v>
      </c>
      <c r="AD165">
        <v>0</v>
      </c>
      <c r="AE165">
        <v>2</v>
      </c>
      <c r="AF165">
        <v>0</v>
      </c>
      <c r="AG165">
        <v>0</v>
      </c>
      <c r="AH165">
        <v>0</v>
      </c>
      <c r="AI165">
        <v>15.15</v>
      </c>
      <c r="AJ165">
        <v>1</v>
      </c>
      <c r="AK165">
        <v>1</v>
      </c>
      <c r="AL165">
        <v>1</v>
      </c>
      <c r="AN165">
        <v>0</v>
      </c>
      <c r="AO165">
        <v>1</v>
      </c>
      <c r="AP165">
        <v>0</v>
      </c>
      <c r="AQ165">
        <v>0</v>
      </c>
      <c r="AR165">
        <v>0</v>
      </c>
      <c r="AS165" t="s">
        <v>3</v>
      </c>
      <c r="AT165">
        <v>20.14</v>
      </c>
      <c r="AU165" t="s">
        <v>3</v>
      </c>
      <c r="AV165">
        <v>0</v>
      </c>
      <c r="AW165">
        <v>2</v>
      </c>
      <c r="AX165">
        <v>68190419</v>
      </c>
      <c r="AY165">
        <v>1</v>
      </c>
      <c r="AZ165">
        <v>0</v>
      </c>
      <c r="BA165">
        <v>166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0</v>
      </c>
      <c r="BP165">
        <v>0</v>
      </c>
      <c r="BQ165">
        <v>0</v>
      </c>
      <c r="BR165">
        <v>0</v>
      </c>
      <c r="BS165">
        <v>0</v>
      </c>
      <c r="BT165">
        <v>0</v>
      </c>
      <c r="BU165">
        <v>0</v>
      </c>
      <c r="BV165">
        <v>0</v>
      </c>
      <c r="BW165">
        <v>0</v>
      </c>
      <c r="CX165">
        <f>Y165*Source!I96</f>
        <v>13.803956000000001</v>
      </c>
      <c r="CY165">
        <f t="shared" si="37"/>
        <v>30.3</v>
      </c>
      <c r="CZ165">
        <f t="shared" si="38"/>
        <v>2</v>
      </c>
      <c r="DA165">
        <f t="shared" si="39"/>
        <v>15.15</v>
      </c>
      <c r="DB165">
        <f t="shared" si="40"/>
        <v>40.28</v>
      </c>
      <c r="DC165">
        <f t="shared" si="41"/>
        <v>0</v>
      </c>
    </row>
    <row r="166" spans="1:107" x14ac:dyDescent="0.2">
      <c r="A166">
        <f>ROW(Source!A96)</f>
        <v>96</v>
      </c>
      <c r="B166">
        <v>68187018</v>
      </c>
      <c r="C166">
        <v>68190407</v>
      </c>
      <c r="D166">
        <v>64809374</v>
      </c>
      <c r="E166">
        <v>1</v>
      </c>
      <c r="F166">
        <v>1</v>
      </c>
      <c r="G166">
        <v>1</v>
      </c>
      <c r="H166">
        <v>3</v>
      </c>
      <c r="I166" t="s">
        <v>886</v>
      </c>
      <c r="J166" t="s">
        <v>887</v>
      </c>
      <c r="K166" t="s">
        <v>888</v>
      </c>
      <c r="L166">
        <v>1355</v>
      </c>
      <c r="N166">
        <v>1010</v>
      </c>
      <c r="O166" t="s">
        <v>235</v>
      </c>
      <c r="P166" t="s">
        <v>235</v>
      </c>
      <c r="Q166">
        <v>100</v>
      </c>
      <c r="W166">
        <v>0</v>
      </c>
      <c r="X166">
        <v>411201691</v>
      </c>
      <c r="Y166">
        <v>1.83</v>
      </c>
      <c r="AA166">
        <v>59.84</v>
      </c>
      <c r="AB166">
        <v>0</v>
      </c>
      <c r="AC166">
        <v>0</v>
      </c>
      <c r="AD166">
        <v>0</v>
      </c>
      <c r="AE166">
        <v>68</v>
      </c>
      <c r="AF166">
        <v>0</v>
      </c>
      <c r="AG166">
        <v>0</v>
      </c>
      <c r="AH166">
        <v>0</v>
      </c>
      <c r="AI166">
        <v>0.88</v>
      </c>
      <c r="AJ166">
        <v>1</v>
      </c>
      <c r="AK166">
        <v>1</v>
      </c>
      <c r="AL166">
        <v>1</v>
      </c>
      <c r="AN166">
        <v>0</v>
      </c>
      <c r="AO166">
        <v>1</v>
      </c>
      <c r="AP166">
        <v>0</v>
      </c>
      <c r="AQ166">
        <v>0</v>
      </c>
      <c r="AR166">
        <v>0</v>
      </c>
      <c r="AS166" t="s">
        <v>3</v>
      </c>
      <c r="AT166">
        <v>1.83</v>
      </c>
      <c r="AU166" t="s">
        <v>3</v>
      </c>
      <c r="AV166">
        <v>0</v>
      </c>
      <c r="AW166">
        <v>2</v>
      </c>
      <c r="AX166">
        <v>68190420</v>
      </c>
      <c r="AY166">
        <v>1</v>
      </c>
      <c r="AZ166">
        <v>0</v>
      </c>
      <c r="BA166">
        <v>167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0</v>
      </c>
      <c r="BS166">
        <v>0</v>
      </c>
      <c r="BT166">
        <v>0</v>
      </c>
      <c r="BU166">
        <v>0</v>
      </c>
      <c r="BV166">
        <v>0</v>
      </c>
      <c r="BW166">
        <v>0</v>
      </c>
      <c r="CX166">
        <f>Y166*Source!I96</f>
        <v>1.2542820000000001</v>
      </c>
      <c r="CY166">
        <f t="shared" si="37"/>
        <v>59.84</v>
      </c>
      <c r="CZ166">
        <f t="shared" si="38"/>
        <v>68</v>
      </c>
      <c r="DA166">
        <f t="shared" si="39"/>
        <v>0.88</v>
      </c>
      <c r="DB166">
        <f t="shared" si="40"/>
        <v>124.44</v>
      </c>
      <c r="DC166">
        <f t="shared" si="41"/>
        <v>0</v>
      </c>
    </row>
    <row r="167" spans="1:107" x14ac:dyDescent="0.2">
      <c r="A167">
        <f>ROW(Source!A96)</f>
        <v>96</v>
      </c>
      <c r="B167">
        <v>68187018</v>
      </c>
      <c r="C167">
        <v>68190407</v>
      </c>
      <c r="D167">
        <v>64827618</v>
      </c>
      <c r="E167">
        <v>1</v>
      </c>
      <c r="F167">
        <v>1</v>
      </c>
      <c r="G167">
        <v>1</v>
      </c>
      <c r="H167">
        <v>3</v>
      </c>
      <c r="I167" t="s">
        <v>889</v>
      </c>
      <c r="J167" t="s">
        <v>890</v>
      </c>
      <c r="K167" t="s">
        <v>891</v>
      </c>
      <c r="L167">
        <v>1301</v>
      </c>
      <c r="N167">
        <v>1003</v>
      </c>
      <c r="O167" t="s">
        <v>507</v>
      </c>
      <c r="P167" t="s">
        <v>507</v>
      </c>
      <c r="Q167">
        <v>1</v>
      </c>
      <c r="W167">
        <v>0</v>
      </c>
      <c r="X167">
        <v>-900012946</v>
      </c>
      <c r="Y167">
        <v>390</v>
      </c>
      <c r="AA167">
        <v>39.72</v>
      </c>
      <c r="AB167">
        <v>0</v>
      </c>
      <c r="AC167">
        <v>0</v>
      </c>
      <c r="AD167">
        <v>0</v>
      </c>
      <c r="AE167">
        <v>5.74</v>
      </c>
      <c r="AF167">
        <v>0</v>
      </c>
      <c r="AG167">
        <v>0</v>
      </c>
      <c r="AH167">
        <v>0</v>
      </c>
      <c r="AI167">
        <v>6.92</v>
      </c>
      <c r="AJ167">
        <v>1</v>
      </c>
      <c r="AK167">
        <v>1</v>
      </c>
      <c r="AL167">
        <v>1</v>
      </c>
      <c r="AN167">
        <v>0</v>
      </c>
      <c r="AO167">
        <v>1</v>
      </c>
      <c r="AP167">
        <v>0</v>
      </c>
      <c r="AQ167">
        <v>0</v>
      </c>
      <c r="AR167">
        <v>0</v>
      </c>
      <c r="AS167" t="s">
        <v>3</v>
      </c>
      <c r="AT167">
        <v>390</v>
      </c>
      <c r="AU167" t="s">
        <v>3</v>
      </c>
      <c r="AV167">
        <v>0</v>
      </c>
      <c r="AW167">
        <v>2</v>
      </c>
      <c r="AX167">
        <v>68190421</v>
      </c>
      <c r="AY167">
        <v>1</v>
      </c>
      <c r="AZ167">
        <v>0</v>
      </c>
      <c r="BA167">
        <v>168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0</v>
      </c>
      <c r="BP167">
        <v>0</v>
      </c>
      <c r="BQ167">
        <v>0</v>
      </c>
      <c r="BR167">
        <v>0</v>
      </c>
      <c r="BS167">
        <v>0</v>
      </c>
      <c r="BT167">
        <v>0</v>
      </c>
      <c r="BU167">
        <v>0</v>
      </c>
      <c r="BV167">
        <v>0</v>
      </c>
      <c r="BW167">
        <v>0</v>
      </c>
      <c r="CX167">
        <f>Y167*Source!I96</f>
        <v>267.30599999999998</v>
      </c>
      <c r="CY167">
        <f t="shared" si="37"/>
        <v>39.72</v>
      </c>
      <c r="CZ167">
        <f t="shared" si="38"/>
        <v>5.74</v>
      </c>
      <c r="DA167">
        <f t="shared" si="39"/>
        <v>6.92</v>
      </c>
      <c r="DB167">
        <f t="shared" si="40"/>
        <v>2238.6</v>
      </c>
      <c r="DC167">
        <f t="shared" si="41"/>
        <v>0</v>
      </c>
    </row>
    <row r="168" spans="1:107" x14ac:dyDescent="0.2">
      <c r="A168">
        <f>ROW(Source!A96)</f>
        <v>96</v>
      </c>
      <c r="B168">
        <v>68187018</v>
      </c>
      <c r="C168">
        <v>68190407</v>
      </c>
      <c r="D168">
        <v>64827630</v>
      </c>
      <c r="E168">
        <v>1</v>
      </c>
      <c r="F168">
        <v>1</v>
      </c>
      <c r="G168">
        <v>1</v>
      </c>
      <c r="H168">
        <v>3</v>
      </c>
      <c r="I168" t="s">
        <v>892</v>
      </c>
      <c r="J168" t="s">
        <v>893</v>
      </c>
      <c r="K168" t="s">
        <v>894</v>
      </c>
      <c r="L168">
        <v>1355</v>
      </c>
      <c r="N168">
        <v>1010</v>
      </c>
      <c r="O168" t="s">
        <v>235</v>
      </c>
      <c r="P168" t="s">
        <v>235</v>
      </c>
      <c r="Q168">
        <v>100</v>
      </c>
      <c r="W168">
        <v>0</v>
      </c>
      <c r="X168">
        <v>203875947</v>
      </c>
      <c r="Y168">
        <v>1.83</v>
      </c>
      <c r="AA168">
        <v>865.92</v>
      </c>
      <c r="AB168">
        <v>0</v>
      </c>
      <c r="AC168">
        <v>0</v>
      </c>
      <c r="AD168">
        <v>0</v>
      </c>
      <c r="AE168">
        <v>132</v>
      </c>
      <c r="AF168">
        <v>0</v>
      </c>
      <c r="AG168">
        <v>0</v>
      </c>
      <c r="AH168">
        <v>0</v>
      </c>
      <c r="AI168">
        <v>6.56</v>
      </c>
      <c r="AJ168">
        <v>1</v>
      </c>
      <c r="AK168">
        <v>1</v>
      </c>
      <c r="AL168">
        <v>1</v>
      </c>
      <c r="AN168">
        <v>0</v>
      </c>
      <c r="AO168">
        <v>1</v>
      </c>
      <c r="AP168">
        <v>0</v>
      </c>
      <c r="AQ168">
        <v>0</v>
      </c>
      <c r="AR168">
        <v>0</v>
      </c>
      <c r="AS168" t="s">
        <v>3</v>
      </c>
      <c r="AT168">
        <v>1.83</v>
      </c>
      <c r="AU168" t="s">
        <v>3</v>
      </c>
      <c r="AV168">
        <v>0</v>
      </c>
      <c r="AW168">
        <v>2</v>
      </c>
      <c r="AX168">
        <v>68190422</v>
      </c>
      <c r="AY168">
        <v>1</v>
      </c>
      <c r="AZ168">
        <v>0</v>
      </c>
      <c r="BA168">
        <v>169</v>
      </c>
      <c r="BB168">
        <v>0</v>
      </c>
      <c r="BC168">
        <v>0</v>
      </c>
      <c r="BD168">
        <v>0</v>
      </c>
      <c r="BE168">
        <v>0</v>
      </c>
      <c r="BF168">
        <v>0</v>
      </c>
      <c r="BG168">
        <v>0</v>
      </c>
      <c r="BH168">
        <v>0</v>
      </c>
      <c r="BI168">
        <v>0</v>
      </c>
      <c r="BJ168">
        <v>0</v>
      </c>
      <c r="BK168">
        <v>0</v>
      </c>
      <c r="BL168">
        <v>0</v>
      </c>
      <c r="BM168">
        <v>0</v>
      </c>
      <c r="BN168">
        <v>0</v>
      </c>
      <c r="BO168">
        <v>0</v>
      </c>
      <c r="BP168">
        <v>0</v>
      </c>
      <c r="BQ168">
        <v>0</v>
      </c>
      <c r="BR168">
        <v>0</v>
      </c>
      <c r="BS168">
        <v>0</v>
      </c>
      <c r="BT168">
        <v>0</v>
      </c>
      <c r="BU168">
        <v>0</v>
      </c>
      <c r="BV168">
        <v>0</v>
      </c>
      <c r="BW168">
        <v>0</v>
      </c>
      <c r="CX168">
        <f>Y168*Source!I96</f>
        <v>1.2542820000000001</v>
      </c>
      <c r="CY168">
        <f t="shared" si="37"/>
        <v>865.92</v>
      </c>
      <c r="CZ168">
        <f t="shared" si="38"/>
        <v>132</v>
      </c>
      <c r="DA168">
        <f t="shared" si="39"/>
        <v>6.56</v>
      </c>
      <c r="DB168">
        <f t="shared" si="40"/>
        <v>241.56</v>
      </c>
      <c r="DC168">
        <f t="shared" si="41"/>
        <v>0</v>
      </c>
    </row>
    <row r="169" spans="1:107" x14ac:dyDescent="0.2">
      <c r="A169">
        <f>ROW(Source!A96)</f>
        <v>96</v>
      </c>
      <c r="B169">
        <v>68187018</v>
      </c>
      <c r="C169">
        <v>68190407</v>
      </c>
      <c r="D169">
        <v>64827632</v>
      </c>
      <c r="E169">
        <v>1</v>
      </c>
      <c r="F169">
        <v>1</v>
      </c>
      <c r="G169">
        <v>1</v>
      </c>
      <c r="H169">
        <v>3</v>
      </c>
      <c r="I169" t="s">
        <v>233</v>
      </c>
      <c r="J169" t="s">
        <v>236</v>
      </c>
      <c r="K169" t="s">
        <v>234</v>
      </c>
      <c r="L169">
        <v>1355</v>
      </c>
      <c r="N169">
        <v>1010</v>
      </c>
      <c r="O169" t="s">
        <v>235</v>
      </c>
      <c r="P169" t="s">
        <v>235</v>
      </c>
      <c r="Q169">
        <v>100</v>
      </c>
      <c r="W169">
        <v>0</v>
      </c>
      <c r="X169">
        <v>-1845119355</v>
      </c>
      <c r="Y169">
        <v>1.83</v>
      </c>
      <c r="AA169">
        <v>487.5</v>
      </c>
      <c r="AB169">
        <v>0</v>
      </c>
      <c r="AC169">
        <v>0</v>
      </c>
      <c r="AD169">
        <v>0</v>
      </c>
      <c r="AE169">
        <v>65</v>
      </c>
      <c r="AF169">
        <v>0</v>
      </c>
      <c r="AG169">
        <v>0</v>
      </c>
      <c r="AH169">
        <v>0</v>
      </c>
      <c r="AI169">
        <v>7.5</v>
      </c>
      <c r="AJ169">
        <v>1</v>
      </c>
      <c r="AK169">
        <v>1</v>
      </c>
      <c r="AL169">
        <v>1</v>
      </c>
      <c r="AN169">
        <v>0</v>
      </c>
      <c r="AO169">
        <v>0</v>
      </c>
      <c r="AP169">
        <v>0</v>
      </c>
      <c r="AQ169">
        <v>0</v>
      </c>
      <c r="AR169">
        <v>0</v>
      </c>
      <c r="AS169" t="s">
        <v>3</v>
      </c>
      <c r="AT169">
        <v>1.83</v>
      </c>
      <c r="AU169" t="s">
        <v>3</v>
      </c>
      <c r="AV169">
        <v>0</v>
      </c>
      <c r="AW169">
        <v>1</v>
      </c>
      <c r="AX169">
        <v>-1</v>
      </c>
      <c r="AY169">
        <v>0</v>
      </c>
      <c r="AZ169">
        <v>0</v>
      </c>
      <c r="BA169" t="s">
        <v>3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0</v>
      </c>
      <c r="BL169">
        <v>0</v>
      </c>
      <c r="BM169">
        <v>0</v>
      </c>
      <c r="BN169">
        <v>0</v>
      </c>
      <c r="BO169">
        <v>0</v>
      </c>
      <c r="BP169">
        <v>0</v>
      </c>
      <c r="BQ169">
        <v>0</v>
      </c>
      <c r="BR169">
        <v>0</v>
      </c>
      <c r="BS169">
        <v>0</v>
      </c>
      <c r="BT169">
        <v>0</v>
      </c>
      <c r="BU169">
        <v>0</v>
      </c>
      <c r="BV169">
        <v>0</v>
      </c>
      <c r="BW169">
        <v>0</v>
      </c>
      <c r="CX169">
        <f>Y169*Source!I96</f>
        <v>1.2542820000000001</v>
      </c>
      <c r="CY169">
        <f t="shared" si="37"/>
        <v>487.5</v>
      </c>
      <c r="CZ169">
        <f t="shared" si="38"/>
        <v>65</v>
      </c>
      <c r="DA169">
        <f t="shared" si="39"/>
        <v>7.5</v>
      </c>
      <c r="DB169">
        <f t="shared" si="40"/>
        <v>118.95</v>
      </c>
      <c r="DC169">
        <f t="shared" si="41"/>
        <v>0</v>
      </c>
    </row>
    <row r="170" spans="1:107" x14ac:dyDescent="0.2">
      <c r="A170">
        <f>ROW(Source!A96)</f>
        <v>96</v>
      </c>
      <c r="B170">
        <v>68187018</v>
      </c>
      <c r="C170">
        <v>68190407</v>
      </c>
      <c r="D170">
        <v>64827637</v>
      </c>
      <c r="E170">
        <v>1</v>
      </c>
      <c r="F170">
        <v>1</v>
      </c>
      <c r="G170">
        <v>1</v>
      </c>
      <c r="H170">
        <v>3</v>
      </c>
      <c r="I170" t="s">
        <v>895</v>
      </c>
      <c r="J170" t="s">
        <v>896</v>
      </c>
      <c r="K170" t="s">
        <v>897</v>
      </c>
      <c r="L170">
        <v>1355</v>
      </c>
      <c r="N170">
        <v>1010</v>
      </c>
      <c r="O170" t="s">
        <v>235</v>
      </c>
      <c r="P170" t="s">
        <v>235</v>
      </c>
      <c r="Q170">
        <v>100</v>
      </c>
      <c r="W170">
        <v>0</v>
      </c>
      <c r="X170">
        <v>853498053</v>
      </c>
      <c r="Y170">
        <v>3.68</v>
      </c>
      <c r="AA170">
        <v>519.57000000000005</v>
      </c>
      <c r="AB170">
        <v>0</v>
      </c>
      <c r="AC170">
        <v>0</v>
      </c>
      <c r="AD170">
        <v>0</v>
      </c>
      <c r="AE170">
        <v>69</v>
      </c>
      <c r="AF170">
        <v>0</v>
      </c>
      <c r="AG170">
        <v>0</v>
      </c>
      <c r="AH170">
        <v>0</v>
      </c>
      <c r="AI170">
        <v>7.53</v>
      </c>
      <c r="AJ170">
        <v>1</v>
      </c>
      <c r="AK170">
        <v>1</v>
      </c>
      <c r="AL170">
        <v>1</v>
      </c>
      <c r="AN170">
        <v>0</v>
      </c>
      <c r="AO170">
        <v>1</v>
      </c>
      <c r="AP170">
        <v>0</v>
      </c>
      <c r="AQ170">
        <v>0</v>
      </c>
      <c r="AR170">
        <v>0</v>
      </c>
      <c r="AS170" t="s">
        <v>3</v>
      </c>
      <c r="AT170">
        <v>3.68</v>
      </c>
      <c r="AU170" t="s">
        <v>3</v>
      </c>
      <c r="AV170">
        <v>0</v>
      </c>
      <c r="AW170">
        <v>2</v>
      </c>
      <c r="AX170">
        <v>68190423</v>
      </c>
      <c r="AY170">
        <v>1</v>
      </c>
      <c r="AZ170">
        <v>0</v>
      </c>
      <c r="BA170">
        <v>170</v>
      </c>
      <c r="BB170">
        <v>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0</v>
      </c>
      <c r="BP170">
        <v>0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CX170">
        <f>Y170*Source!I96</f>
        <v>2.5222720000000001</v>
      </c>
      <c r="CY170">
        <f t="shared" si="37"/>
        <v>519.57000000000005</v>
      </c>
      <c r="CZ170">
        <f t="shared" si="38"/>
        <v>69</v>
      </c>
      <c r="DA170">
        <f t="shared" si="39"/>
        <v>7.53</v>
      </c>
      <c r="DB170">
        <f t="shared" si="40"/>
        <v>253.92</v>
      </c>
      <c r="DC170">
        <f t="shared" si="41"/>
        <v>0</v>
      </c>
    </row>
    <row r="171" spans="1:107" x14ac:dyDescent="0.2">
      <c r="A171">
        <f>ROW(Source!A96)</f>
        <v>96</v>
      </c>
      <c r="B171">
        <v>68187018</v>
      </c>
      <c r="C171">
        <v>68190407</v>
      </c>
      <c r="D171">
        <v>64827641</v>
      </c>
      <c r="E171">
        <v>1</v>
      </c>
      <c r="F171">
        <v>1</v>
      </c>
      <c r="G171">
        <v>1</v>
      </c>
      <c r="H171">
        <v>3</v>
      </c>
      <c r="I171" t="s">
        <v>898</v>
      </c>
      <c r="J171" t="s">
        <v>899</v>
      </c>
      <c r="K171" t="s">
        <v>900</v>
      </c>
      <c r="L171">
        <v>1355</v>
      </c>
      <c r="N171">
        <v>1010</v>
      </c>
      <c r="O171" t="s">
        <v>235</v>
      </c>
      <c r="P171" t="s">
        <v>235</v>
      </c>
      <c r="Q171">
        <v>100</v>
      </c>
      <c r="W171">
        <v>0</v>
      </c>
      <c r="X171">
        <v>-99748320</v>
      </c>
      <c r="Y171">
        <v>0.69</v>
      </c>
      <c r="AA171">
        <v>433.38</v>
      </c>
      <c r="AB171">
        <v>0</v>
      </c>
      <c r="AC171">
        <v>0</v>
      </c>
      <c r="AD171">
        <v>0</v>
      </c>
      <c r="AE171">
        <v>62</v>
      </c>
      <c r="AF171">
        <v>0</v>
      </c>
      <c r="AG171">
        <v>0</v>
      </c>
      <c r="AH171">
        <v>0</v>
      </c>
      <c r="AI171">
        <v>6.99</v>
      </c>
      <c r="AJ171">
        <v>1</v>
      </c>
      <c r="AK171">
        <v>1</v>
      </c>
      <c r="AL171">
        <v>1</v>
      </c>
      <c r="AN171">
        <v>0</v>
      </c>
      <c r="AO171">
        <v>1</v>
      </c>
      <c r="AP171">
        <v>0</v>
      </c>
      <c r="AQ171">
        <v>0</v>
      </c>
      <c r="AR171">
        <v>0</v>
      </c>
      <c r="AS171" t="s">
        <v>3</v>
      </c>
      <c r="AT171">
        <v>0.69</v>
      </c>
      <c r="AU171" t="s">
        <v>3</v>
      </c>
      <c r="AV171">
        <v>0</v>
      </c>
      <c r="AW171">
        <v>2</v>
      </c>
      <c r="AX171">
        <v>68190424</v>
      </c>
      <c r="AY171">
        <v>1</v>
      </c>
      <c r="AZ171">
        <v>0</v>
      </c>
      <c r="BA171">
        <v>171</v>
      </c>
      <c r="BB171">
        <v>0</v>
      </c>
      <c r="BC171">
        <v>0</v>
      </c>
      <c r="BD171">
        <v>0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0</v>
      </c>
      <c r="BO171">
        <v>0</v>
      </c>
      <c r="BP171">
        <v>0</v>
      </c>
      <c r="BQ171">
        <v>0</v>
      </c>
      <c r="BR171">
        <v>0</v>
      </c>
      <c r="BS171">
        <v>0</v>
      </c>
      <c r="BT171">
        <v>0</v>
      </c>
      <c r="BU171">
        <v>0</v>
      </c>
      <c r="BV171">
        <v>0</v>
      </c>
      <c r="BW171">
        <v>0</v>
      </c>
      <c r="CX171">
        <f>Y171*Source!I96</f>
        <v>0.47292599999999996</v>
      </c>
      <c r="CY171">
        <f t="shared" si="37"/>
        <v>433.38</v>
      </c>
      <c r="CZ171">
        <f t="shared" si="38"/>
        <v>62</v>
      </c>
      <c r="DA171">
        <f t="shared" si="39"/>
        <v>6.99</v>
      </c>
      <c r="DB171">
        <f t="shared" si="40"/>
        <v>42.78</v>
      </c>
      <c r="DC171">
        <f t="shared" si="41"/>
        <v>0</v>
      </c>
    </row>
    <row r="172" spans="1:107" x14ac:dyDescent="0.2">
      <c r="A172">
        <f>ROW(Source!A96)</f>
        <v>96</v>
      </c>
      <c r="B172">
        <v>68187018</v>
      </c>
      <c r="C172">
        <v>68190407</v>
      </c>
      <c r="D172">
        <v>64847311</v>
      </c>
      <c r="E172">
        <v>1</v>
      </c>
      <c r="F172">
        <v>1</v>
      </c>
      <c r="G172">
        <v>1</v>
      </c>
      <c r="H172">
        <v>3</v>
      </c>
      <c r="I172" t="s">
        <v>709</v>
      </c>
      <c r="J172" t="s">
        <v>710</v>
      </c>
      <c r="K172" t="s">
        <v>711</v>
      </c>
      <c r="L172">
        <v>1339</v>
      </c>
      <c r="N172">
        <v>1007</v>
      </c>
      <c r="O172" t="s">
        <v>712</v>
      </c>
      <c r="P172" t="s">
        <v>712</v>
      </c>
      <c r="Q172">
        <v>1</v>
      </c>
      <c r="W172">
        <v>0</v>
      </c>
      <c r="X172">
        <v>619799737</v>
      </c>
      <c r="Y172">
        <v>3.5999999999999997E-2</v>
      </c>
      <c r="AA172">
        <v>19.57</v>
      </c>
      <c r="AB172">
        <v>0</v>
      </c>
      <c r="AC172">
        <v>0</v>
      </c>
      <c r="AD172">
        <v>0</v>
      </c>
      <c r="AE172">
        <v>2.44</v>
      </c>
      <c r="AF172">
        <v>0</v>
      </c>
      <c r="AG172">
        <v>0</v>
      </c>
      <c r="AH172">
        <v>0</v>
      </c>
      <c r="AI172">
        <v>8.02</v>
      </c>
      <c r="AJ172">
        <v>1</v>
      </c>
      <c r="AK172">
        <v>1</v>
      </c>
      <c r="AL172">
        <v>1</v>
      </c>
      <c r="AN172">
        <v>0</v>
      </c>
      <c r="AO172">
        <v>1</v>
      </c>
      <c r="AP172">
        <v>0</v>
      </c>
      <c r="AQ172">
        <v>0</v>
      </c>
      <c r="AR172">
        <v>0</v>
      </c>
      <c r="AS172" t="s">
        <v>3</v>
      </c>
      <c r="AT172">
        <v>3.5999999999999997E-2</v>
      </c>
      <c r="AU172" t="s">
        <v>3</v>
      </c>
      <c r="AV172">
        <v>0</v>
      </c>
      <c r="AW172">
        <v>2</v>
      </c>
      <c r="AX172">
        <v>68190426</v>
      </c>
      <c r="AY172">
        <v>1</v>
      </c>
      <c r="AZ172">
        <v>0</v>
      </c>
      <c r="BA172">
        <v>173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0</v>
      </c>
      <c r="BH172">
        <v>0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0</v>
      </c>
      <c r="BO172">
        <v>0</v>
      </c>
      <c r="BP172">
        <v>0</v>
      </c>
      <c r="BQ172">
        <v>0</v>
      </c>
      <c r="BR172">
        <v>0</v>
      </c>
      <c r="BS172">
        <v>0</v>
      </c>
      <c r="BT172">
        <v>0</v>
      </c>
      <c r="BU172">
        <v>0</v>
      </c>
      <c r="BV172">
        <v>0</v>
      </c>
      <c r="BW172">
        <v>0</v>
      </c>
      <c r="CX172">
        <f>Y172*Source!I96</f>
        <v>2.4674399999999999E-2</v>
      </c>
      <c r="CY172">
        <f t="shared" si="37"/>
        <v>19.57</v>
      </c>
      <c r="CZ172">
        <f t="shared" si="38"/>
        <v>2.44</v>
      </c>
      <c r="DA172">
        <f t="shared" si="39"/>
        <v>8.02</v>
      </c>
      <c r="DB172">
        <f t="shared" si="40"/>
        <v>0.09</v>
      </c>
      <c r="DC172">
        <f t="shared" si="41"/>
        <v>0</v>
      </c>
    </row>
    <row r="173" spans="1:107" x14ac:dyDescent="0.2">
      <c r="A173">
        <f>ROW(Source!A98)</f>
        <v>98</v>
      </c>
      <c r="B173">
        <v>68187018</v>
      </c>
      <c r="C173">
        <v>68190438</v>
      </c>
      <c r="D173">
        <v>18406785</v>
      </c>
      <c r="E173">
        <v>1</v>
      </c>
      <c r="F173">
        <v>1</v>
      </c>
      <c r="G173">
        <v>1</v>
      </c>
      <c r="H173">
        <v>1</v>
      </c>
      <c r="I173" t="s">
        <v>811</v>
      </c>
      <c r="J173" t="s">
        <v>3</v>
      </c>
      <c r="K173" t="s">
        <v>812</v>
      </c>
      <c r="L173">
        <v>1369</v>
      </c>
      <c r="N173">
        <v>1013</v>
      </c>
      <c r="O173" t="s">
        <v>665</v>
      </c>
      <c r="P173" t="s">
        <v>665</v>
      </c>
      <c r="Q173">
        <v>1</v>
      </c>
      <c r="W173">
        <v>0</v>
      </c>
      <c r="X173">
        <v>645971194</v>
      </c>
      <c r="Y173">
        <v>45.976999999999997</v>
      </c>
      <c r="AA173">
        <v>0</v>
      </c>
      <c r="AB173">
        <v>0</v>
      </c>
      <c r="AC173">
        <v>0</v>
      </c>
      <c r="AD173">
        <v>8.86</v>
      </c>
      <c r="AE173">
        <v>0</v>
      </c>
      <c r="AF173">
        <v>0</v>
      </c>
      <c r="AG173">
        <v>0</v>
      </c>
      <c r="AH173">
        <v>8.86</v>
      </c>
      <c r="AI173">
        <v>1</v>
      </c>
      <c r="AJ173">
        <v>1</v>
      </c>
      <c r="AK173">
        <v>1</v>
      </c>
      <c r="AL173">
        <v>1</v>
      </c>
      <c r="AN173">
        <v>0</v>
      </c>
      <c r="AO173">
        <v>1</v>
      </c>
      <c r="AP173">
        <v>1</v>
      </c>
      <c r="AQ173">
        <v>0</v>
      </c>
      <c r="AR173">
        <v>0</v>
      </c>
      <c r="AS173" t="s">
        <v>3</v>
      </c>
      <c r="AT173">
        <v>39.979999999999997</v>
      </c>
      <c r="AU173" t="s">
        <v>21</v>
      </c>
      <c r="AV173">
        <v>1</v>
      </c>
      <c r="AW173">
        <v>2</v>
      </c>
      <c r="AX173">
        <v>68190439</v>
      </c>
      <c r="AY173">
        <v>1</v>
      </c>
      <c r="AZ173">
        <v>2048</v>
      </c>
      <c r="BA173">
        <v>174</v>
      </c>
      <c r="BB173">
        <v>0</v>
      </c>
      <c r="BC173">
        <v>0</v>
      </c>
      <c r="BD173">
        <v>0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>
        <v>0</v>
      </c>
      <c r="BN173">
        <v>0</v>
      </c>
      <c r="BO173">
        <v>0</v>
      </c>
      <c r="BP173">
        <v>0</v>
      </c>
      <c r="BQ173">
        <v>0</v>
      </c>
      <c r="BR173">
        <v>0</v>
      </c>
      <c r="BS173">
        <v>0</v>
      </c>
      <c r="BT173">
        <v>0</v>
      </c>
      <c r="BU173">
        <v>0</v>
      </c>
      <c r="BV173">
        <v>0</v>
      </c>
      <c r="BW173">
        <v>0</v>
      </c>
      <c r="CX173">
        <f>Y173*Source!I98</f>
        <v>31.512635799999998</v>
      </c>
      <c r="CY173">
        <f>AD173</f>
        <v>8.86</v>
      </c>
      <c r="CZ173">
        <f>AH173</f>
        <v>8.86</v>
      </c>
      <c r="DA173">
        <f>AL173</f>
        <v>1</v>
      </c>
      <c r="DB173">
        <f>ROUND((ROUND(AT173*CZ173,2)*1.15),6)</f>
        <v>407.35300000000001</v>
      </c>
      <c r="DC173">
        <f>ROUND((ROUND(AT173*AG173,2)*1.15),6)</f>
        <v>0</v>
      </c>
    </row>
    <row r="174" spans="1:107" x14ac:dyDescent="0.2">
      <c r="A174">
        <f>ROW(Source!A98)</f>
        <v>98</v>
      </c>
      <c r="B174">
        <v>68187018</v>
      </c>
      <c r="C174">
        <v>68190438</v>
      </c>
      <c r="D174">
        <v>121548</v>
      </c>
      <c r="E174">
        <v>1</v>
      </c>
      <c r="F174">
        <v>1</v>
      </c>
      <c r="G174">
        <v>1</v>
      </c>
      <c r="H174">
        <v>1</v>
      </c>
      <c r="I174" t="s">
        <v>44</v>
      </c>
      <c r="J174" t="s">
        <v>3</v>
      </c>
      <c r="K174" t="s">
        <v>723</v>
      </c>
      <c r="L174">
        <v>608254</v>
      </c>
      <c r="N174">
        <v>1013</v>
      </c>
      <c r="O174" t="s">
        <v>724</v>
      </c>
      <c r="P174" t="s">
        <v>724</v>
      </c>
      <c r="Q174">
        <v>1</v>
      </c>
      <c r="W174">
        <v>0</v>
      </c>
      <c r="X174">
        <v>-185737400</v>
      </c>
      <c r="Y174">
        <v>1.2500000000000001E-2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1</v>
      </c>
      <c r="AJ174">
        <v>1</v>
      </c>
      <c r="AK174">
        <v>1</v>
      </c>
      <c r="AL174">
        <v>1</v>
      </c>
      <c r="AN174">
        <v>0</v>
      </c>
      <c r="AO174">
        <v>1</v>
      </c>
      <c r="AP174">
        <v>1</v>
      </c>
      <c r="AQ174">
        <v>0</v>
      </c>
      <c r="AR174">
        <v>0</v>
      </c>
      <c r="AS174" t="s">
        <v>3</v>
      </c>
      <c r="AT174">
        <v>0.01</v>
      </c>
      <c r="AU174" t="s">
        <v>20</v>
      </c>
      <c r="AV174">
        <v>2</v>
      </c>
      <c r="AW174">
        <v>2</v>
      </c>
      <c r="AX174">
        <v>68190440</v>
      </c>
      <c r="AY174">
        <v>1</v>
      </c>
      <c r="AZ174">
        <v>0</v>
      </c>
      <c r="BA174">
        <v>175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CX174">
        <f>Y174*Source!I98</f>
        <v>8.5675000000000005E-3</v>
      </c>
      <c r="CY174">
        <f>AD174</f>
        <v>0</v>
      </c>
      <c r="CZ174">
        <f>AH174</f>
        <v>0</v>
      </c>
      <c r="DA174">
        <f>AL174</f>
        <v>1</v>
      </c>
      <c r="DB174">
        <f>ROUND((ROUND(AT174*CZ174,2)*1.25),6)</f>
        <v>0</v>
      </c>
      <c r="DC174">
        <f>ROUND((ROUND(AT174*AG174,2)*1.25),6)</f>
        <v>0</v>
      </c>
    </row>
    <row r="175" spans="1:107" x14ac:dyDescent="0.2">
      <c r="A175">
        <f>ROW(Source!A98)</f>
        <v>98</v>
      </c>
      <c r="B175">
        <v>68187018</v>
      </c>
      <c r="C175">
        <v>68190438</v>
      </c>
      <c r="D175">
        <v>64871406</v>
      </c>
      <c r="E175">
        <v>1</v>
      </c>
      <c r="F175">
        <v>1</v>
      </c>
      <c r="G175">
        <v>1</v>
      </c>
      <c r="H175">
        <v>2</v>
      </c>
      <c r="I175" t="s">
        <v>813</v>
      </c>
      <c r="J175" t="s">
        <v>814</v>
      </c>
      <c r="K175" t="s">
        <v>815</v>
      </c>
      <c r="L175">
        <v>1368</v>
      </c>
      <c r="N175">
        <v>1011</v>
      </c>
      <c r="O175" t="s">
        <v>669</v>
      </c>
      <c r="P175" t="s">
        <v>669</v>
      </c>
      <c r="Q175">
        <v>1</v>
      </c>
      <c r="W175">
        <v>0</v>
      </c>
      <c r="X175">
        <v>-1902254956</v>
      </c>
      <c r="Y175">
        <v>1.2500000000000001E-2</v>
      </c>
      <c r="AA175">
        <v>0</v>
      </c>
      <c r="AB175">
        <v>371.75</v>
      </c>
      <c r="AC175">
        <v>329.79</v>
      </c>
      <c r="AD175">
        <v>0</v>
      </c>
      <c r="AE175">
        <v>0</v>
      </c>
      <c r="AF175">
        <v>27.66</v>
      </c>
      <c r="AG175">
        <v>11.6</v>
      </c>
      <c r="AH175">
        <v>0</v>
      </c>
      <c r="AI175">
        <v>1</v>
      </c>
      <c r="AJ175">
        <v>13.44</v>
      </c>
      <c r="AK175">
        <v>28.43</v>
      </c>
      <c r="AL175">
        <v>1</v>
      </c>
      <c r="AN175">
        <v>0</v>
      </c>
      <c r="AO175">
        <v>1</v>
      </c>
      <c r="AP175">
        <v>1</v>
      </c>
      <c r="AQ175">
        <v>0</v>
      </c>
      <c r="AR175">
        <v>0</v>
      </c>
      <c r="AS175" t="s">
        <v>3</v>
      </c>
      <c r="AT175">
        <v>0.01</v>
      </c>
      <c r="AU175" t="s">
        <v>20</v>
      </c>
      <c r="AV175">
        <v>0</v>
      </c>
      <c r="AW175">
        <v>2</v>
      </c>
      <c r="AX175">
        <v>68190441</v>
      </c>
      <c r="AY175">
        <v>1</v>
      </c>
      <c r="AZ175">
        <v>0</v>
      </c>
      <c r="BA175">
        <v>176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0</v>
      </c>
      <c r="BO175">
        <v>0</v>
      </c>
      <c r="BP175">
        <v>0</v>
      </c>
      <c r="BQ175">
        <v>0</v>
      </c>
      <c r="BR175">
        <v>0</v>
      </c>
      <c r="BS175">
        <v>0</v>
      </c>
      <c r="BT175">
        <v>0</v>
      </c>
      <c r="BU175">
        <v>0</v>
      </c>
      <c r="BV175">
        <v>0</v>
      </c>
      <c r="BW175">
        <v>0</v>
      </c>
      <c r="CX175">
        <f>Y175*Source!I98</f>
        <v>8.5675000000000005E-3</v>
      </c>
      <c r="CY175">
        <f>AB175</f>
        <v>371.75</v>
      </c>
      <c r="CZ175">
        <f>AF175</f>
        <v>27.66</v>
      </c>
      <c r="DA175">
        <f>AJ175</f>
        <v>13.44</v>
      </c>
      <c r="DB175">
        <f>ROUND((ROUND(AT175*CZ175,2)*1.25),6)</f>
        <v>0.35</v>
      </c>
      <c r="DC175">
        <f>ROUND((ROUND(AT175*AG175,2)*1.25),6)</f>
        <v>0.15</v>
      </c>
    </row>
    <row r="176" spans="1:107" x14ac:dyDescent="0.2">
      <c r="A176">
        <f>ROW(Source!A98)</f>
        <v>98</v>
      </c>
      <c r="B176">
        <v>68187018</v>
      </c>
      <c r="C176">
        <v>68190438</v>
      </c>
      <c r="D176">
        <v>64873129</v>
      </c>
      <c r="E176">
        <v>1</v>
      </c>
      <c r="F176">
        <v>1</v>
      </c>
      <c r="G176">
        <v>1</v>
      </c>
      <c r="H176">
        <v>2</v>
      </c>
      <c r="I176" t="s">
        <v>715</v>
      </c>
      <c r="J176" t="s">
        <v>716</v>
      </c>
      <c r="K176" t="s">
        <v>717</v>
      </c>
      <c r="L176">
        <v>1368</v>
      </c>
      <c r="N176">
        <v>1011</v>
      </c>
      <c r="O176" t="s">
        <v>669</v>
      </c>
      <c r="P176" t="s">
        <v>669</v>
      </c>
      <c r="Q176">
        <v>1</v>
      </c>
      <c r="W176">
        <v>0</v>
      </c>
      <c r="X176">
        <v>1230759911</v>
      </c>
      <c r="Y176">
        <v>0.125</v>
      </c>
      <c r="AA176">
        <v>0</v>
      </c>
      <c r="AB176">
        <v>851.65</v>
      </c>
      <c r="AC176">
        <v>329.79</v>
      </c>
      <c r="AD176">
        <v>0</v>
      </c>
      <c r="AE176">
        <v>0</v>
      </c>
      <c r="AF176">
        <v>87.17</v>
      </c>
      <c r="AG176">
        <v>11.6</v>
      </c>
      <c r="AH176">
        <v>0</v>
      </c>
      <c r="AI176">
        <v>1</v>
      </c>
      <c r="AJ176">
        <v>9.77</v>
      </c>
      <c r="AK176">
        <v>28.43</v>
      </c>
      <c r="AL176">
        <v>1</v>
      </c>
      <c r="AN176">
        <v>0</v>
      </c>
      <c r="AO176">
        <v>1</v>
      </c>
      <c r="AP176">
        <v>1</v>
      </c>
      <c r="AQ176">
        <v>0</v>
      </c>
      <c r="AR176">
        <v>0</v>
      </c>
      <c r="AS176" t="s">
        <v>3</v>
      </c>
      <c r="AT176">
        <v>0.1</v>
      </c>
      <c r="AU176" t="s">
        <v>20</v>
      </c>
      <c r="AV176">
        <v>0</v>
      </c>
      <c r="AW176">
        <v>2</v>
      </c>
      <c r="AX176">
        <v>68190442</v>
      </c>
      <c r="AY176">
        <v>1</v>
      </c>
      <c r="AZ176">
        <v>0</v>
      </c>
      <c r="BA176">
        <v>177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0</v>
      </c>
      <c r="BO176">
        <v>0</v>
      </c>
      <c r="BP176">
        <v>0</v>
      </c>
      <c r="BQ176">
        <v>0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0</v>
      </c>
      <c r="CX176">
        <f>Y176*Source!I98</f>
        <v>8.5675000000000001E-2</v>
      </c>
      <c r="CY176">
        <f>AB176</f>
        <v>851.65</v>
      </c>
      <c r="CZ176">
        <f>AF176</f>
        <v>87.17</v>
      </c>
      <c r="DA176">
        <f>AJ176</f>
        <v>9.77</v>
      </c>
      <c r="DB176">
        <f>ROUND((ROUND(AT176*CZ176,2)*1.25),6)</f>
        <v>10.9</v>
      </c>
      <c r="DC176">
        <f>ROUND((ROUND(AT176*AG176,2)*1.25),6)</f>
        <v>1.45</v>
      </c>
    </row>
    <row r="177" spans="1:107" x14ac:dyDescent="0.2">
      <c r="A177">
        <f>ROW(Source!A98)</f>
        <v>98</v>
      </c>
      <c r="B177">
        <v>68187018</v>
      </c>
      <c r="C177">
        <v>68190438</v>
      </c>
      <c r="D177">
        <v>64808516</v>
      </c>
      <c r="E177">
        <v>1</v>
      </c>
      <c r="F177">
        <v>1</v>
      </c>
      <c r="G177">
        <v>1</v>
      </c>
      <c r="H177">
        <v>3</v>
      </c>
      <c r="I177" t="s">
        <v>792</v>
      </c>
      <c r="J177" t="s">
        <v>793</v>
      </c>
      <c r="K177" t="s">
        <v>794</v>
      </c>
      <c r="L177">
        <v>1327</v>
      </c>
      <c r="N177">
        <v>1005</v>
      </c>
      <c r="O177" t="s">
        <v>31</v>
      </c>
      <c r="P177" t="s">
        <v>31</v>
      </c>
      <c r="Q177">
        <v>1</v>
      </c>
      <c r="W177">
        <v>0</v>
      </c>
      <c r="X177">
        <v>-1827594923</v>
      </c>
      <c r="Y177">
        <v>0.84</v>
      </c>
      <c r="AA177">
        <v>153.30000000000001</v>
      </c>
      <c r="AB177">
        <v>0</v>
      </c>
      <c r="AC177">
        <v>0</v>
      </c>
      <c r="AD177">
        <v>0</v>
      </c>
      <c r="AE177">
        <v>72.31</v>
      </c>
      <c r="AF177">
        <v>0</v>
      </c>
      <c r="AG177">
        <v>0</v>
      </c>
      <c r="AH177">
        <v>0</v>
      </c>
      <c r="AI177">
        <v>2.12</v>
      </c>
      <c r="AJ177">
        <v>1</v>
      </c>
      <c r="AK177">
        <v>1</v>
      </c>
      <c r="AL177">
        <v>1</v>
      </c>
      <c r="AN177">
        <v>0</v>
      </c>
      <c r="AO177">
        <v>1</v>
      </c>
      <c r="AP177">
        <v>0</v>
      </c>
      <c r="AQ177">
        <v>0</v>
      </c>
      <c r="AR177">
        <v>0</v>
      </c>
      <c r="AS177" t="s">
        <v>3</v>
      </c>
      <c r="AT177">
        <v>0.84</v>
      </c>
      <c r="AU177" t="s">
        <v>3</v>
      </c>
      <c r="AV177">
        <v>0</v>
      </c>
      <c r="AW177">
        <v>2</v>
      </c>
      <c r="AX177">
        <v>68190443</v>
      </c>
      <c r="AY177">
        <v>1</v>
      </c>
      <c r="AZ177">
        <v>0</v>
      </c>
      <c r="BA177">
        <v>178</v>
      </c>
      <c r="BB177">
        <v>0</v>
      </c>
      <c r="BC177">
        <v>0</v>
      </c>
      <c r="BD177">
        <v>0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0</v>
      </c>
      <c r="BP177">
        <v>0</v>
      </c>
      <c r="BQ177">
        <v>0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CX177">
        <f>Y177*Source!I98</f>
        <v>0.57573600000000003</v>
      </c>
      <c r="CY177">
        <f>AA177</f>
        <v>153.30000000000001</v>
      </c>
      <c r="CZ177">
        <f>AE177</f>
        <v>72.31</v>
      </c>
      <c r="DA177">
        <f>AI177</f>
        <v>2.12</v>
      </c>
      <c r="DB177">
        <f t="shared" ref="DB177:DB208" si="42">ROUND(ROUND(AT177*CZ177,2),6)</f>
        <v>60.74</v>
      </c>
      <c r="DC177">
        <f t="shared" ref="DC177:DC208" si="43">ROUND(ROUND(AT177*AG177,2),6)</f>
        <v>0</v>
      </c>
    </row>
    <row r="178" spans="1:107" x14ac:dyDescent="0.2">
      <c r="A178">
        <f>ROW(Source!A98)</f>
        <v>98</v>
      </c>
      <c r="B178">
        <v>68187018</v>
      </c>
      <c r="C178">
        <v>68190438</v>
      </c>
      <c r="D178">
        <v>64808665</v>
      </c>
      <c r="E178">
        <v>1</v>
      </c>
      <c r="F178">
        <v>1</v>
      </c>
      <c r="G178">
        <v>1</v>
      </c>
      <c r="H178">
        <v>3</v>
      </c>
      <c r="I178" t="s">
        <v>798</v>
      </c>
      <c r="J178" t="s">
        <v>799</v>
      </c>
      <c r="K178" t="s">
        <v>800</v>
      </c>
      <c r="L178">
        <v>1346</v>
      </c>
      <c r="N178">
        <v>1009</v>
      </c>
      <c r="O178" t="s">
        <v>120</v>
      </c>
      <c r="P178" t="s">
        <v>120</v>
      </c>
      <c r="Q178">
        <v>1</v>
      </c>
      <c r="W178">
        <v>0</v>
      </c>
      <c r="X178">
        <v>644139035</v>
      </c>
      <c r="Y178">
        <v>0.31</v>
      </c>
      <c r="AA178">
        <v>45.67</v>
      </c>
      <c r="AB178">
        <v>0</v>
      </c>
      <c r="AC178">
        <v>0</v>
      </c>
      <c r="AD178">
        <v>0</v>
      </c>
      <c r="AE178">
        <v>1.81</v>
      </c>
      <c r="AF178">
        <v>0</v>
      </c>
      <c r="AG178">
        <v>0</v>
      </c>
      <c r="AH178">
        <v>0</v>
      </c>
      <c r="AI178">
        <v>25.23</v>
      </c>
      <c r="AJ178">
        <v>1</v>
      </c>
      <c r="AK178">
        <v>1</v>
      </c>
      <c r="AL178">
        <v>1</v>
      </c>
      <c r="AN178">
        <v>0</v>
      </c>
      <c r="AO178">
        <v>1</v>
      </c>
      <c r="AP178">
        <v>0</v>
      </c>
      <c r="AQ178">
        <v>0</v>
      </c>
      <c r="AR178">
        <v>0</v>
      </c>
      <c r="AS178" t="s">
        <v>3</v>
      </c>
      <c r="AT178">
        <v>0.31</v>
      </c>
      <c r="AU178" t="s">
        <v>3</v>
      </c>
      <c r="AV178">
        <v>0</v>
      </c>
      <c r="AW178">
        <v>2</v>
      </c>
      <c r="AX178">
        <v>68190444</v>
      </c>
      <c r="AY178">
        <v>1</v>
      </c>
      <c r="AZ178">
        <v>0</v>
      </c>
      <c r="BA178">
        <v>179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CX178">
        <f>Y178*Source!I98</f>
        <v>0.212474</v>
      </c>
      <c r="CY178">
        <f>AA178</f>
        <v>45.67</v>
      </c>
      <c r="CZ178">
        <f>AE178</f>
        <v>1.81</v>
      </c>
      <c r="DA178">
        <f>AI178</f>
        <v>25.23</v>
      </c>
      <c r="DB178">
        <f t="shared" si="42"/>
        <v>0.56000000000000005</v>
      </c>
      <c r="DC178">
        <f t="shared" si="43"/>
        <v>0</v>
      </c>
    </row>
    <row r="179" spans="1:107" x14ac:dyDescent="0.2">
      <c r="A179">
        <f>ROW(Source!A98)</f>
        <v>98</v>
      </c>
      <c r="B179">
        <v>68187018</v>
      </c>
      <c r="C179">
        <v>68190438</v>
      </c>
      <c r="D179">
        <v>64810078</v>
      </c>
      <c r="E179">
        <v>1</v>
      </c>
      <c r="F179">
        <v>1</v>
      </c>
      <c r="G179">
        <v>1</v>
      </c>
      <c r="H179">
        <v>3</v>
      </c>
      <c r="I179" t="s">
        <v>816</v>
      </c>
      <c r="J179" t="s">
        <v>817</v>
      </c>
      <c r="K179" t="s">
        <v>818</v>
      </c>
      <c r="L179">
        <v>1348</v>
      </c>
      <c r="N179">
        <v>1009</v>
      </c>
      <c r="O179" t="s">
        <v>133</v>
      </c>
      <c r="P179" t="s">
        <v>133</v>
      </c>
      <c r="Q179">
        <v>1000</v>
      </c>
      <c r="W179">
        <v>0</v>
      </c>
      <c r="X179">
        <v>2076838230</v>
      </c>
      <c r="Y179">
        <v>3.3000000000000002E-2</v>
      </c>
      <c r="AA179">
        <v>45882.44</v>
      </c>
      <c r="AB179">
        <v>0</v>
      </c>
      <c r="AC179">
        <v>0</v>
      </c>
      <c r="AD179">
        <v>0</v>
      </c>
      <c r="AE179">
        <v>4615.9399999999996</v>
      </c>
      <c r="AF179">
        <v>0</v>
      </c>
      <c r="AG179">
        <v>0</v>
      </c>
      <c r="AH179">
        <v>0</v>
      </c>
      <c r="AI179">
        <v>9.94</v>
      </c>
      <c r="AJ179">
        <v>1</v>
      </c>
      <c r="AK179">
        <v>1</v>
      </c>
      <c r="AL179">
        <v>1</v>
      </c>
      <c r="AN179">
        <v>0</v>
      </c>
      <c r="AO179">
        <v>1</v>
      </c>
      <c r="AP179">
        <v>0</v>
      </c>
      <c r="AQ179">
        <v>0</v>
      </c>
      <c r="AR179">
        <v>0</v>
      </c>
      <c r="AS179" t="s">
        <v>3</v>
      </c>
      <c r="AT179">
        <v>3.3000000000000002E-2</v>
      </c>
      <c r="AU179" t="s">
        <v>3</v>
      </c>
      <c r="AV179">
        <v>0</v>
      </c>
      <c r="AW179">
        <v>2</v>
      </c>
      <c r="AX179">
        <v>68190445</v>
      </c>
      <c r="AY179">
        <v>1</v>
      </c>
      <c r="AZ179">
        <v>0</v>
      </c>
      <c r="BA179">
        <v>180</v>
      </c>
      <c r="BB179">
        <v>0</v>
      </c>
      <c r="BC179">
        <v>0</v>
      </c>
      <c r="BD179">
        <v>0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0</v>
      </c>
      <c r="BQ179">
        <v>0</v>
      </c>
      <c r="BR179">
        <v>0</v>
      </c>
      <c r="BS179">
        <v>0</v>
      </c>
      <c r="BT179">
        <v>0</v>
      </c>
      <c r="BU179">
        <v>0</v>
      </c>
      <c r="BV179">
        <v>0</v>
      </c>
      <c r="BW179">
        <v>0</v>
      </c>
      <c r="CX179">
        <f>Y179*Source!I98</f>
        <v>2.2618200000000001E-2</v>
      </c>
      <c r="CY179">
        <f>AA179</f>
        <v>45882.44</v>
      </c>
      <c r="CZ179">
        <f>AE179</f>
        <v>4615.9399999999996</v>
      </c>
      <c r="DA179">
        <f>AI179</f>
        <v>9.94</v>
      </c>
      <c r="DB179">
        <f t="shared" si="42"/>
        <v>152.33000000000001</v>
      </c>
      <c r="DC179">
        <f t="shared" si="43"/>
        <v>0</v>
      </c>
    </row>
    <row r="180" spans="1:107" x14ac:dyDescent="0.2">
      <c r="A180">
        <f>ROW(Source!A98)</f>
        <v>98</v>
      </c>
      <c r="B180">
        <v>68187018</v>
      </c>
      <c r="C180">
        <v>68190438</v>
      </c>
      <c r="D180">
        <v>64810131</v>
      </c>
      <c r="E180">
        <v>1</v>
      </c>
      <c r="F180">
        <v>1</v>
      </c>
      <c r="G180">
        <v>1</v>
      </c>
      <c r="H180">
        <v>3</v>
      </c>
      <c r="I180" t="s">
        <v>819</v>
      </c>
      <c r="J180" t="s">
        <v>820</v>
      </c>
      <c r="K180" t="s">
        <v>821</v>
      </c>
      <c r="L180">
        <v>1348</v>
      </c>
      <c r="N180">
        <v>1009</v>
      </c>
      <c r="O180" t="s">
        <v>133</v>
      </c>
      <c r="P180" t="s">
        <v>133</v>
      </c>
      <c r="Q180">
        <v>1000</v>
      </c>
      <c r="W180">
        <v>0</v>
      </c>
      <c r="X180">
        <v>1268898367</v>
      </c>
      <c r="Y180">
        <v>5.4999999999999997E-3</v>
      </c>
      <c r="AA180">
        <v>44966.64</v>
      </c>
      <c r="AB180">
        <v>0</v>
      </c>
      <c r="AC180">
        <v>0</v>
      </c>
      <c r="AD180">
        <v>0</v>
      </c>
      <c r="AE180">
        <v>11927.49</v>
      </c>
      <c r="AF180">
        <v>0</v>
      </c>
      <c r="AG180">
        <v>0</v>
      </c>
      <c r="AH180">
        <v>0</v>
      </c>
      <c r="AI180">
        <v>3.77</v>
      </c>
      <c r="AJ180">
        <v>1</v>
      </c>
      <c r="AK180">
        <v>1</v>
      </c>
      <c r="AL180">
        <v>1</v>
      </c>
      <c r="AN180">
        <v>0</v>
      </c>
      <c r="AO180">
        <v>1</v>
      </c>
      <c r="AP180">
        <v>0</v>
      </c>
      <c r="AQ180">
        <v>0</v>
      </c>
      <c r="AR180">
        <v>0</v>
      </c>
      <c r="AS180" t="s">
        <v>3</v>
      </c>
      <c r="AT180">
        <v>5.4999999999999997E-3</v>
      </c>
      <c r="AU180" t="s">
        <v>3</v>
      </c>
      <c r="AV180">
        <v>0</v>
      </c>
      <c r="AW180">
        <v>2</v>
      </c>
      <c r="AX180">
        <v>68190446</v>
      </c>
      <c r="AY180">
        <v>1</v>
      </c>
      <c r="AZ180">
        <v>0</v>
      </c>
      <c r="BA180">
        <v>181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CX180">
        <f>Y180*Source!I98</f>
        <v>3.7697E-3</v>
      </c>
      <c r="CY180">
        <f>AA180</f>
        <v>44966.64</v>
      </c>
      <c r="CZ180">
        <f>AE180</f>
        <v>11927.49</v>
      </c>
      <c r="DA180">
        <f>AI180</f>
        <v>3.77</v>
      </c>
      <c r="DB180">
        <f t="shared" si="42"/>
        <v>65.599999999999994</v>
      </c>
      <c r="DC180">
        <f t="shared" si="43"/>
        <v>0</v>
      </c>
    </row>
    <row r="181" spans="1:107" x14ac:dyDescent="0.2">
      <c r="A181">
        <f>ROW(Source!A98)</f>
        <v>98</v>
      </c>
      <c r="B181">
        <v>68187018</v>
      </c>
      <c r="C181">
        <v>68190438</v>
      </c>
      <c r="D181">
        <v>64810636</v>
      </c>
      <c r="E181">
        <v>1</v>
      </c>
      <c r="F181">
        <v>1</v>
      </c>
      <c r="G181">
        <v>1</v>
      </c>
      <c r="H181">
        <v>3</v>
      </c>
      <c r="I181" t="s">
        <v>822</v>
      </c>
      <c r="J181" t="s">
        <v>823</v>
      </c>
      <c r="K181" t="s">
        <v>824</v>
      </c>
      <c r="L181">
        <v>1346</v>
      </c>
      <c r="N181">
        <v>1009</v>
      </c>
      <c r="O181" t="s">
        <v>120</v>
      </c>
      <c r="P181" t="s">
        <v>120</v>
      </c>
      <c r="Q181">
        <v>1</v>
      </c>
      <c r="W181">
        <v>0</v>
      </c>
      <c r="X181">
        <v>-1042179355</v>
      </c>
      <c r="Y181">
        <v>22</v>
      </c>
      <c r="AA181">
        <v>106.06</v>
      </c>
      <c r="AB181">
        <v>0</v>
      </c>
      <c r="AC181">
        <v>0</v>
      </c>
      <c r="AD181">
        <v>0</v>
      </c>
      <c r="AE181">
        <v>15.26</v>
      </c>
      <c r="AF181">
        <v>0</v>
      </c>
      <c r="AG181">
        <v>0</v>
      </c>
      <c r="AH181">
        <v>0</v>
      </c>
      <c r="AI181">
        <v>6.95</v>
      </c>
      <c r="AJ181">
        <v>1</v>
      </c>
      <c r="AK181">
        <v>1</v>
      </c>
      <c r="AL181">
        <v>1</v>
      </c>
      <c r="AN181">
        <v>0</v>
      </c>
      <c r="AO181">
        <v>1</v>
      </c>
      <c r="AP181">
        <v>0</v>
      </c>
      <c r="AQ181">
        <v>0</v>
      </c>
      <c r="AR181">
        <v>0</v>
      </c>
      <c r="AS181" t="s">
        <v>3</v>
      </c>
      <c r="AT181">
        <v>22</v>
      </c>
      <c r="AU181" t="s">
        <v>3</v>
      </c>
      <c r="AV181">
        <v>0</v>
      </c>
      <c r="AW181">
        <v>2</v>
      </c>
      <c r="AX181">
        <v>68190447</v>
      </c>
      <c r="AY181">
        <v>1</v>
      </c>
      <c r="AZ181">
        <v>0</v>
      </c>
      <c r="BA181">
        <v>182</v>
      </c>
      <c r="BB181">
        <v>0</v>
      </c>
      <c r="BC181">
        <v>0</v>
      </c>
      <c r="BD181">
        <v>0</v>
      </c>
      <c r="BE181">
        <v>0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>
        <v>0</v>
      </c>
      <c r="BN181">
        <v>0</v>
      </c>
      <c r="BO181">
        <v>0</v>
      </c>
      <c r="BP181">
        <v>0</v>
      </c>
      <c r="BQ181">
        <v>0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CX181">
        <f>Y181*Source!I98</f>
        <v>15.078800000000001</v>
      </c>
      <c r="CY181">
        <f>AA181</f>
        <v>106.06</v>
      </c>
      <c r="CZ181">
        <f>AE181</f>
        <v>15.26</v>
      </c>
      <c r="DA181">
        <f>AI181</f>
        <v>6.95</v>
      </c>
      <c r="DB181">
        <f t="shared" si="42"/>
        <v>335.72</v>
      </c>
      <c r="DC181">
        <f t="shared" si="43"/>
        <v>0</v>
      </c>
    </row>
    <row r="182" spans="1:107" x14ac:dyDescent="0.2">
      <c r="A182">
        <f>ROW(Source!A133)</f>
        <v>133</v>
      </c>
      <c r="B182">
        <v>68187018</v>
      </c>
      <c r="C182">
        <v>68190505</v>
      </c>
      <c r="D182">
        <v>18407150</v>
      </c>
      <c r="E182">
        <v>1</v>
      </c>
      <c r="F182">
        <v>1</v>
      </c>
      <c r="G182">
        <v>1</v>
      </c>
      <c r="H182">
        <v>1</v>
      </c>
      <c r="I182" t="s">
        <v>901</v>
      </c>
      <c r="J182" t="s">
        <v>3</v>
      </c>
      <c r="K182" t="s">
        <v>902</v>
      </c>
      <c r="L182">
        <v>1369</v>
      </c>
      <c r="N182">
        <v>1013</v>
      </c>
      <c r="O182" t="s">
        <v>665</v>
      </c>
      <c r="P182" t="s">
        <v>665</v>
      </c>
      <c r="Q182">
        <v>1</v>
      </c>
      <c r="W182">
        <v>0</v>
      </c>
      <c r="X182">
        <v>-931037793</v>
      </c>
      <c r="Y182">
        <v>71.8</v>
      </c>
      <c r="AA182">
        <v>0</v>
      </c>
      <c r="AB182">
        <v>0</v>
      </c>
      <c r="AC182">
        <v>0</v>
      </c>
      <c r="AD182">
        <v>8.5299999999999994</v>
      </c>
      <c r="AE182">
        <v>0</v>
      </c>
      <c r="AF182">
        <v>0</v>
      </c>
      <c r="AG182">
        <v>0</v>
      </c>
      <c r="AH182">
        <v>8.5299999999999994</v>
      </c>
      <c r="AI182">
        <v>1</v>
      </c>
      <c r="AJ182">
        <v>1</v>
      </c>
      <c r="AK182">
        <v>1</v>
      </c>
      <c r="AL182">
        <v>1</v>
      </c>
      <c r="AN182">
        <v>0</v>
      </c>
      <c r="AO182">
        <v>1</v>
      </c>
      <c r="AP182">
        <v>0</v>
      </c>
      <c r="AQ182">
        <v>0</v>
      </c>
      <c r="AR182">
        <v>0</v>
      </c>
      <c r="AS182" t="s">
        <v>3</v>
      </c>
      <c r="AT182">
        <v>71.8</v>
      </c>
      <c r="AU182" t="s">
        <v>3</v>
      </c>
      <c r="AV182">
        <v>1</v>
      </c>
      <c r="AW182">
        <v>2</v>
      </c>
      <c r="AX182">
        <v>68190506</v>
      </c>
      <c r="AY182">
        <v>1</v>
      </c>
      <c r="AZ182">
        <v>0</v>
      </c>
      <c r="BA182">
        <v>183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CX182">
        <f>Y182*Source!I133</f>
        <v>62.465999999999994</v>
      </c>
      <c r="CY182">
        <f>AD182</f>
        <v>8.5299999999999994</v>
      </c>
      <c r="CZ182">
        <f>AH182</f>
        <v>8.5299999999999994</v>
      </c>
      <c r="DA182">
        <f>AL182</f>
        <v>1</v>
      </c>
      <c r="DB182">
        <f t="shared" si="42"/>
        <v>612.45000000000005</v>
      </c>
      <c r="DC182">
        <f t="shared" si="43"/>
        <v>0</v>
      </c>
    </row>
    <row r="183" spans="1:107" x14ac:dyDescent="0.2">
      <c r="A183">
        <f>ROW(Source!A133)</f>
        <v>133</v>
      </c>
      <c r="B183">
        <v>68187018</v>
      </c>
      <c r="C183">
        <v>68190505</v>
      </c>
      <c r="D183">
        <v>64872877</v>
      </c>
      <c r="E183">
        <v>1</v>
      </c>
      <c r="F183">
        <v>1</v>
      </c>
      <c r="G183">
        <v>1</v>
      </c>
      <c r="H183">
        <v>2</v>
      </c>
      <c r="I183" t="s">
        <v>903</v>
      </c>
      <c r="J183" t="s">
        <v>904</v>
      </c>
      <c r="K183" t="s">
        <v>905</v>
      </c>
      <c r="L183">
        <v>1368</v>
      </c>
      <c r="N183">
        <v>1011</v>
      </c>
      <c r="O183" t="s">
        <v>669</v>
      </c>
      <c r="P183" t="s">
        <v>669</v>
      </c>
      <c r="Q183">
        <v>1</v>
      </c>
      <c r="W183">
        <v>0</v>
      </c>
      <c r="X183">
        <v>-1835804875</v>
      </c>
      <c r="Y183">
        <v>63.5</v>
      </c>
      <c r="AA183">
        <v>0</v>
      </c>
      <c r="AB183">
        <v>25.41</v>
      </c>
      <c r="AC183">
        <v>0</v>
      </c>
      <c r="AD183">
        <v>0</v>
      </c>
      <c r="AE183">
        <v>0</v>
      </c>
      <c r="AF183">
        <v>3.27</v>
      </c>
      <c r="AG183">
        <v>0</v>
      </c>
      <c r="AH183">
        <v>0</v>
      </c>
      <c r="AI183">
        <v>1</v>
      </c>
      <c r="AJ183">
        <v>7.77</v>
      </c>
      <c r="AK183">
        <v>28.43</v>
      </c>
      <c r="AL183">
        <v>1</v>
      </c>
      <c r="AN183">
        <v>0</v>
      </c>
      <c r="AO183">
        <v>1</v>
      </c>
      <c r="AP183">
        <v>0</v>
      </c>
      <c r="AQ183">
        <v>0</v>
      </c>
      <c r="AR183">
        <v>0</v>
      </c>
      <c r="AS183" t="s">
        <v>3</v>
      </c>
      <c r="AT183">
        <v>63.5</v>
      </c>
      <c r="AU183" t="s">
        <v>3</v>
      </c>
      <c r="AV183">
        <v>0</v>
      </c>
      <c r="AW183">
        <v>2</v>
      </c>
      <c r="AX183">
        <v>68190507</v>
      </c>
      <c r="AY183">
        <v>1</v>
      </c>
      <c r="AZ183">
        <v>0</v>
      </c>
      <c r="BA183">
        <v>184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CX183">
        <f>Y183*Source!I133</f>
        <v>55.244999999999997</v>
      </c>
      <c r="CY183">
        <f>AB183</f>
        <v>25.41</v>
      </c>
      <c r="CZ183">
        <f>AF183</f>
        <v>3.27</v>
      </c>
      <c r="DA183">
        <f>AJ183</f>
        <v>7.77</v>
      </c>
      <c r="DB183">
        <f t="shared" si="42"/>
        <v>207.65</v>
      </c>
      <c r="DC183">
        <f t="shared" si="43"/>
        <v>0</v>
      </c>
    </row>
    <row r="184" spans="1:107" x14ac:dyDescent="0.2">
      <c r="A184">
        <f>ROW(Source!A133)</f>
        <v>133</v>
      </c>
      <c r="B184">
        <v>68187018</v>
      </c>
      <c r="C184">
        <v>68190505</v>
      </c>
      <c r="D184">
        <v>64870747</v>
      </c>
      <c r="E184">
        <v>1</v>
      </c>
      <c r="F184">
        <v>1</v>
      </c>
      <c r="G184">
        <v>1</v>
      </c>
      <c r="H184">
        <v>3</v>
      </c>
      <c r="I184" t="s">
        <v>250</v>
      </c>
      <c r="J184" t="s">
        <v>252</v>
      </c>
      <c r="K184" t="s">
        <v>251</v>
      </c>
      <c r="L184">
        <v>1348</v>
      </c>
      <c r="N184">
        <v>1009</v>
      </c>
      <c r="O184" t="s">
        <v>133</v>
      </c>
      <c r="P184" t="s">
        <v>133</v>
      </c>
      <c r="Q184">
        <v>1000</v>
      </c>
      <c r="W184">
        <v>0</v>
      </c>
      <c r="X184">
        <v>1876412176</v>
      </c>
      <c r="Y184">
        <v>0.4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1</v>
      </c>
      <c r="AJ184">
        <v>1</v>
      </c>
      <c r="AK184">
        <v>1</v>
      </c>
      <c r="AL184">
        <v>1</v>
      </c>
      <c r="AN184">
        <v>0</v>
      </c>
      <c r="AO184">
        <v>0</v>
      </c>
      <c r="AP184">
        <v>0</v>
      </c>
      <c r="AQ184">
        <v>0</v>
      </c>
      <c r="AR184">
        <v>0</v>
      </c>
      <c r="AS184" t="s">
        <v>3</v>
      </c>
      <c r="AT184">
        <v>0.4</v>
      </c>
      <c r="AU184" t="s">
        <v>3</v>
      </c>
      <c r="AV184">
        <v>0</v>
      </c>
      <c r="AW184">
        <v>2</v>
      </c>
      <c r="AX184">
        <v>68190508</v>
      </c>
      <c r="AY184">
        <v>1</v>
      </c>
      <c r="AZ184">
        <v>0</v>
      </c>
      <c r="BA184">
        <v>185</v>
      </c>
      <c r="BB184">
        <v>0</v>
      </c>
      <c r="BC184">
        <v>0</v>
      </c>
      <c r="BD184">
        <v>0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>
        <v>0</v>
      </c>
      <c r="BU184">
        <v>0</v>
      </c>
      <c r="BV184">
        <v>0</v>
      </c>
      <c r="BW184">
        <v>0</v>
      </c>
      <c r="CX184">
        <f>Y184*Source!I133</f>
        <v>0.34800000000000003</v>
      </c>
      <c r="CY184">
        <f>AA184</f>
        <v>0</v>
      </c>
      <c r="CZ184">
        <f>AE184</f>
        <v>0</v>
      </c>
      <c r="DA184">
        <f>AI184</f>
        <v>1</v>
      </c>
      <c r="DB184">
        <f t="shared" si="42"/>
        <v>0</v>
      </c>
      <c r="DC184">
        <f t="shared" si="43"/>
        <v>0</v>
      </c>
    </row>
    <row r="185" spans="1:107" x14ac:dyDescent="0.2">
      <c r="A185">
        <f>ROW(Source!A135)</f>
        <v>135</v>
      </c>
      <c r="B185">
        <v>68187018</v>
      </c>
      <c r="C185">
        <v>68190511</v>
      </c>
      <c r="D185">
        <v>18410280</v>
      </c>
      <c r="E185">
        <v>1</v>
      </c>
      <c r="F185">
        <v>1</v>
      </c>
      <c r="G185">
        <v>1</v>
      </c>
      <c r="H185">
        <v>1</v>
      </c>
      <c r="I185" t="s">
        <v>787</v>
      </c>
      <c r="J185" t="s">
        <v>3</v>
      </c>
      <c r="K185" t="s">
        <v>788</v>
      </c>
      <c r="L185">
        <v>1369</v>
      </c>
      <c r="N185">
        <v>1013</v>
      </c>
      <c r="O185" t="s">
        <v>665</v>
      </c>
      <c r="P185" t="s">
        <v>665</v>
      </c>
      <c r="Q185">
        <v>1</v>
      </c>
      <c r="W185">
        <v>0</v>
      </c>
      <c r="X185">
        <v>-464685602</v>
      </c>
      <c r="Y185">
        <v>18.39</v>
      </c>
      <c r="AA185">
        <v>0</v>
      </c>
      <c r="AB185">
        <v>0</v>
      </c>
      <c r="AC185">
        <v>0</v>
      </c>
      <c r="AD185">
        <v>9.51</v>
      </c>
      <c r="AE185">
        <v>0</v>
      </c>
      <c r="AF185">
        <v>0</v>
      </c>
      <c r="AG185">
        <v>0</v>
      </c>
      <c r="AH185">
        <v>9.51</v>
      </c>
      <c r="AI185">
        <v>1</v>
      </c>
      <c r="AJ185">
        <v>1</v>
      </c>
      <c r="AK185">
        <v>1</v>
      </c>
      <c r="AL185">
        <v>1</v>
      </c>
      <c r="AN185">
        <v>0</v>
      </c>
      <c r="AO185">
        <v>1</v>
      </c>
      <c r="AP185">
        <v>0</v>
      </c>
      <c r="AQ185">
        <v>0</v>
      </c>
      <c r="AR185">
        <v>0</v>
      </c>
      <c r="AS185" t="s">
        <v>3</v>
      </c>
      <c r="AT185">
        <v>18.39</v>
      </c>
      <c r="AU185" t="s">
        <v>3</v>
      </c>
      <c r="AV185">
        <v>1</v>
      </c>
      <c r="AW185">
        <v>2</v>
      </c>
      <c r="AX185">
        <v>68190512</v>
      </c>
      <c r="AY185">
        <v>1</v>
      </c>
      <c r="AZ185">
        <v>0</v>
      </c>
      <c r="BA185">
        <v>186</v>
      </c>
      <c r="BB185">
        <v>0</v>
      </c>
      <c r="BC185">
        <v>0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0</v>
      </c>
      <c r="BP185">
        <v>0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CX185">
        <f>Y185*Source!I135</f>
        <v>5.5170000000000003</v>
      </c>
      <c r="CY185">
        <f>AD185</f>
        <v>9.51</v>
      </c>
      <c r="CZ185">
        <f>AH185</f>
        <v>9.51</v>
      </c>
      <c r="DA185">
        <f>AL185</f>
        <v>1</v>
      </c>
      <c r="DB185">
        <f t="shared" si="42"/>
        <v>174.89</v>
      </c>
      <c r="DC185">
        <f t="shared" si="43"/>
        <v>0</v>
      </c>
    </row>
    <row r="186" spans="1:107" x14ac:dyDescent="0.2">
      <c r="A186">
        <f>ROW(Source!A135)</f>
        <v>135</v>
      </c>
      <c r="B186">
        <v>68187018</v>
      </c>
      <c r="C186">
        <v>68190511</v>
      </c>
      <c r="D186">
        <v>121548</v>
      </c>
      <c r="E186">
        <v>1</v>
      </c>
      <c r="F186">
        <v>1</v>
      </c>
      <c r="G186">
        <v>1</v>
      </c>
      <c r="H186">
        <v>1</v>
      </c>
      <c r="I186" t="s">
        <v>44</v>
      </c>
      <c r="J186" t="s">
        <v>3</v>
      </c>
      <c r="K186" t="s">
        <v>723</v>
      </c>
      <c r="L186">
        <v>608254</v>
      </c>
      <c r="N186">
        <v>1013</v>
      </c>
      <c r="O186" t="s">
        <v>724</v>
      </c>
      <c r="P186" t="s">
        <v>724</v>
      </c>
      <c r="Q186">
        <v>1</v>
      </c>
      <c r="W186">
        <v>0</v>
      </c>
      <c r="X186">
        <v>-185737400</v>
      </c>
      <c r="Y186">
        <v>0.01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1</v>
      </c>
      <c r="AJ186">
        <v>1</v>
      </c>
      <c r="AK186">
        <v>1</v>
      </c>
      <c r="AL186">
        <v>1</v>
      </c>
      <c r="AN186">
        <v>0</v>
      </c>
      <c r="AO186">
        <v>1</v>
      </c>
      <c r="AP186">
        <v>0</v>
      </c>
      <c r="AQ186">
        <v>0</v>
      </c>
      <c r="AR186">
        <v>0</v>
      </c>
      <c r="AS186" t="s">
        <v>3</v>
      </c>
      <c r="AT186">
        <v>0.01</v>
      </c>
      <c r="AU186" t="s">
        <v>3</v>
      </c>
      <c r="AV186">
        <v>2</v>
      </c>
      <c r="AW186">
        <v>2</v>
      </c>
      <c r="AX186">
        <v>68190513</v>
      </c>
      <c r="AY186">
        <v>1</v>
      </c>
      <c r="AZ186">
        <v>0</v>
      </c>
      <c r="BA186">
        <v>187</v>
      </c>
      <c r="BB186">
        <v>0</v>
      </c>
      <c r="BC186">
        <v>0</v>
      </c>
      <c r="BD186">
        <v>0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0</v>
      </c>
      <c r="BP186">
        <v>0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CX186">
        <f>Y186*Source!I135</f>
        <v>3.0000000000000001E-3</v>
      </c>
      <c r="CY186">
        <f>AD186</f>
        <v>0</v>
      </c>
      <c r="CZ186">
        <f>AH186</f>
        <v>0</v>
      </c>
      <c r="DA186">
        <f>AL186</f>
        <v>1</v>
      </c>
      <c r="DB186">
        <f t="shared" si="42"/>
        <v>0</v>
      </c>
      <c r="DC186">
        <f t="shared" si="43"/>
        <v>0</v>
      </c>
    </row>
    <row r="187" spans="1:107" x14ac:dyDescent="0.2">
      <c r="A187">
        <f>ROW(Source!A135)</f>
        <v>135</v>
      </c>
      <c r="B187">
        <v>68187018</v>
      </c>
      <c r="C187">
        <v>68190511</v>
      </c>
      <c r="D187">
        <v>64871408</v>
      </c>
      <c r="E187">
        <v>1</v>
      </c>
      <c r="F187">
        <v>1</v>
      </c>
      <c r="G187">
        <v>1</v>
      </c>
      <c r="H187">
        <v>2</v>
      </c>
      <c r="I187" t="s">
        <v>789</v>
      </c>
      <c r="J187" t="s">
        <v>790</v>
      </c>
      <c r="K187" t="s">
        <v>791</v>
      </c>
      <c r="L187">
        <v>1368</v>
      </c>
      <c r="N187">
        <v>1011</v>
      </c>
      <c r="O187" t="s">
        <v>669</v>
      </c>
      <c r="P187" t="s">
        <v>669</v>
      </c>
      <c r="Q187">
        <v>1</v>
      </c>
      <c r="W187">
        <v>0</v>
      </c>
      <c r="X187">
        <v>344519037</v>
      </c>
      <c r="Y187">
        <v>0.01</v>
      </c>
      <c r="AA187">
        <v>0</v>
      </c>
      <c r="AB187">
        <v>399.5</v>
      </c>
      <c r="AC187">
        <v>383.81</v>
      </c>
      <c r="AD187">
        <v>0</v>
      </c>
      <c r="AE187">
        <v>0</v>
      </c>
      <c r="AF187">
        <v>31.26</v>
      </c>
      <c r="AG187">
        <v>13.5</v>
      </c>
      <c r="AH187">
        <v>0</v>
      </c>
      <c r="AI187">
        <v>1</v>
      </c>
      <c r="AJ187">
        <v>12.78</v>
      </c>
      <c r="AK187">
        <v>28.43</v>
      </c>
      <c r="AL187">
        <v>1</v>
      </c>
      <c r="AN187">
        <v>0</v>
      </c>
      <c r="AO187">
        <v>1</v>
      </c>
      <c r="AP187">
        <v>0</v>
      </c>
      <c r="AQ187">
        <v>0</v>
      </c>
      <c r="AR187">
        <v>0</v>
      </c>
      <c r="AS187" t="s">
        <v>3</v>
      </c>
      <c r="AT187">
        <v>0.01</v>
      </c>
      <c r="AU187" t="s">
        <v>3</v>
      </c>
      <c r="AV187">
        <v>0</v>
      </c>
      <c r="AW187">
        <v>2</v>
      </c>
      <c r="AX187">
        <v>68190514</v>
      </c>
      <c r="AY187">
        <v>1</v>
      </c>
      <c r="AZ187">
        <v>0</v>
      </c>
      <c r="BA187">
        <v>188</v>
      </c>
      <c r="BB187">
        <v>0</v>
      </c>
      <c r="BC187">
        <v>0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0</v>
      </c>
      <c r="BO187">
        <v>0</v>
      </c>
      <c r="BP187">
        <v>0</v>
      </c>
      <c r="BQ187">
        <v>0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0</v>
      </c>
      <c r="CX187">
        <f>Y187*Source!I135</f>
        <v>3.0000000000000001E-3</v>
      </c>
      <c r="CY187">
        <f>AB187</f>
        <v>399.5</v>
      </c>
      <c r="CZ187">
        <f>AF187</f>
        <v>31.26</v>
      </c>
      <c r="DA187">
        <f>AJ187</f>
        <v>12.78</v>
      </c>
      <c r="DB187">
        <f t="shared" si="42"/>
        <v>0.31</v>
      </c>
      <c r="DC187">
        <f t="shared" si="43"/>
        <v>0.14000000000000001</v>
      </c>
    </row>
    <row r="188" spans="1:107" x14ac:dyDescent="0.2">
      <c r="A188">
        <f>ROW(Source!A135)</f>
        <v>135</v>
      </c>
      <c r="B188">
        <v>68187018</v>
      </c>
      <c r="C188">
        <v>68190511</v>
      </c>
      <c r="D188">
        <v>64872081</v>
      </c>
      <c r="E188">
        <v>1</v>
      </c>
      <c r="F188">
        <v>1</v>
      </c>
      <c r="G188">
        <v>1</v>
      </c>
      <c r="H188">
        <v>2</v>
      </c>
      <c r="I188" t="s">
        <v>666</v>
      </c>
      <c r="J188" t="s">
        <v>667</v>
      </c>
      <c r="K188" t="s">
        <v>668</v>
      </c>
      <c r="L188">
        <v>1368</v>
      </c>
      <c r="N188">
        <v>1011</v>
      </c>
      <c r="O188" t="s">
        <v>669</v>
      </c>
      <c r="P188" t="s">
        <v>669</v>
      </c>
      <c r="Q188">
        <v>1</v>
      </c>
      <c r="W188">
        <v>0</v>
      </c>
      <c r="X188">
        <v>-1937814132</v>
      </c>
      <c r="Y188">
        <v>6.88</v>
      </c>
      <c r="AA188">
        <v>0</v>
      </c>
      <c r="AB188">
        <v>12.45</v>
      </c>
      <c r="AC188">
        <v>0</v>
      </c>
      <c r="AD188">
        <v>0</v>
      </c>
      <c r="AE188">
        <v>0</v>
      </c>
      <c r="AF188">
        <v>3</v>
      </c>
      <c r="AG188">
        <v>0</v>
      </c>
      <c r="AH188">
        <v>0</v>
      </c>
      <c r="AI188">
        <v>1</v>
      </c>
      <c r="AJ188">
        <v>4.1500000000000004</v>
      </c>
      <c r="AK188">
        <v>28.43</v>
      </c>
      <c r="AL188">
        <v>1</v>
      </c>
      <c r="AN188">
        <v>0</v>
      </c>
      <c r="AO188">
        <v>1</v>
      </c>
      <c r="AP188">
        <v>0</v>
      </c>
      <c r="AQ188">
        <v>0</v>
      </c>
      <c r="AR188">
        <v>0</v>
      </c>
      <c r="AS188" t="s">
        <v>3</v>
      </c>
      <c r="AT188">
        <v>6.88</v>
      </c>
      <c r="AU188" t="s">
        <v>3</v>
      </c>
      <c r="AV188">
        <v>0</v>
      </c>
      <c r="AW188">
        <v>2</v>
      </c>
      <c r="AX188">
        <v>68190515</v>
      </c>
      <c r="AY188">
        <v>1</v>
      </c>
      <c r="AZ188">
        <v>0</v>
      </c>
      <c r="BA188">
        <v>189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CX188">
        <f>Y188*Source!I135</f>
        <v>2.0640000000000001</v>
      </c>
      <c r="CY188">
        <f>AB188</f>
        <v>12.45</v>
      </c>
      <c r="CZ188">
        <f>AF188</f>
        <v>3</v>
      </c>
      <c r="DA188">
        <f>AJ188</f>
        <v>4.1500000000000004</v>
      </c>
      <c r="DB188">
        <f t="shared" si="42"/>
        <v>20.64</v>
      </c>
      <c r="DC188">
        <f t="shared" si="43"/>
        <v>0</v>
      </c>
    </row>
    <row r="189" spans="1:107" x14ac:dyDescent="0.2">
      <c r="A189">
        <f>ROW(Source!A135)</f>
        <v>135</v>
      </c>
      <c r="B189">
        <v>68187018</v>
      </c>
      <c r="C189">
        <v>68190511</v>
      </c>
      <c r="D189">
        <v>64872869</v>
      </c>
      <c r="E189">
        <v>1</v>
      </c>
      <c r="F189">
        <v>1</v>
      </c>
      <c r="G189">
        <v>1</v>
      </c>
      <c r="H189">
        <v>2</v>
      </c>
      <c r="I189" t="s">
        <v>673</v>
      </c>
      <c r="J189" t="s">
        <v>674</v>
      </c>
      <c r="K189" t="s">
        <v>675</v>
      </c>
      <c r="L189">
        <v>1368</v>
      </c>
      <c r="N189">
        <v>1011</v>
      </c>
      <c r="O189" t="s">
        <v>669</v>
      </c>
      <c r="P189" t="s">
        <v>669</v>
      </c>
      <c r="Q189">
        <v>1</v>
      </c>
      <c r="W189">
        <v>0</v>
      </c>
      <c r="X189">
        <v>-991672839</v>
      </c>
      <c r="Y189">
        <v>6.88</v>
      </c>
      <c r="AA189">
        <v>0</v>
      </c>
      <c r="AB189">
        <v>31.8</v>
      </c>
      <c r="AC189">
        <v>0</v>
      </c>
      <c r="AD189">
        <v>0</v>
      </c>
      <c r="AE189">
        <v>0</v>
      </c>
      <c r="AF189">
        <v>2.08</v>
      </c>
      <c r="AG189">
        <v>0</v>
      </c>
      <c r="AH189">
        <v>0</v>
      </c>
      <c r="AI189">
        <v>1</v>
      </c>
      <c r="AJ189">
        <v>15.29</v>
      </c>
      <c r="AK189">
        <v>28.43</v>
      </c>
      <c r="AL189">
        <v>1</v>
      </c>
      <c r="AN189">
        <v>0</v>
      </c>
      <c r="AO189">
        <v>1</v>
      </c>
      <c r="AP189">
        <v>0</v>
      </c>
      <c r="AQ189">
        <v>0</v>
      </c>
      <c r="AR189">
        <v>0</v>
      </c>
      <c r="AS189" t="s">
        <v>3</v>
      </c>
      <c r="AT189">
        <v>6.88</v>
      </c>
      <c r="AU189" t="s">
        <v>3</v>
      </c>
      <c r="AV189">
        <v>0</v>
      </c>
      <c r="AW189">
        <v>2</v>
      </c>
      <c r="AX189">
        <v>68190516</v>
      </c>
      <c r="AY189">
        <v>1</v>
      </c>
      <c r="AZ189">
        <v>0</v>
      </c>
      <c r="BA189">
        <v>190</v>
      </c>
      <c r="BB189">
        <v>0</v>
      </c>
      <c r="BC189">
        <v>0</v>
      </c>
      <c r="BD189">
        <v>0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>
        <v>0</v>
      </c>
      <c r="BN189">
        <v>0</v>
      </c>
      <c r="BO189">
        <v>0</v>
      </c>
      <c r="BP189">
        <v>0</v>
      </c>
      <c r="BQ189">
        <v>0</v>
      </c>
      <c r="BR189">
        <v>0</v>
      </c>
      <c r="BS189">
        <v>0</v>
      </c>
      <c r="BT189">
        <v>0</v>
      </c>
      <c r="BU189">
        <v>0</v>
      </c>
      <c r="BV189">
        <v>0</v>
      </c>
      <c r="BW189">
        <v>0</v>
      </c>
      <c r="CX189">
        <f>Y189*Source!I135</f>
        <v>2.0640000000000001</v>
      </c>
      <c r="CY189">
        <f>AB189</f>
        <v>31.8</v>
      </c>
      <c r="CZ189">
        <f>AF189</f>
        <v>2.08</v>
      </c>
      <c r="DA189">
        <f>AJ189</f>
        <v>15.29</v>
      </c>
      <c r="DB189">
        <f t="shared" si="42"/>
        <v>14.31</v>
      </c>
      <c r="DC189">
        <f t="shared" si="43"/>
        <v>0</v>
      </c>
    </row>
    <row r="190" spans="1:107" x14ac:dyDescent="0.2">
      <c r="A190">
        <f>ROW(Source!A135)</f>
        <v>135</v>
      </c>
      <c r="B190">
        <v>68187018</v>
      </c>
      <c r="C190">
        <v>68190511</v>
      </c>
      <c r="D190">
        <v>64808418</v>
      </c>
      <c r="E190">
        <v>1</v>
      </c>
      <c r="F190">
        <v>1</v>
      </c>
      <c r="G190">
        <v>1</v>
      </c>
      <c r="H190">
        <v>3</v>
      </c>
      <c r="I190" t="s">
        <v>906</v>
      </c>
      <c r="J190" t="s">
        <v>907</v>
      </c>
      <c r="K190" t="s">
        <v>908</v>
      </c>
      <c r="L190">
        <v>1348</v>
      </c>
      <c r="N190">
        <v>1009</v>
      </c>
      <c r="O190" t="s">
        <v>133</v>
      </c>
      <c r="P190" t="s">
        <v>133</v>
      </c>
      <c r="Q190">
        <v>1000</v>
      </c>
      <c r="W190">
        <v>0</v>
      </c>
      <c r="X190">
        <v>546198954</v>
      </c>
      <c r="Y190">
        <v>1E-3</v>
      </c>
      <c r="AA190">
        <v>94219.4</v>
      </c>
      <c r="AB190">
        <v>0</v>
      </c>
      <c r="AC190">
        <v>0</v>
      </c>
      <c r="AD190">
        <v>0</v>
      </c>
      <c r="AE190">
        <v>12430</v>
      </c>
      <c r="AF190">
        <v>0</v>
      </c>
      <c r="AG190">
        <v>0</v>
      </c>
      <c r="AH190">
        <v>0</v>
      </c>
      <c r="AI190">
        <v>7.58</v>
      </c>
      <c r="AJ190">
        <v>1</v>
      </c>
      <c r="AK190">
        <v>1</v>
      </c>
      <c r="AL190">
        <v>1</v>
      </c>
      <c r="AN190">
        <v>0</v>
      </c>
      <c r="AO190">
        <v>1</v>
      </c>
      <c r="AP190">
        <v>0</v>
      </c>
      <c r="AQ190">
        <v>0</v>
      </c>
      <c r="AR190">
        <v>0</v>
      </c>
      <c r="AS190" t="s">
        <v>3</v>
      </c>
      <c r="AT190">
        <v>1E-3</v>
      </c>
      <c r="AU190" t="s">
        <v>3</v>
      </c>
      <c r="AV190">
        <v>0</v>
      </c>
      <c r="AW190">
        <v>2</v>
      </c>
      <c r="AX190">
        <v>68190517</v>
      </c>
      <c r="AY190">
        <v>1</v>
      </c>
      <c r="AZ190">
        <v>0</v>
      </c>
      <c r="BA190">
        <v>191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0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CX190">
        <f>Y190*Source!I135</f>
        <v>2.9999999999999997E-4</v>
      </c>
      <c r="CY190">
        <f>AA190</f>
        <v>94219.4</v>
      </c>
      <c r="CZ190">
        <f>AE190</f>
        <v>12430</v>
      </c>
      <c r="DA190">
        <f>AI190</f>
        <v>7.58</v>
      </c>
      <c r="DB190">
        <f t="shared" si="42"/>
        <v>12.43</v>
      </c>
      <c r="DC190">
        <f t="shared" si="43"/>
        <v>0</v>
      </c>
    </row>
    <row r="191" spans="1:107" x14ac:dyDescent="0.2">
      <c r="A191">
        <f>ROW(Source!A135)</f>
        <v>135</v>
      </c>
      <c r="B191">
        <v>68187018</v>
      </c>
      <c r="C191">
        <v>68190511</v>
      </c>
      <c r="D191">
        <v>64809036</v>
      </c>
      <c r="E191">
        <v>1</v>
      </c>
      <c r="F191">
        <v>1</v>
      </c>
      <c r="G191">
        <v>1</v>
      </c>
      <c r="H191">
        <v>3</v>
      </c>
      <c r="I191" t="s">
        <v>909</v>
      </c>
      <c r="J191" t="s">
        <v>910</v>
      </c>
      <c r="K191" t="s">
        <v>911</v>
      </c>
      <c r="L191">
        <v>1356</v>
      </c>
      <c r="N191">
        <v>1010</v>
      </c>
      <c r="O191" t="s">
        <v>271</v>
      </c>
      <c r="P191" t="s">
        <v>271</v>
      </c>
      <c r="Q191">
        <v>1000</v>
      </c>
      <c r="W191">
        <v>0</v>
      </c>
      <c r="X191">
        <v>1703397329</v>
      </c>
      <c r="Y191">
        <v>0.3</v>
      </c>
      <c r="AA191">
        <v>179</v>
      </c>
      <c r="AB191">
        <v>0</v>
      </c>
      <c r="AC191">
        <v>0</v>
      </c>
      <c r="AD191">
        <v>0</v>
      </c>
      <c r="AE191">
        <v>179</v>
      </c>
      <c r="AF191">
        <v>0</v>
      </c>
      <c r="AG191">
        <v>0</v>
      </c>
      <c r="AH191">
        <v>0</v>
      </c>
      <c r="AI191">
        <v>1</v>
      </c>
      <c r="AJ191">
        <v>1</v>
      </c>
      <c r="AK191">
        <v>1</v>
      </c>
      <c r="AL191">
        <v>1</v>
      </c>
      <c r="AN191">
        <v>0</v>
      </c>
      <c r="AO191">
        <v>1</v>
      </c>
      <c r="AP191">
        <v>0</v>
      </c>
      <c r="AQ191">
        <v>0</v>
      </c>
      <c r="AR191">
        <v>0</v>
      </c>
      <c r="AS191" t="s">
        <v>3</v>
      </c>
      <c r="AT191">
        <v>0.3</v>
      </c>
      <c r="AU191" t="s">
        <v>3</v>
      </c>
      <c r="AV191">
        <v>0</v>
      </c>
      <c r="AW191">
        <v>2</v>
      </c>
      <c r="AX191">
        <v>68190518</v>
      </c>
      <c r="AY191">
        <v>1</v>
      </c>
      <c r="AZ191">
        <v>0</v>
      </c>
      <c r="BA191">
        <v>192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0</v>
      </c>
      <c r="BP191">
        <v>0</v>
      </c>
      <c r="BQ191">
        <v>0</v>
      </c>
      <c r="BR191">
        <v>0</v>
      </c>
      <c r="BS191">
        <v>0</v>
      </c>
      <c r="BT191">
        <v>0</v>
      </c>
      <c r="BU191">
        <v>0</v>
      </c>
      <c r="BV191">
        <v>0</v>
      </c>
      <c r="BW191">
        <v>0</v>
      </c>
      <c r="CX191">
        <f>Y191*Source!I135</f>
        <v>0.09</v>
      </c>
      <c r="CY191">
        <f>AA191</f>
        <v>179</v>
      </c>
      <c r="CZ191">
        <f>AE191</f>
        <v>179</v>
      </c>
      <c r="DA191">
        <f>AI191</f>
        <v>1</v>
      </c>
      <c r="DB191">
        <f t="shared" si="42"/>
        <v>53.7</v>
      </c>
      <c r="DC191">
        <f t="shared" si="43"/>
        <v>0</v>
      </c>
    </row>
    <row r="192" spans="1:107" x14ac:dyDescent="0.2">
      <c r="A192">
        <f>ROW(Source!A135)</f>
        <v>135</v>
      </c>
      <c r="B192">
        <v>68187018</v>
      </c>
      <c r="C192">
        <v>68190511</v>
      </c>
      <c r="D192">
        <v>64864032</v>
      </c>
      <c r="E192">
        <v>1</v>
      </c>
      <c r="F192">
        <v>1</v>
      </c>
      <c r="G192">
        <v>1</v>
      </c>
      <c r="H192">
        <v>3</v>
      </c>
      <c r="I192" t="s">
        <v>265</v>
      </c>
      <c r="J192" t="s">
        <v>267</v>
      </c>
      <c r="K192" t="s">
        <v>266</v>
      </c>
      <c r="L192">
        <v>1308</v>
      </c>
      <c r="N192">
        <v>1003</v>
      </c>
      <c r="O192" t="s">
        <v>259</v>
      </c>
      <c r="P192" t="s">
        <v>259</v>
      </c>
      <c r="Q192">
        <v>100</v>
      </c>
      <c r="W192">
        <v>0</v>
      </c>
      <c r="X192">
        <v>2025463815</v>
      </c>
      <c r="Y192">
        <v>1</v>
      </c>
      <c r="AA192">
        <v>23716.5</v>
      </c>
      <c r="AB192">
        <v>0</v>
      </c>
      <c r="AC192">
        <v>0</v>
      </c>
      <c r="AD192">
        <v>0</v>
      </c>
      <c r="AE192">
        <v>7275</v>
      </c>
      <c r="AF192">
        <v>0</v>
      </c>
      <c r="AG192">
        <v>0</v>
      </c>
      <c r="AH192">
        <v>0</v>
      </c>
      <c r="AI192">
        <v>3.26</v>
      </c>
      <c r="AJ192">
        <v>1</v>
      </c>
      <c r="AK192">
        <v>1</v>
      </c>
      <c r="AL192">
        <v>1</v>
      </c>
      <c r="AN192">
        <v>0</v>
      </c>
      <c r="AO192">
        <v>0</v>
      </c>
      <c r="AP192">
        <v>0</v>
      </c>
      <c r="AQ192">
        <v>0</v>
      </c>
      <c r="AR192">
        <v>0</v>
      </c>
      <c r="AS192" t="s">
        <v>3</v>
      </c>
      <c r="AT192">
        <v>1</v>
      </c>
      <c r="AU192" t="s">
        <v>3</v>
      </c>
      <c r="AV192">
        <v>0</v>
      </c>
      <c r="AW192">
        <v>1</v>
      </c>
      <c r="AX192">
        <v>-1</v>
      </c>
      <c r="AY192">
        <v>0</v>
      </c>
      <c r="AZ192">
        <v>0</v>
      </c>
      <c r="BA192" t="s">
        <v>3</v>
      </c>
      <c r="BB192">
        <v>0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CX192">
        <f>Y192*Source!I135</f>
        <v>0.3</v>
      </c>
      <c r="CY192">
        <f>AA192</f>
        <v>23716.5</v>
      </c>
      <c r="CZ192">
        <f>AE192</f>
        <v>7275</v>
      </c>
      <c r="DA192">
        <f>AI192</f>
        <v>3.26</v>
      </c>
      <c r="DB192">
        <f t="shared" si="42"/>
        <v>7275</v>
      </c>
      <c r="DC192">
        <f t="shared" si="43"/>
        <v>0</v>
      </c>
    </row>
    <row r="193" spans="1:107" x14ac:dyDescent="0.2">
      <c r="A193">
        <f>ROW(Source!A135)</f>
        <v>135</v>
      </c>
      <c r="B193">
        <v>68187018</v>
      </c>
      <c r="C193">
        <v>68190511</v>
      </c>
      <c r="D193">
        <v>64870754</v>
      </c>
      <c r="E193">
        <v>1</v>
      </c>
      <c r="F193">
        <v>1</v>
      </c>
      <c r="G193">
        <v>1</v>
      </c>
      <c r="H193">
        <v>3</v>
      </c>
      <c r="I193" t="s">
        <v>912</v>
      </c>
      <c r="J193" t="s">
        <v>913</v>
      </c>
      <c r="K193" t="s">
        <v>914</v>
      </c>
      <c r="L193">
        <v>1374</v>
      </c>
      <c r="N193">
        <v>1013</v>
      </c>
      <c r="O193" t="s">
        <v>915</v>
      </c>
      <c r="P193" t="s">
        <v>915</v>
      </c>
      <c r="Q193">
        <v>1</v>
      </c>
      <c r="W193">
        <v>0</v>
      </c>
      <c r="X193">
        <v>-915781824</v>
      </c>
      <c r="Y193">
        <v>3.5</v>
      </c>
      <c r="AA193">
        <v>1</v>
      </c>
      <c r="AB193">
        <v>0</v>
      </c>
      <c r="AC193">
        <v>0</v>
      </c>
      <c r="AD193">
        <v>0</v>
      </c>
      <c r="AE193">
        <v>1</v>
      </c>
      <c r="AF193">
        <v>0</v>
      </c>
      <c r="AG193">
        <v>0</v>
      </c>
      <c r="AH193">
        <v>0</v>
      </c>
      <c r="AI193">
        <v>1</v>
      </c>
      <c r="AJ193">
        <v>1</v>
      </c>
      <c r="AK193">
        <v>1</v>
      </c>
      <c r="AL193">
        <v>1</v>
      </c>
      <c r="AN193">
        <v>0</v>
      </c>
      <c r="AO193">
        <v>1</v>
      </c>
      <c r="AP193">
        <v>0</v>
      </c>
      <c r="AQ193">
        <v>0</v>
      </c>
      <c r="AR193">
        <v>0</v>
      </c>
      <c r="AS193" t="s">
        <v>3</v>
      </c>
      <c r="AT193">
        <v>3.5</v>
      </c>
      <c r="AU193" t="s">
        <v>3</v>
      </c>
      <c r="AV193">
        <v>0</v>
      </c>
      <c r="AW193">
        <v>2</v>
      </c>
      <c r="AX193">
        <v>68190519</v>
      </c>
      <c r="AY193">
        <v>1</v>
      </c>
      <c r="AZ193">
        <v>0</v>
      </c>
      <c r="BA193">
        <v>193</v>
      </c>
      <c r="BB193">
        <v>0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CX193">
        <f>Y193*Source!I135</f>
        <v>1.05</v>
      </c>
      <c r="CY193">
        <f>AA193</f>
        <v>1</v>
      </c>
      <c r="CZ193">
        <f>AE193</f>
        <v>1</v>
      </c>
      <c r="DA193">
        <f>AI193</f>
        <v>1</v>
      </c>
      <c r="DB193">
        <f t="shared" si="42"/>
        <v>3.5</v>
      </c>
      <c r="DC193">
        <f t="shared" si="43"/>
        <v>0</v>
      </c>
    </row>
    <row r="194" spans="1:107" x14ac:dyDescent="0.2">
      <c r="A194">
        <f>ROW(Source!A138)</f>
        <v>138</v>
      </c>
      <c r="B194">
        <v>68187018</v>
      </c>
      <c r="C194">
        <v>68190648</v>
      </c>
      <c r="D194">
        <v>18410280</v>
      </c>
      <c r="E194">
        <v>1</v>
      </c>
      <c r="F194">
        <v>1</v>
      </c>
      <c r="G194">
        <v>1</v>
      </c>
      <c r="H194">
        <v>1</v>
      </c>
      <c r="I194" t="s">
        <v>787</v>
      </c>
      <c r="J194" t="s">
        <v>3</v>
      </c>
      <c r="K194" t="s">
        <v>788</v>
      </c>
      <c r="L194">
        <v>1369</v>
      </c>
      <c r="N194">
        <v>1013</v>
      </c>
      <c r="O194" t="s">
        <v>665</v>
      </c>
      <c r="P194" t="s">
        <v>665</v>
      </c>
      <c r="Q194">
        <v>1</v>
      </c>
      <c r="W194">
        <v>0</v>
      </c>
      <c r="X194">
        <v>-464685602</v>
      </c>
      <c r="Y194">
        <v>16.29</v>
      </c>
      <c r="AA194">
        <v>0</v>
      </c>
      <c r="AB194">
        <v>0</v>
      </c>
      <c r="AC194">
        <v>0</v>
      </c>
      <c r="AD194">
        <v>9.51</v>
      </c>
      <c r="AE194">
        <v>0</v>
      </c>
      <c r="AF194">
        <v>0</v>
      </c>
      <c r="AG194">
        <v>0</v>
      </c>
      <c r="AH194">
        <v>9.51</v>
      </c>
      <c r="AI194">
        <v>1</v>
      </c>
      <c r="AJ194">
        <v>1</v>
      </c>
      <c r="AK194">
        <v>1</v>
      </c>
      <c r="AL194">
        <v>1</v>
      </c>
      <c r="AN194">
        <v>0</v>
      </c>
      <c r="AO194">
        <v>1</v>
      </c>
      <c r="AP194">
        <v>0</v>
      </c>
      <c r="AQ194">
        <v>0</v>
      </c>
      <c r="AR194">
        <v>0</v>
      </c>
      <c r="AS194" t="s">
        <v>3</v>
      </c>
      <c r="AT194">
        <v>16.29</v>
      </c>
      <c r="AU194" t="s">
        <v>3</v>
      </c>
      <c r="AV194">
        <v>1</v>
      </c>
      <c r="AW194">
        <v>2</v>
      </c>
      <c r="AX194">
        <v>68190649</v>
      </c>
      <c r="AY194">
        <v>1</v>
      </c>
      <c r="AZ194">
        <v>0</v>
      </c>
      <c r="BA194">
        <v>194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0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CX194">
        <f>Y194*Source!I138</f>
        <v>2.2806000000000002</v>
      </c>
      <c r="CY194">
        <f>AD194</f>
        <v>9.51</v>
      </c>
      <c r="CZ194">
        <f>AH194</f>
        <v>9.51</v>
      </c>
      <c r="DA194">
        <f>AL194</f>
        <v>1</v>
      </c>
      <c r="DB194">
        <f t="shared" si="42"/>
        <v>154.91999999999999</v>
      </c>
      <c r="DC194">
        <f t="shared" si="43"/>
        <v>0</v>
      </c>
    </row>
    <row r="195" spans="1:107" x14ac:dyDescent="0.2">
      <c r="A195">
        <f>ROW(Source!A138)</f>
        <v>138</v>
      </c>
      <c r="B195">
        <v>68187018</v>
      </c>
      <c r="C195">
        <v>68190648</v>
      </c>
      <c r="D195">
        <v>121548</v>
      </c>
      <c r="E195">
        <v>1</v>
      </c>
      <c r="F195">
        <v>1</v>
      </c>
      <c r="G195">
        <v>1</v>
      </c>
      <c r="H195">
        <v>1</v>
      </c>
      <c r="I195" t="s">
        <v>44</v>
      </c>
      <c r="J195" t="s">
        <v>3</v>
      </c>
      <c r="K195" t="s">
        <v>723</v>
      </c>
      <c r="L195">
        <v>608254</v>
      </c>
      <c r="N195">
        <v>1013</v>
      </c>
      <c r="O195" t="s">
        <v>724</v>
      </c>
      <c r="P195" t="s">
        <v>724</v>
      </c>
      <c r="Q195">
        <v>1</v>
      </c>
      <c r="W195">
        <v>0</v>
      </c>
      <c r="X195">
        <v>-185737400</v>
      </c>
      <c r="Y195">
        <v>0.01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1</v>
      </c>
      <c r="AJ195">
        <v>1</v>
      </c>
      <c r="AK195">
        <v>1</v>
      </c>
      <c r="AL195">
        <v>1</v>
      </c>
      <c r="AN195">
        <v>0</v>
      </c>
      <c r="AO195">
        <v>1</v>
      </c>
      <c r="AP195">
        <v>0</v>
      </c>
      <c r="AQ195">
        <v>0</v>
      </c>
      <c r="AR195">
        <v>0</v>
      </c>
      <c r="AS195" t="s">
        <v>3</v>
      </c>
      <c r="AT195">
        <v>0.01</v>
      </c>
      <c r="AU195" t="s">
        <v>3</v>
      </c>
      <c r="AV195">
        <v>2</v>
      </c>
      <c r="AW195">
        <v>2</v>
      </c>
      <c r="AX195">
        <v>68190650</v>
      </c>
      <c r="AY195">
        <v>1</v>
      </c>
      <c r="AZ195">
        <v>0</v>
      </c>
      <c r="BA195">
        <v>195</v>
      </c>
      <c r="BB195">
        <v>0</v>
      </c>
      <c r="BC195">
        <v>0</v>
      </c>
      <c r="BD195">
        <v>0</v>
      </c>
      <c r="BE195">
        <v>0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CX195">
        <f>Y195*Source!I138</f>
        <v>1.4000000000000002E-3</v>
      </c>
      <c r="CY195">
        <f>AD195</f>
        <v>0</v>
      </c>
      <c r="CZ195">
        <f>AH195</f>
        <v>0</v>
      </c>
      <c r="DA195">
        <f>AL195</f>
        <v>1</v>
      </c>
      <c r="DB195">
        <f t="shared" si="42"/>
        <v>0</v>
      </c>
      <c r="DC195">
        <f t="shared" si="43"/>
        <v>0</v>
      </c>
    </row>
    <row r="196" spans="1:107" x14ac:dyDescent="0.2">
      <c r="A196">
        <f>ROW(Source!A138)</f>
        <v>138</v>
      </c>
      <c r="B196">
        <v>68187018</v>
      </c>
      <c r="C196">
        <v>68190648</v>
      </c>
      <c r="D196">
        <v>64871408</v>
      </c>
      <c r="E196">
        <v>1</v>
      </c>
      <c r="F196">
        <v>1</v>
      </c>
      <c r="G196">
        <v>1</v>
      </c>
      <c r="H196">
        <v>2</v>
      </c>
      <c r="I196" t="s">
        <v>789</v>
      </c>
      <c r="J196" t="s">
        <v>790</v>
      </c>
      <c r="K196" t="s">
        <v>791</v>
      </c>
      <c r="L196">
        <v>1368</v>
      </c>
      <c r="N196">
        <v>1011</v>
      </c>
      <c r="O196" t="s">
        <v>669</v>
      </c>
      <c r="P196" t="s">
        <v>669</v>
      </c>
      <c r="Q196">
        <v>1</v>
      </c>
      <c r="W196">
        <v>0</v>
      </c>
      <c r="X196">
        <v>344519037</v>
      </c>
      <c r="Y196">
        <v>0.01</v>
      </c>
      <c r="AA196">
        <v>0</v>
      </c>
      <c r="AB196">
        <v>399.5</v>
      </c>
      <c r="AC196">
        <v>383.81</v>
      </c>
      <c r="AD196">
        <v>0</v>
      </c>
      <c r="AE196">
        <v>0</v>
      </c>
      <c r="AF196">
        <v>31.26</v>
      </c>
      <c r="AG196">
        <v>13.5</v>
      </c>
      <c r="AH196">
        <v>0</v>
      </c>
      <c r="AI196">
        <v>1</v>
      </c>
      <c r="AJ196">
        <v>12.78</v>
      </c>
      <c r="AK196">
        <v>28.43</v>
      </c>
      <c r="AL196">
        <v>1</v>
      </c>
      <c r="AN196">
        <v>0</v>
      </c>
      <c r="AO196">
        <v>1</v>
      </c>
      <c r="AP196">
        <v>0</v>
      </c>
      <c r="AQ196">
        <v>0</v>
      </c>
      <c r="AR196">
        <v>0</v>
      </c>
      <c r="AS196" t="s">
        <v>3</v>
      </c>
      <c r="AT196">
        <v>0.01</v>
      </c>
      <c r="AU196" t="s">
        <v>3</v>
      </c>
      <c r="AV196">
        <v>0</v>
      </c>
      <c r="AW196">
        <v>2</v>
      </c>
      <c r="AX196">
        <v>68190651</v>
      </c>
      <c r="AY196">
        <v>1</v>
      </c>
      <c r="AZ196">
        <v>0</v>
      </c>
      <c r="BA196">
        <v>196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CX196">
        <f>Y196*Source!I138</f>
        <v>1.4000000000000002E-3</v>
      </c>
      <c r="CY196">
        <f>AB196</f>
        <v>399.5</v>
      </c>
      <c r="CZ196">
        <f>AF196</f>
        <v>31.26</v>
      </c>
      <c r="DA196">
        <f>AJ196</f>
        <v>12.78</v>
      </c>
      <c r="DB196">
        <f t="shared" si="42"/>
        <v>0.31</v>
      </c>
      <c r="DC196">
        <f t="shared" si="43"/>
        <v>0.14000000000000001</v>
      </c>
    </row>
    <row r="197" spans="1:107" x14ac:dyDescent="0.2">
      <c r="A197">
        <f>ROW(Source!A138)</f>
        <v>138</v>
      </c>
      <c r="B197">
        <v>68187018</v>
      </c>
      <c r="C197">
        <v>68190648</v>
      </c>
      <c r="D197">
        <v>64872081</v>
      </c>
      <c r="E197">
        <v>1</v>
      </c>
      <c r="F197">
        <v>1</v>
      </c>
      <c r="G197">
        <v>1</v>
      </c>
      <c r="H197">
        <v>2</v>
      </c>
      <c r="I197" t="s">
        <v>666</v>
      </c>
      <c r="J197" t="s">
        <v>667</v>
      </c>
      <c r="K197" t="s">
        <v>668</v>
      </c>
      <c r="L197">
        <v>1368</v>
      </c>
      <c r="N197">
        <v>1011</v>
      </c>
      <c r="O197" t="s">
        <v>669</v>
      </c>
      <c r="P197" t="s">
        <v>669</v>
      </c>
      <c r="Q197">
        <v>1</v>
      </c>
      <c r="W197">
        <v>0</v>
      </c>
      <c r="X197">
        <v>-1937814132</v>
      </c>
      <c r="Y197">
        <v>6.08</v>
      </c>
      <c r="AA197">
        <v>0</v>
      </c>
      <c r="AB197">
        <v>12.45</v>
      </c>
      <c r="AC197">
        <v>0</v>
      </c>
      <c r="AD197">
        <v>0</v>
      </c>
      <c r="AE197">
        <v>0</v>
      </c>
      <c r="AF197">
        <v>3</v>
      </c>
      <c r="AG197">
        <v>0</v>
      </c>
      <c r="AH197">
        <v>0</v>
      </c>
      <c r="AI197">
        <v>1</v>
      </c>
      <c r="AJ197">
        <v>4.1500000000000004</v>
      </c>
      <c r="AK197">
        <v>28.43</v>
      </c>
      <c r="AL197">
        <v>1</v>
      </c>
      <c r="AN197">
        <v>0</v>
      </c>
      <c r="AO197">
        <v>1</v>
      </c>
      <c r="AP197">
        <v>0</v>
      </c>
      <c r="AQ197">
        <v>0</v>
      </c>
      <c r="AR197">
        <v>0</v>
      </c>
      <c r="AS197" t="s">
        <v>3</v>
      </c>
      <c r="AT197">
        <v>6.08</v>
      </c>
      <c r="AU197" t="s">
        <v>3</v>
      </c>
      <c r="AV197">
        <v>0</v>
      </c>
      <c r="AW197">
        <v>2</v>
      </c>
      <c r="AX197">
        <v>68190652</v>
      </c>
      <c r="AY197">
        <v>1</v>
      </c>
      <c r="AZ197">
        <v>0</v>
      </c>
      <c r="BA197">
        <v>197</v>
      </c>
      <c r="BB197">
        <v>0</v>
      </c>
      <c r="BC197">
        <v>0</v>
      </c>
      <c r="BD197">
        <v>0</v>
      </c>
      <c r="BE197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CX197">
        <f>Y197*Source!I138</f>
        <v>0.85120000000000007</v>
      </c>
      <c r="CY197">
        <f>AB197</f>
        <v>12.45</v>
      </c>
      <c r="CZ197">
        <f>AF197</f>
        <v>3</v>
      </c>
      <c r="DA197">
        <f>AJ197</f>
        <v>4.1500000000000004</v>
      </c>
      <c r="DB197">
        <f t="shared" si="42"/>
        <v>18.239999999999998</v>
      </c>
      <c r="DC197">
        <f t="shared" si="43"/>
        <v>0</v>
      </c>
    </row>
    <row r="198" spans="1:107" x14ac:dyDescent="0.2">
      <c r="A198">
        <f>ROW(Source!A138)</f>
        <v>138</v>
      </c>
      <c r="B198">
        <v>68187018</v>
      </c>
      <c r="C198">
        <v>68190648</v>
      </c>
      <c r="D198">
        <v>64872869</v>
      </c>
      <c r="E198">
        <v>1</v>
      </c>
      <c r="F198">
        <v>1</v>
      </c>
      <c r="G198">
        <v>1</v>
      </c>
      <c r="H198">
        <v>2</v>
      </c>
      <c r="I198" t="s">
        <v>673</v>
      </c>
      <c r="J198" t="s">
        <v>674</v>
      </c>
      <c r="K198" t="s">
        <v>675</v>
      </c>
      <c r="L198">
        <v>1368</v>
      </c>
      <c r="N198">
        <v>1011</v>
      </c>
      <c r="O198" t="s">
        <v>669</v>
      </c>
      <c r="P198" t="s">
        <v>669</v>
      </c>
      <c r="Q198">
        <v>1</v>
      </c>
      <c r="W198">
        <v>0</v>
      </c>
      <c r="X198">
        <v>-991672839</v>
      </c>
      <c r="Y198">
        <v>6.08</v>
      </c>
      <c r="AA198">
        <v>0</v>
      </c>
      <c r="AB198">
        <v>31.8</v>
      </c>
      <c r="AC198">
        <v>0</v>
      </c>
      <c r="AD198">
        <v>0</v>
      </c>
      <c r="AE198">
        <v>0</v>
      </c>
      <c r="AF198">
        <v>2.08</v>
      </c>
      <c r="AG198">
        <v>0</v>
      </c>
      <c r="AH198">
        <v>0</v>
      </c>
      <c r="AI198">
        <v>1</v>
      </c>
      <c r="AJ198">
        <v>15.29</v>
      </c>
      <c r="AK198">
        <v>28.43</v>
      </c>
      <c r="AL198">
        <v>1</v>
      </c>
      <c r="AN198">
        <v>0</v>
      </c>
      <c r="AO198">
        <v>1</v>
      </c>
      <c r="AP198">
        <v>0</v>
      </c>
      <c r="AQ198">
        <v>0</v>
      </c>
      <c r="AR198">
        <v>0</v>
      </c>
      <c r="AS198" t="s">
        <v>3</v>
      </c>
      <c r="AT198">
        <v>6.08</v>
      </c>
      <c r="AU198" t="s">
        <v>3</v>
      </c>
      <c r="AV198">
        <v>0</v>
      </c>
      <c r="AW198">
        <v>2</v>
      </c>
      <c r="AX198">
        <v>68190653</v>
      </c>
      <c r="AY198">
        <v>1</v>
      </c>
      <c r="AZ198">
        <v>0</v>
      </c>
      <c r="BA198">
        <v>198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CX198">
        <f>Y198*Source!I138</f>
        <v>0.85120000000000007</v>
      </c>
      <c r="CY198">
        <f>AB198</f>
        <v>31.8</v>
      </c>
      <c r="CZ198">
        <f>AF198</f>
        <v>2.08</v>
      </c>
      <c r="DA198">
        <f>AJ198</f>
        <v>15.29</v>
      </c>
      <c r="DB198">
        <f t="shared" si="42"/>
        <v>12.65</v>
      </c>
      <c r="DC198">
        <f t="shared" si="43"/>
        <v>0</v>
      </c>
    </row>
    <row r="199" spans="1:107" x14ac:dyDescent="0.2">
      <c r="A199">
        <f>ROW(Source!A138)</f>
        <v>138</v>
      </c>
      <c r="B199">
        <v>68187018</v>
      </c>
      <c r="C199">
        <v>68190648</v>
      </c>
      <c r="D199">
        <v>64808418</v>
      </c>
      <c r="E199">
        <v>1</v>
      </c>
      <c r="F199">
        <v>1</v>
      </c>
      <c r="G199">
        <v>1</v>
      </c>
      <c r="H199">
        <v>3</v>
      </c>
      <c r="I199" t="s">
        <v>906</v>
      </c>
      <c r="J199" t="s">
        <v>907</v>
      </c>
      <c r="K199" t="s">
        <v>908</v>
      </c>
      <c r="L199">
        <v>1348</v>
      </c>
      <c r="N199">
        <v>1009</v>
      </c>
      <c r="O199" t="s">
        <v>133</v>
      </c>
      <c r="P199" t="s">
        <v>133</v>
      </c>
      <c r="Q199">
        <v>1000</v>
      </c>
      <c r="W199">
        <v>0</v>
      </c>
      <c r="X199">
        <v>546198954</v>
      </c>
      <c r="Y199">
        <v>1E-3</v>
      </c>
      <c r="AA199">
        <v>94219.4</v>
      </c>
      <c r="AB199">
        <v>0</v>
      </c>
      <c r="AC199">
        <v>0</v>
      </c>
      <c r="AD199">
        <v>0</v>
      </c>
      <c r="AE199">
        <v>12430</v>
      </c>
      <c r="AF199">
        <v>0</v>
      </c>
      <c r="AG199">
        <v>0</v>
      </c>
      <c r="AH199">
        <v>0</v>
      </c>
      <c r="AI199">
        <v>7.58</v>
      </c>
      <c r="AJ199">
        <v>1</v>
      </c>
      <c r="AK199">
        <v>1</v>
      </c>
      <c r="AL199">
        <v>1</v>
      </c>
      <c r="AN199">
        <v>0</v>
      </c>
      <c r="AO199">
        <v>1</v>
      </c>
      <c r="AP199">
        <v>0</v>
      </c>
      <c r="AQ199">
        <v>0</v>
      </c>
      <c r="AR199">
        <v>0</v>
      </c>
      <c r="AS199" t="s">
        <v>3</v>
      </c>
      <c r="AT199">
        <v>1E-3</v>
      </c>
      <c r="AU199" t="s">
        <v>3</v>
      </c>
      <c r="AV199">
        <v>0</v>
      </c>
      <c r="AW199">
        <v>2</v>
      </c>
      <c r="AX199">
        <v>68190654</v>
      </c>
      <c r="AY199">
        <v>1</v>
      </c>
      <c r="AZ199">
        <v>0</v>
      </c>
      <c r="BA199">
        <v>199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>
        <v>0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CX199">
        <f>Y199*Source!I138</f>
        <v>1.4000000000000001E-4</v>
      </c>
      <c r="CY199">
        <f>AA199</f>
        <v>94219.4</v>
      </c>
      <c r="CZ199">
        <f>AE199</f>
        <v>12430</v>
      </c>
      <c r="DA199">
        <f>AI199</f>
        <v>7.58</v>
      </c>
      <c r="DB199">
        <f t="shared" si="42"/>
        <v>12.43</v>
      </c>
      <c r="DC199">
        <f t="shared" si="43"/>
        <v>0</v>
      </c>
    </row>
    <row r="200" spans="1:107" x14ac:dyDescent="0.2">
      <c r="A200">
        <f>ROW(Source!A138)</f>
        <v>138</v>
      </c>
      <c r="B200">
        <v>68187018</v>
      </c>
      <c r="C200">
        <v>68190648</v>
      </c>
      <c r="D200">
        <v>64809036</v>
      </c>
      <c r="E200">
        <v>1</v>
      </c>
      <c r="F200">
        <v>1</v>
      </c>
      <c r="G200">
        <v>1</v>
      </c>
      <c r="H200">
        <v>3</v>
      </c>
      <c r="I200" t="s">
        <v>909</v>
      </c>
      <c r="J200" t="s">
        <v>910</v>
      </c>
      <c r="K200" t="s">
        <v>911</v>
      </c>
      <c r="L200">
        <v>1356</v>
      </c>
      <c r="N200">
        <v>1010</v>
      </c>
      <c r="O200" t="s">
        <v>271</v>
      </c>
      <c r="P200" t="s">
        <v>271</v>
      </c>
      <c r="Q200">
        <v>1000</v>
      </c>
      <c r="W200">
        <v>0</v>
      </c>
      <c r="X200">
        <v>1703397329</v>
      </c>
      <c r="Y200">
        <v>0.2</v>
      </c>
      <c r="AA200">
        <v>179</v>
      </c>
      <c r="AB200">
        <v>0</v>
      </c>
      <c r="AC200">
        <v>0</v>
      </c>
      <c r="AD200">
        <v>0</v>
      </c>
      <c r="AE200">
        <v>179</v>
      </c>
      <c r="AF200">
        <v>0</v>
      </c>
      <c r="AG200">
        <v>0</v>
      </c>
      <c r="AH200">
        <v>0</v>
      </c>
      <c r="AI200">
        <v>1</v>
      </c>
      <c r="AJ200">
        <v>1</v>
      </c>
      <c r="AK200">
        <v>1</v>
      </c>
      <c r="AL200">
        <v>1</v>
      </c>
      <c r="AN200">
        <v>0</v>
      </c>
      <c r="AO200">
        <v>1</v>
      </c>
      <c r="AP200">
        <v>0</v>
      </c>
      <c r="AQ200">
        <v>0</v>
      </c>
      <c r="AR200">
        <v>0</v>
      </c>
      <c r="AS200" t="s">
        <v>3</v>
      </c>
      <c r="AT200">
        <v>0.2</v>
      </c>
      <c r="AU200" t="s">
        <v>3</v>
      </c>
      <c r="AV200">
        <v>0</v>
      </c>
      <c r="AW200">
        <v>2</v>
      </c>
      <c r="AX200">
        <v>68190655</v>
      </c>
      <c r="AY200">
        <v>1</v>
      </c>
      <c r="AZ200">
        <v>0</v>
      </c>
      <c r="BA200">
        <v>200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CX200">
        <f>Y200*Source!I138</f>
        <v>2.8000000000000004E-2</v>
      </c>
      <c r="CY200">
        <f>AA200</f>
        <v>179</v>
      </c>
      <c r="CZ200">
        <f>AE200</f>
        <v>179</v>
      </c>
      <c r="DA200">
        <f>AI200</f>
        <v>1</v>
      </c>
      <c r="DB200">
        <f t="shared" si="42"/>
        <v>35.799999999999997</v>
      </c>
      <c r="DC200">
        <f t="shared" si="43"/>
        <v>0</v>
      </c>
    </row>
    <row r="201" spans="1:107" x14ac:dyDescent="0.2">
      <c r="A201">
        <f>ROW(Source!A138)</f>
        <v>138</v>
      </c>
      <c r="B201">
        <v>68187018</v>
      </c>
      <c r="C201">
        <v>68190648</v>
      </c>
      <c r="D201">
        <v>64864028</v>
      </c>
      <c r="E201">
        <v>1</v>
      </c>
      <c r="F201">
        <v>1</v>
      </c>
      <c r="G201">
        <v>1</v>
      </c>
      <c r="H201">
        <v>3</v>
      </c>
      <c r="I201" t="s">
        <v>278</v>
      </c>
      <c r="J201" t="s">
        <v>280</v>
      </c>
      <c r="K201" t="s">
        <v>279</v>
      </c>
      <c r="L201">
        <v>1308</v>
      </c>
      <c r="N201">
        <v>1003</v>
      </c>
      <c r="O201" t="s">
        <v>259</v>
      </c>
      <c r="P201" t="s">
        <v>259</v>
      </c>
      <c r="Q201">
        <v>100</v>
      </c>
      <c r="W201">
        <v>0</v>
      </c>
      <c r="X201">
        <v>-343119207</v>
      </c>
      <c r="Y201">
        <v>1</v>
      </c>
      <c r="AA201">
        <v>5772.46</v>
      </c>
      <c r="AB201">
        <v>0</v>
      </c>
      <c r="AC201">
        <v>0</v>
      </c>
      <c r="AD201">
        <v>0</v>
      </c>
      <c r="AE201">
        <v>727.01</v>
      </c>
      <c r="AF201">
        <v>0</v>
      </c>
      <c r="AG201">
        <v>0</v>
      </c>
      <c r="AH201">
        <v>0</v>
      </c>
      <c r="AI201">
        <v>7.94</v>
      </c>
      <c r="AJ201">
        <v>1</v>
      </c>
      <c r="AK201">
        <v>1</v>
      </c>
      <c r="AL201">
        <v>1</v>
      </c>
      <c r="AN201">
        <v>0</v>
      </c>
      <c r="AO201">
        <v>0</v>
      </c>
      <c r="AP201">
        <v>0</v>
      </c>
      <c r="AQ201">
        <v>0</v>
      </c>
      <c r="AR201">
        <v>0</v>
      </c>
      <c r="AS201" t="s">
        <v>3</v>
      </c>
      <c r="AT201">
        <v>1</v>
      </c>
      <c r="AU201" t="s">
        <v>3</v>
      </c>
      <c r="AV201">
        <v>0</v>
      </c>
      <c r="AW201">
        <v>1</v>
      </c>
      <c r="AX201">
        <v>-1</v>
      </c>
      <c r="AY201">
        <v>0</v>
      </c>
      <c r="AZ201">
        <v>0</v>
      </c>
      <c r="BA201" t="s">
        <v>3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CX201">
        <f>Y201*Source!I138</f>
        <v>0.14000000000000001</v>
      </c>
      <c r="CY201">
        <f>AA201</f>
        <v>5772.46</v>
      </c>
      <c r="CZ201">
        <f>AE201</f>
        <v>727.01</v>
      </c>
      <c r="DA201">
        <f>AI201</f>
        <v>7.94</v>
      </c>
      <c r="DB201">
        <f t="shared" si="42"/>
        <v>727.01</v>
      </c>
      <c r="DC201">
        <f t="shared" si="43"/>
        <v>0</v>
      </c>
    </row>
    <row r="202" spans="1:107" x14ac:dyDescent="0.2">
      <c r="A202">
        <f>ROW(Source!A138)</f>
        <v>138</v>
      </c>
      <c r="B202">
        <v>68187018</v>
      </c>
      <c r="C202">
        <v>68190648</v>
      </c>
      <c r="D202">
        <v>64870754</v>
      </c>
      <c r="E202">
        <v>1</v>
      </c>
      <c r="F202">
        <v>1</v>
      </c>
      <c r="G202">
        <v>1</v>
      </c>
      <c r="H202">
        <v>3</v>
      </c>
      <c r="I202" t="s">
        <v>912</v>
      </c>
      <c r="J202" t="s">
        <v>913</v>
      </c>
      <c r="K202" t="s">
        <v>914</v>
      </c>
      <c r="L202">
        <v>1374</v>
      </c>
      <c r="N202">
        <v>1013</v>
      </c>
      <c r="O202" t="s">
        <v>915</v>
      </c>
      <c r="P202" t="s">
        <v>915</v>
      </c>
      <c r="Q202">
        <v>1</v>
      </c>
      <c r="W202">
        <v>0</v>
      </c>
      <c r="X202">
        <v>-915781824</v>
      </c>
      <c r="Y202">
        <v>3.1</v>
      </c>
      <c r="AA202">
        <v>1</v>
      </c>
      <c r="AB202">
        <v>0</v>
      </c>
      <c r="AC202">
        <v>0</v>
      </c>
      <c r="AD202">
        <v>0</v>
      </c>
      <c r="AE202">
        <v>1</v>
      </c>
      <c r="AF202">
        <v>0</v>
      </c>
      <c r="AG202">
        <v>0</v>
      </c>
      <c r="AH202">
        <v>0</v>
      </c>
      <c r="AI202">
        <v>1</v>
      </c>
      <c r="AJ202">
        <v>1</v>
      </c>
      <c r="AK202">
        <v>1</v>
      </c>
      <c r="AL202">
        <v>1</v>
      </c>
      <c r="AN202">
        <v>0</v>
      </c>
      <c r="AO202">
        <v>1</v>
      </c>
      <c r="AP202">
        <v>0</v>
      </c>
      <c r="AQ202">
        <v>0</v>
      </c>
      <c r="AR202">
        <v>0</v>
      </c>
      <c r="AS202" t="s">
        <v>3</v>
      </c>
      <c r="AT202">
        <v>3.1</v>
      </c>
      <c r="AU202" t="s">
        <v>3</v>
      </c>
      <c r="AV202">
        <v>0</v>
      </c>
      <c r="AW202">
        <v>2</v>
      </c>
      <c r="AX202">
        <v>68190656</v>
      </c>
      <c r="AY202">
        <v>1</v>
      </c>
      <c r="AZ202">
        <v>0</v>
      </c>
      <c r="BA202">
        <v>201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CX202">
        <f>Y202*Source!I138</f>
        <v>0.43400000000000005</v>
      </c>
      <c r="CY202">
        <f>AA202</f>
        <v>1</v>
      </c>
      <c r="CZ202">
        <f>AE202</f>
        <v>1</v>
      </c>
      <c r="DA202">
        <f>AI202</f>
        <v>1</v>
      </c>
      <c r="DB202">
        <f t="shared" si="42"/>
        <v>3.1</v>
      </c>
      <c r="DC202">
        <f t="shared" si="43"/>
        <v>0</v>
      </c>
    </row>
    <row r="203" spans="1:107" x14ac:dyDescent="0.2">
      <c r="A203">
        <f>ROW(Source!A140)</f>
        <v>140</v>
      </c>
      <c r="B203">
        <v>68187018</v>
      </c>
      <c r="C203">
        <v>68191314</v>
      </c>
      <c r="D203">
        <v>29361034</v>
      </c>
      <c r="E203">
        <v>1</v>
      </c>
      <c r="F203">
        <v>1</v>
      </c>
      <c r="G203">
        <v>1</v>
      </c>
      <c r="H203">
        <v>1</v>
      </c>
      <c r="I203" t="s">
        <v>916</v>
      </c>
      <c r="J203" t="s">
        <v>3</v>
      </c>
      <c r="K203" t="s">
        <v>917</v>
      </c>
      <c r="L203">
        <v>1369</v>
      </c>
      <c r="N203">
        <v>1013</v>
      </c>
      <c r="O203" t="s">
        <v>665</v>
      </c>
      <c r="P203" t="s">
        <v>665</v>
      </c>
      <c r="Q203">
        <v>1</v>
      </c>
      <c r="W203">
        <v>0</v>
      </c>
      <c r="X203">
        <v>184923391</v>
      </c>
      <c r="Y203">
        <v>19.04</v>
      </c>
      <c r="AA203">
        <v>0</v>
      </c>
      <c r="AB203">
        <v>0</v>
      </c>
      <c r="AC203">
        <v>0</v>
      </c>
      <c r="AD203">
        <v>9.4</v>
      </c>
      <c r="AE203">
        <v>0</v>
      </c>
      <c r="AF203">
        <v>0</v>
      </c>
      <c r="AG203">
        <v>0</v>
      </c>
      <c r="AH203">
        <v>9.4</v>
      </c>
      <c r="AI203">
        <v>1</v>
      </c>
      <c r="AJ203">
        <v>1</v>
      </c>
      <c r="AK203">
        <v>1</v>
      </c>
      <c r="AL203">
        <v>1</v>
      </c>
      <c r="AN203">
        <v>0</v>
      </c>
      <c r="AO203">
        <v>1</v>
      </c>
      <c r="AP203">
        <v>0</v>
      </c>
      <c r="AQ203">
        <v>0</v>
      </c>
      <c r="AR203">
        <v>0</v>
      </c>
      <c r="AS203" t="s">
        <v>3</v>
      </c>
      <c r="AT203">
        <v>19.04</v>
      </c>
      <c r="AU203" t="s">
        <v>3</v>
      </c>
      <c r="AV203">
        <v>1</v>
      </c>
      <c r="AW203">
        <v>2</v>
      </c>
      <c r="AX203">
        <v>68191315</v>
      </c>
      <c r="AY203">
        <v>1</v>
      </c>
      <c r="AZ203">
        <v>0</v>
      </c>
      <c r="BA203">
        <v>202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CX203">
        <f>Y203*Source!I140</f>
        <v>34.271999999999998</v>
      </c>
      <c r="CY203">
        <f>AD203</f>
        <v>9.4</v>
      </c>
      <c r="CZ203">
        <f>AH203</f>
        <v>9.4</v>
      </c>
      <c r="DA203">
        <f>AL203</f>
        <v>1</v>
      </c>
      <c r="DB203">
        <f t="shared" si="42"/>
        <v>178.98</v>
      </c>
      <c r="DC203">
        <f t="shared" si="43"/>
        <v>0</v>
      </c>
    </row>
    <row r="204" spans="1:107" x14ac:dyDescent="0.2">
      <c r="A204">
        <f>ROW(Source!A140)</f>
        <v>140</v>
      </c>
      <c r="B204">
        <v>68187018</v>
      </c>
      <c r="C204">
        <v>68191314</v>
      </c>
      <c r="D204">
        <v>121548</v>
      </c>
      <c r="E204">
        <v>1</v>
      </c>
      <c r="F204">
        <v>1</v>
      </c>
      <c r="G204">
        <v>1</v>
      </c>
      <c r="H204">
        <v>1</v>
      </c>
      <c r="I204" t="s">
        <v>44</v>
      </c>
      <c r="J204" t="s">
        <v>3</v>
      </c>
      <c r="K204" t="s">
        <v>723</v>
      </c>
      <c r="L204">
        <v>608254</v>
      </c>
      <c r="N204">
        <v>1013</v>
      </c>
      <c r="O204" t="s">
        <v>724</v>
      </c>
      <c r="P204" t="s">
        <v>724</v>
      </c>
      <c r="Q204">
        <v>1</v>
      </c>
      <c r="W204">
        <v>0</v>
      </c>
      <c r="X204">
        <v>-185737400</v>
      </c>
      <c r="Y204">
        <v>0.09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1</v>
      </c>
      <c r="AJ204">
        <v>1</v>
      </c>
      <c r="AK204">
        <v>1</v>
      </c>
      <c r="AL204">
        <v>1</v>
      </c>
      <c r="AN204">
        <v>0</v>
      </c>
      <c r="AO204">
        <v>1</v>
      </c>
      <c r="AP204">
        <v>0</v>
      </c>
      <c r="AQ204">
        <v>0</v>
      </c>
      <c r="AR204">
        <v>0</v>
      </c>
      <c r="AS204" t="s">
        <v>3</v>
      </c>
      <c r="AT204">
        <v>0.09</v>
      </c>
      <c r="AU204" t="s">
        <v>3</v>
      </c>
      <c r="AV204">
        <v>2</v>
      </c>
      <c r="AW204">
        <v>2</v>
      </c>
      <c r="AX204">
        <v>68191316</v>
      </c>
      <c r="AY204">
        <v>1</v>
      </c>
      <c r="AZ204">
        <v>0</v>
      </c>
      <c r="BA204">
        <v>203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CX204">
        <f>Y204*Source!I140</f>
        <v>0.16200000000000001</v>
      </c>
      <c r="CY204">
        <f>AD204</f>
        <v>0</v>
      </c>
      <c r="CZ204">
        <f>AH204</f>
        <v>0</v>
      </c>
      <c r="DA204">
        <f>AL204</f>
        <v>1</v>
      </c>
      <c r="DB204">
        <f t="shared" si="42"/>
        <v>0</v>
      </c>
      <c r="DC204">
        <f t="shared" si="43"/>
        <v>0</v>
      </c>
    </row>
    <row r="205" spans="1:107" x14ac:dyDescent="0.2">
      <c r="A205">
        <f>ROW(Source!A140)</f>
        <v>140</v>
      </c>
      <c r="B205">
        <v>68187018</v>
      </c>
      <c r="C205">
        <v>68191314</v>
      </c>
      <c r="D205">
        <v>64871266</v>
      </c>
      <c r="E205">
        <v>1</v>
      </c>
      <c r="F205">
        <v>1</v>
      </c>
      <c r="G205">
        <v>1</v>
      </c>
      <c r="H205">
        <v>2</v>
      </c>
      <c r="I205" t="s">
        <v>918</v>
      </c>
      <c r="J205" t="s">
        <v>919</v>
      </c>
      <c r="K205" t="s">
        <v>920</v>
      </c>
      <c r="L205">
        <v>1368</v>
      </c>
      <c r="N205">
        <v>1011</v>
      </c>
      <c r="O205" t="s">
        <v>669</v>
      </c>
      <c r="P205" t="s">
        <v>669</v>
      </c>
      <c r="Q205">
        <v>1</v>
      </c>
      <c r="W205">
        <v>0</v>
      </c>
      <c r="X205">
        <v>783836208</v>
      </c>
      <c r="Y205">
        <v>0.09</v>
      </c>
      <c r="AA205">
        <v>0</v>
      </c>
      <c r="AB205">
        <v>1012.57</v>
      </c>
      <c r="AC205">
        <v>383.81</v>
      </c>
      <c r="AD205">
        <v>0</v>
      </c>
      <c r="AE205">
        <v>0</v>
      </c>
      <c r="AF205">
        <v>134.65</v>
      </c>
      <c r="AG205">
        <v>13.5</v>
      </c>
      <c r="AH205">
        <v>0</v>
      </c>
      <c r="AI205">
        <v>1</v>
      </c>
      <c r="AJ205">
        <v>7.52</v>
      </c>
      <c r="AK205">
        <v>28.43</v>
      </c>
      <c r="AL205">
        <v>1</v>
      </c>
      <c r="AN205">
        <v>0</v>
      </c>
      <c r="AO205">
        <v>1</v>
      </c>
      <c r="AP205">
        <v>0</v>
      </c>
      <c r="AQ205">
        <v>0</v>
      </c>
      <c r="AR205">
        <v>0</v>
      </c>
      <c r="AS205" t="s">
        <v>3</v>
      </c>
      <c r="AT205">
        <v>0.09</v>
      </c>
      <c r="AU205" t="s">
        <v>3</v>
      </c>
      <c r="AV205">
        <v>0</v>
      </c>
      <c r="AW205">
        <v>2</v>
      </c>
      <c r="AX205">
        <v>68191317</v>
      </c>
      <c r="AY205">
        <v>1</v>
      </c>
      <c r="AZ205">
        <v>0</v>
      </c>
      <c r="BA205">
        <v>204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CX205">
        <f>Y205*Source!I140</f>
        <v>0.16200000000000001</v>
      </c>
      <c r="CY205">
        <f>AB205</f>
        <v>1012.57</v>
      </c>
      <c r="CZ205">
        <f>AF205</f>
        <v>134.65</v>
      </c>
      <c r="DA205">
        <f>AJ205</f>
        <v>7.52</v>
      </c>
      <c r="DB205">
        <f t="shared" si="42"/>
        <v>12.12</v>
      </c>
      <c r="DC205">
        <f t="shared" si="43"/>
        <v>1.22</v>
      </c>
    </row>
    <row r="206" spans="1:107" x14ac:dyDescent="0.2">
      <c r="A206">
        <f>ROW(Source!A140)</f>
        <v>140</v>
      </c>
      <c r="B206">
        <v>68187018</v>
      </c>
      <c r="C206">
        <v>68191314</v>
      </c>
      <c r="D206">
        <v>64871481</v>
      </c>
      <c r="E206">
        <v>1</v>
      </c>
      <c r="F206">
        <v>1</v>
      </c>
      <c r="G206">
        <v>1</v>
      </c>
      <c r="H206">
        <v>2</v>
      </c>
      <c r="I206" t="s">
        <v>743</v>
      </c>
      <c r="J206" t="s">
        <v>744</v>
      </c>
      <c r="K206" t="s">
        <v>745</v>
      </c>
      <c r="L206">
        <v>1368</v>
      </c>
      <c r="N206">
        <v>1011</v>
      </c>
      <c r="O206" t="s">
        <v>669</v>
      </c>
      <c r="P206" t="s">
        <v>669</v>
      </c>
      <c r="Q206">
        <v>1</v>
      </c>
      <c r="W206">
        <v>0</v>
      </c>
      <c r="X206">
        <v>1474986261</v>
      </c>
      <c r="Y206">
        <v>2.16</v>
      </c>
      <c r="AA206">
        <v>0</v>
      </c>
      <c r="AB206">
        <v>56.7</v>
      </c>
      <c r="AC206">
        <v>0</v>
      </c>
      <c r="AD206">
        <v>0</v>
      </c>
      <c r="AE206">
        <v>0</v>
      </c>
      <c r="AF206">
        <v>8.1</v>
      </c>
      <c r="AG206">
        <v>0</v>
      </c>
      <c r="AH206">
        <v>0</v>
      </c>
      <c r="AI206">
        <v>1</v>
      </c>
      <c r="AJ206">
        <v>7</v>
      </c>
      <c r="AK206">
        <v>28.43</v>
      </c>
      <c r="AL206">
        <v>1</v>
      </c>
      <c r="AN206">
        <v>0</v>
      </c>
      <c r="AO206">
        <v>1</v>
      </c>
      <c r="AP206">
        <v>0</v>
      </c>
      <c r="AQ206">
        <v>0</v>
      </c>
      <c r="AR206">
        <v>0</v>
      </c>
      <c r="AS206" t="s">
        <v>3</v>
      </c>
      <c r="AT206">
        <v>2.16</v>
      </c>
      <c r="AU206" t="s">
        <v>3</v>
      </c>
      <c r="AV206">
        <v>0</v>
      </c>
      <c r="AW206">
        <v>2</v>
      </c>
      <c r="AX206">
        <v>68191318</v>
      </c>
      <c r="AY206">
        <v>1</v>
      </c>
      <c r="AZ206">
        <v>0</v>
      </c>
      <c r="BA206">
        <v>205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CX206">
        <f>Y206*Source!I140</f>
        <v>3.8880000000000003</v>
      </c>
      <c r="CY206">
        <f>AB206</f>
        <v>56.7</v>
      </c>
      <c r="CZ206">
        <f>AF206</f>
        <v>8.1</v>
      </c>
      <c r="DA206">
        <f>AJ206</f>
        <v>7</v>
      </c>
      <c r="DB206">
        <f t="shared" si="42"/>
        <v>17.5</v>
      </c>
      <c r="DC206">
        <f t="shared" si="43"/>
        <v>0</v>
      </c>
    </row>
    <row r="207" spans="1:107" x14ac:dyDescent="0.2">
      <c r="A207">
        <f>ROW(Source!A140)</f>
        <v>140</v>
      </c>
      <c r="B207">
        <v>68187018</v>
      </c>
      <c r="C207">
        <v>68191314</v>
      </c>
      <c r="D207">
        <v>64872869</v>
      </c>
      <c r="E207">
        <v>1</v>
      </c>
      <c r="F207">
        <v>1</v>
      </c>
      <c r="G207">
        <v>1</v>
      </c>
      <c r="H207">
        <v>2</v>
      </c>
      <c r="I207" t="s">
        <v>673</v>
      </c>
      <c r="J207" t="s">
        <v>674</v>
      </c>
      <c r="K207" t="s">
        <v>675</v>
      </c>
      <c r="L207">
        <v>1368</v>
      </c>
      <c r="N207">
        <v>1011</v>
      </c>
      <c r="O207" t="s">
        <v>669</v>
      </c>
      <c r="P207" t="s">
        <v>669</v>
      </c>
      <c r="Q207">
        <v>1</v>
      </c>
      <c r="W207">
        <v>0</v>
      </c>
      <c r="X207">
        <v>-991672839</v>
      </c>
      <c r="Y207">
        <v>3.87</v>
      </c>
      <c r="AA207">
        <v>0</v>
      </c>
      <c r="AB207">
        <v>31.8</v>
      </c>
      <c r="AC207">
        <v>0</v>
      </c>
      <c r="AD207">
        <v>0</v>
      </c>
      <c r="AE207">
        <v>0</v>
      </c>
      <c r="AF207">
        <v>2.08</v>
      </c>
      <c r="AG207">
        <v>0</v>
      </c>
      <c r="AH207">
        <v>0</v>
      </c>
      <c r="AI207">
        <v>1</v>
      </c>
      <c r="AJ207">
        <v>15.29</v>
      </c>
      <c r="AK207">
        <v>28.43</v>
      </c>
      <c r="AL207">
        <v>1</v>
      </c>
      <c r="AN207">
        <v>0</v>
      </c>
      <c r="AO207">
        <v>1</v>
      </c>
      <c r="AP207">
        <v>0</v>
      </c>
      <c r="AQ207">
        <v>0</v>
      </c>
      <c r="AR207">
        <v>0</v>
      </c>
      <c r="AS207" t="s">
        <v>3</v>
      </c>
      <c r="AT207">
        <v>3.87</v>
      </c>
      <c r="AU207" t="s">
        <v>3</v>
      </c>
      <c r="AV207">
        <v>0</v>
      </c>
      <c r="AW207">
        <v>2</v>
      </c>
      <c r="AX207">
        <v>68191319</v>
      </c>
      <c r="AY207">
        <v>1</v>
      </c>
      <c r="AZ207">
        <v>0</v>
      </c>
      <c r="BA207">
        <v>206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CX207">
        <f>Y207*Source!I140</f>
        <v>6.9660000000000002</v>
      </c>
      <c r="CY207">
        <f>AB207</f>
        <v>31.8</v>
      </c>
      <c r="CZ207">
        <f>AF207</f>
        <v>2.08</v>
      </c>
      <c r="DA207">
        <f>AJ207</f>
        <v>15.29</v>
      </c>
      <c r="DB207">
        <f t="shared" si="42"/>
        <v>8.0500000000000007</v>
      </c>
      <c r="DC207">
        <f t="shared" si="43"/>
        <v>0</v>
      </c>
    </row>
    <row r="208" spans="1:107" x14ac:dyDescent="0.2">
      <c r="A208">
        <f>ROW(Source!A140)</f>
        <v>140</v>
      </c>
      <c r="B208">
        <v>68187018</v>
      </c>
      <c r="C208">
        <v>68191314</v>
      </c>
      <c r="D208">
        <v>64873129</v>
      </c>
      <c r="E208">
        <v>1</v>
      </c>
      <c r="F208">
        <v>1</v>
      </c>
      <c r="G208">
        <v>1</v>
      </c>
      <c r="H208">
        <v>2</v>
      </c>
      <c r="I208" t="s">
        <v>715</v>
      </c>
      <c r="J208" t="s">
        <v>716</v>
      </c>
      <c r="K208" t="s">
        <v>717</v>
      </c>
      <c r="L208">
        <v>1368</v>
      </c>
      <c r="N208">
        <v>1011</v>
      </c>
      <c r="O208" t="s">
        <v>669</v>
      </c>
      <c r="P208" t="s">
        <v>669</v>
      </c>
      <c r="Q208">
        <v>1</v>
      </c>
      <c r="W208">
        <v>0</v>
      </c>
      <c r="X208">
        <v>1230759911</v>
      </c>
      <c r="Y208">
        <v>0.09</v>
      </c>
      <c r="AA208">
        <v>0</v>
      </c>
      <c r="AB208">
        <v>851.65</v>
      </c>
      <c r="AC208">
        <v>329.79</v>
      </c>
      <c r="AD208">
        <v>0</v>
      </c>
      <c r="AE208">
        <v>0</v>
      </c>
      <c r="AF208">
        <v>87.17</v>
      </c>
      <c r="AG208">
        <v>11.6</v>
      </c>
      <c r="AH208">
        <v>0</v>
      </c>
      <c r="AI208">
        <v>1</v>
      </c>
      <c r="AJ208">
        <v>9.77</v>
      </c>
      <c r="AK208">
        <v>28.43</v>
      </c>
      <c r="AL208">
        <v>1</v>
      </c>
      <c r="AN208">
        <v>0</v>
      </c>
      <c r="AO208">
        <v>1</v>
      </c>
      <c r="AP208">
        <v>0</v>
      </c>
      <c r="AQ208">
        <v>0</v>
      </c>
      <c r="AR208">
        <v>0</v>
      </c>
      <c r="AS208" t="s">
        <v>3</v>
      </c>
      <c r="AT208">
        <v>0.09</v>
      </c>
      <c r="AU208" t="s">
        <v>3</v>
      </c>
      <c r="AV208">
        <v>0</v>
      </c>
      <c r="AW208">
        <v>2</v>
      </c>
      <c r="AX208">
        <v>68191320</v>
      </c>
      <c r="AY208">
        <v>1</v>
      </c>
      <c r="AZ208">
        <v>0</v>
      </c>
      <c r="BA208">
        <v>207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CX208">
        <f>Y208*Source!I140</f>
        <v>0.16200000000000001</v>
      </c>
      <c r="CY208">
        <f>AB208</f>
        <v>851.65</v>
      </c>
      <c r="CZ208">
        <f>AF208</f>
        <v>87.17</v>
      </c>
      <c r="DA208">
        <f>AJ208</f>
        <v>9.77</v>
      </c>
      <c r="DB208">
        <f t="shared" si="42"/>
        <v>7.85</v>
      </c>
      <c r="DC208">
        <f t="shared" si="43"/>
        <v>1.04</v>
      </c>
    </row>
    <row r="209" spans="1:107" x14ac:dyDescent="0.2">
      <c r="A209">
        <f>ROW(Source!A140)</f>
        <v>140</v>
      </c>
      <c r="B209">
        <v>68187018</v>
      </c>
      <c r="C209">
        <v>68191314</v>
      </c>
      <c r="D209">
        <v>64808809</v>
      </c>
      <c r="E209">
        <v>1</v>
      </c>
      <c r="F209">
        <v>1</v>
      </c>
      <c r="G209">
        <v>1</v>
      </c>
      <c r="H209">
        <v>3</v>
      </c>
      <c r="I209" t="s">
        <v>921</v>
      </c>
      <c r="J209" t="s">
        <v>922</v>
      </c>
      <c r="K209" t="s">
        <v>923</v>
      </c>
      <c r="L209">
        <v>1346</v>
      </c>
      <c r="N209">
        <v>1009</v>
      </c>
      <c r="O209" t="s">
        <v>120</v>
      </c>
      <c r="P209" t="s">
        <v>120</v>
      </c>
      <c r="Q209">
        <v>1</v>
      </c>
      <c r="W209">
        <v>0</v>
      </c>
      <c r="X209">
        <v>-1805966371</v>
      </c>
      <c r="Y209">
        <v>0.96</v>
      </c>
      <c r="AA209">
        <v>93.59</v>
      </c>
      <c r="AB209">
        <v>0</v>
      </c>
      <c r="AC209">
        <v>0</v>
      </c>
      <c r="AD209">
        <v>0</v>
      </c>
      <c r="AE209">
        <v>14.31</v>
      </c>
      <c r="AF209">
        <v>0</v>
      </c>
      <c r="AG209">
        <v>0</v>
      </c>
      <c r="AH209">
        <v>0</v>
      </c>
      <c r="AI209">
        <v>6.54</v>
      </c>
      <c r="AJ209">
        <v>1</v>
      </c>
      <c r="AK209">
        <v>1</v>
      </c>
      <c r="AL209">
        <v>1</v>
      </c>
      <c r="AN209">
        <v>0</v>
      </c>
      <c r="AO209">
        <v>1</v>
      </c>
      <c r="AP209">
        <v>0</v>
      </c>
      <c r="AQ209">
        <v>0</v>
      </c>
      <c r="AR209">
        <v>0</v>
      </c>
      <c r="AS209" t="s">
        <v>3</v>
      </c>
      <c r="AT209">
        <v>0.96</v>
      </c>
      <c r="AU209" t="s">
        <v>3</v>
      </c>
      <c r="AV209">
        <v>0</v>
      </c>
      <c r="AW209">
        <v>2</v>
      </c>
      <c r="AX209">
        <v>68191321</v>
      </c>
      <c r="AY209">
        <v>1</v>
      </c>
      <c r="AZ209">
        <v>0</v>
      </c>
      <c r="BA209">
        <v>208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CX209">
        <f>Y209*Source!I140</f>
        <v>1.728</v>
      </c>
      <c r="CY209">
        <f>AA209</f>
        <v>93.59</v>
      </c>
      <c r="CZ209">
        <f>AE209</f>
        <v>14.31</v>
      </c>
      <c r="DA209">
        <f>AI209</f>
        <v>6.54</v>
      </c>
      <c r="DB209">
        <f t="shared" ref="DB209:DB240" si="44">ROUND(ROUND(AT209*CZ209,2),6)</f>
        <v>13.74</v>
      </c>
      <c r="DC209">
        <f t="shared" ref="DC209:DC240" si="45">ROUND(ROUND(AT209*AG209,2),6)</f>
        <v>0</v>
      </c>
    </row>
    <row r="210" spans="1:107" x14ac:dyDescent="0.2">
      <c r="A210">
        <f>ROW(Source!A140)</f>
        <v>140</v>
      </c>
      <c r="B210">
        <v>68187018</v>
      </c>
      <c r="C210">
        <v>68191314</v>
      </c>
      <c r="D210">
        <v>64816269</v>
      </c>
      <c r="E210">
        <v>1</v>
      </c>
      <c r="F210">
        <v>1</v>
      </c>
      <c r="G210">
        <v>1</v>
      </c>
      <c r="H210">
        <v>3</v>
      </c>
      <c r="I210" t="s">
        <v>291</v>
      </c>
      <c r="J210" t="s">
        <v>294</v>
      </c>
      <c r="K210" t="s">
        <v>292</v>
      </c>
      <c r="L210">
        <v>1358</v>
      </c>
      <c r="N210">
        <v>1010</v>
      </c>
      <c r="O210" t="s">
        <v>293</v>
      </c>
      <c r="P210" t="s">
        <v>293</v>
      </c>
      <c r="Q210">
        <v>10</v>
      </c>
      <c r="W210">
        <v>0</v>
      </c>
      <c r="X210">
        <v>-1586291866</v>
      </c>
      <c r="Y210">
        <v>10</v>
      </c>
      <c r="AA210">
        <v>26.52</v>
      </c>
      <c r="AB210">
        <v>0</v>
      </c>
      <c r="AC210">
        <v>0</v>
      </c>
      <c r="AD210">
        <v>0</v>
      </c>
      <c r="AE210">
        <v>1.9</v>
      </c>
      <c r="AF210">
        <v>0</v>
      </c>
      <c r="AG210">
        <v>0</v>
      </c>
      <c r="AH210">
        <v>0</v>
      </c>
      <c r="AI210">
        <v>13.96</v>
      </c>
      <c r="AJ210">
        <v>1</v>
      </c>
      <c r="AK210">
        <v>1</v>
      </c>
      <c r="AL210">
        <v>1</v>
      </c>
      <c r="AN210">
        <v>0</v>
      </c>
      <c r="AO210">
        <v>0</v>
      </c>
      <c r="AP210">
        <v>0</v>
      </c>
      <c r="AQ210">
        <v>0</v>
      </c>
      <c r="AR210">
        <v>0</v>
      </c>
      <c r="AS210" t="s">
        <v>3</v>
      </c>
      <c r="AT210">
        <v>10</v>
      </c>
      <c r="AU210" t="s">
        <v>3</v>
      </c>
      <c r="AV210">
        <v>0</v>
      </c>
      <c r="AW210">
        <v>1</v>
      </c>
      <c r="AX210">
        <v>-1</v>
      </c>
      <c r="AY210">
        <v>0</v>
      </c>
      <c r="AZ210">
        <v>0</v>
      </c>
      <c r="BA210" t="s">
        <v>3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CX210">
        <f>Y210*Source!I140</f>
        <v>18</v>
      </c>
      <c r="CY210">
        <f>AA210</f>
        <v>26.52</v>
      </c>
      <c r="CZ210">
        <f>AE210</f>
        <v>1.9</v>
      </c>
      <c r="DA210">
        <f>AI210</f>
        <v>13.96</v>
      </c>
      <c r="DB210">
        <f t="shared" si="44"/>
        <v>19</v>
      </c>
      <c r="DC210">
        <f t="shared" si="45"/>
        <v>0</v>
      </c>
    </row>
    <row r="211" spans="1:107" x14ac:dyDescent="0.2">
      <c r="A211">
        <f>ROW(Source!A140)</f>
        <v>140</v>
      </c>
      <c r="B211">
        <v>68187018</v>
      </c>
      <c r="C211">
        <v>68191314</v>
      </c>
      <c r="D211">
        <v>64817460</v>
      </c>
      <c r="E211">
        <v>1</v>
      </c>
      <c r="F211">
        <v>1</v>
      </c>
      <c r="G211">
        <v>1</v>
      </c>
      <c r="H211">
        <v>3</v>
      </c>
      <c r="I211" t="s">
        <v>286</v>
      </c>
      <c r="J211" t="s">
        <v>289</v>
      </c>
      <c r="K211" t="s">
        <v>287</v>
      </c>
      <c r="L211">
        <v>1302</v>
      </c>
      <c r="N211">
        <v>1003</v>
      </c>
      <c r="O211" t="s">
        <v>288</v>
      </c>
      <c r="P211" t="s">
        <v>288</v>
      </c>
      <c r="Q211">
        <v>10</v>
      </c>
      <c r="W211">
        <v>0</v>
      </c>
      <c r="X211">
        <v>-382256448</v>
      </c>
      <c r="Y211">
        <v>10.199999999999999</v>
      </c>
      <c r="AA211">
        <v>55.84</v>
      </c>
      <c r="AB211">
        <v>0</v>
      </c>
      <c r="AC211">
        <v>0</v>
      </c>
      <c r="AD211">
        <v>0</v>
      </c>
      <c r="AE211">
        <v>16.82</v>
      </c>
      <c r="AF211">
        <v>0</v>
      </c>
      <c r="AG211">
        <v>0</v>
      </c>
      <c r="AH211">
        <v>0</v>
      </c>
      <c r="AI211">
        <v>3.32</v>
      </c>
      <c r="AJ211">
        <v>1</v>
      </c>
      <c r="AK211">
        <v>1</v>
      </c>
      <c r="AL211">
        <v>1</v>
      </c>
      <c r="AN211">
        <v>0</v>
      </c>
      <c r="AO211">
        <v>0</v>
      </c>
      <c r="AP211">
        <v>0</v>
      </c>
      <c r="AQ211">
        <v>0</v>
      </c>
      <c r="AR211">
        <v>0</v>
      </c>
      <c r="AS211" t="s">
        <v>3</v>
      </c>
      <c r="AT211">
        <v>10.199999999999999</v>
      </c>
      <c r="AU211" t="s">
        <v>3</v>
      </c>
      <c r="AV211">
        <v>0</v>
      </c>
      <c r="AW211">
        <v>1</v>
      </c>
      <c r="AX211">
        <v>-1</v>
      </c>
      <c r="AY211">
        <v>0</v>
      </c>
      <c r="AZ211">
        <v>0</v>
      </c>
      <c r="BA211" t="s">
        <v>3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CX211">
        <f>Y211*Source!I140</f>
        <v>18.36</v>
      </c>
      <c r="CY211">
        <f>AA211</f>
        <v>55.84</v>
      </c>
      <c r="CZ211">
        <f>AE211</f>
        <v>16.82</v>
      </c>
      <c r="DA211">
        <f>AI211</f>
        <v>3.32</v>
      </c>
      <c r="DB211">
        <f t="shared" si="44"/>
        <v>171.56</v>
      </c>
      <c r="DC211">
        <f t="shared" si="45"/>
        <v>0</v>
      </c>
    </row>
    <row r="212" spans="1:107" x14ac:dyDescent="0.2">
      <c r="A212">
        <f>ROW(Source!A140)</f>
        <v>140</v>
      </c>
      <c r="B212">
        <v>68187018</v>
      </c>
      <c r="C212">
        <v>68191314</v>
      </c>
      <c r="D212">
        <v>64822443</v>
      </c>
      <c r="E212">
        <v>1</v>
      </c>
      <c r="F212">
        <v>1</v>
      </c>
      <c r="G212">
        <v>1</v>
      </c>
      <c r="H212">
        <v>3</v>
      </c>
      <c r="I212" t="s">
        <v>924</v>
      </c>
      <c r="J212" t="s">
        <v>925</v>
      </c>
      <c r="K212" t="s">
        <v>926</v>
      </c>
      <c r="L212">
        <v>1346</v>
      </c>
      <c r="N212">
        <v>1009</v>
      </c>
      <c r="O212" t="s">
        <v>120</v>
      </c>
      <c r="P212" t="s">
        <v>120</v>
      </c>
      <c r="Q212">
        <v>1</v>
      </c>
      <c r="W212">
        <v>0</v>
      </c>
      <c r="X212">
        <v>235445729</v>
      </c>
      <c r="Y212">
        <v>0.2</v>
      </c>
      <c r="AA212">
        <v>66.680000000000007</v>
      </c>
      <c r="AB212">
        <v>0</v>
      </c>
      <c r="AC212">
        <v>0</v>
      </c>
      <c r="AD212">
        <v>0</v>
      </c>
      <c r="AE212">
        <v>34.020000000000003</v>
      </c>
      <c r="AF212">
        <v>0</v>
      </c>
      <c r="AG212">
        <v>0</v>
      </c>
      <c r="AH212">
        <v>0</v>
      </c>
      <c r="AI212">
        <v>1.96</v>
      </c>
      <c r="AJ212">
        <v>1</v>
      </c>
      <c r="AK212">
        <v>1</v>
      </c>
      <c r="AL212">
        <v>1</v>
      </c>
      <c r="AN212">
        <v>0</v>
      </c>
      <c r="AO212">
        <v>1</v>
      </c>
      <c r="AP212">
        <v>0</v>
      </c>
      <c r="AQ212">
        <v>0</v>
      </c>
      <c r="AR212">
        <v>0</v>
      </c>
      <c r="AS212" t="s">
        <v>3</v>
      </c>
      <c r="AT212">
        <v>0.2</v>
      </c>
      <c r="AU212" t="s">
        <v>3</v>
      </c>
      <c r="AV212">
        <v>0</v>
      </c>
      <c r="AW212">
        <v>2</v>
      </c>
      <c r="AX212">
        <v>68191322</v>
      </c>
      <c r="AY212">
        <v>1</v>
      </c>
      <c r="AZ212">
        <v>0</v>
      </c>
      <c r="BA212">
        <v>209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CX212">
        <f>Y212*Source!I140</f>
        <v>0.36000000000000004</v>
      </c>
      <c r="CY212">
        <f>AA212</f>
        <v>66.680000000000007</v>
      </c>
      <c r="CZ212">
        <f>AE212</f>
        <v>34.020000000000003</v>
      </c>
      <c r="DA212">
        <f>AI212</f>
        <v>1.96</v>
      </c>
      <c r="DB212">
        <f t="shared" si="44"/>
        <v>6.8</v>
      </c>
      <c r="DC212">
        <f t="shared" si="45"/>
        <v>0</v>
      </c>
    </row>
    <row r="213" spans="1:107" x14ac:dyDescent="0.2">
      <c r="A213">
        <f>ROW(Source!A140)</f>
        <v>140</v>
      </c>
      <c r="B213">
        <v>68187018</v>
      </c>
      <c r="C213">
        <v>68191314</v>
      </c>
      <c r="D213">
        <v>64870754</v>
      </c>
      <c r="E213">
        <v>1</v>
      </c>
      <c r="F213">
        <v>1</v>
      </c>
      <c r="G213">
        <v>1</v>
      </c>
      <c r="H213">
        <v>3</v>
      </c>
      <c r="I213" t="s">
        <v>912</v>
      </c>
      <c r="J213" t="s">
        <v>913</v>
      </c>
      <c r="K213" t="s">
        <v>914</v>
      </c>
      <c r="L213">
        <v>1374</v>
      </c>
      <c r="N213">
        <v>1013</v>
      </c>
      <c r="O213" t="s">
        <v>915</v>
      </c>
      <c r="P213" t="s">
        <v>915</v>
      </c>
      <c r="Q213">
        <v>1</v>
      </c>
      <c r="W213">
        <v>0</v>
      </c>
      <c r="X213">
        <v>-915781824</v>
      </c>
      <c r="Y213">
        <v>3.58</v>
      </c>
      <c r="AA213">
        <v>1</v>
      </c>
      <c r="AB213">
        <v>0</v>
      </c>
      <c r="AC213">
        <v>0</v>
      </c>
      <c r="AD213">
        <v>0</v>
      </c>
      <c r="AE213">
        <v>1</v>
      </c>
      <c r="AF213">
        <v>0</v>
      </c>
      <c r="AG213">
        <v>0</v>
      </c>
      <c r="AH213">
        <v>0</v>
      </c>
      <c r="AI213">
        <v>1</v>
      </c>
      <c r="AJ213">
        <v>1</v>
      </c>
      <c r="AK213">
        <v>1</v>
      </c>
      <c r="AL213">
        <v>1</v>
      </c>
      <c r="AN213">
        <v>0</v>
      </c>
      <c r="AO213">
        <v>1</v>
      </c>
      <c r="AP213">
        <v>0</v>
      </c>
      <c r="AQ213">
        <v>0</v>
      </c>
      <c r="AR213">
        <v>0</v>
      </c>
      <c r="AS213" t="s">
        <v>3</v>
      </c>
      <c r="AT213">
        <v>3.58</v>
      </c>
      <c r="AU213" t="s">
        <v>3</v>
      </c>
      <c r="AV213">
        <v>0</v>
      </c>
      <c r="AW213">
        <v>2</v>
      </c>
      <c r="AX213">
        <v>68191323</v>
      </c>
      <c r="AY213">
        <v>1</v>
      </c>
      <c r="AZ213">
        <v>0</v>
      </c>
      <c r="BA213">
        <v>210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CX213">
        <f>Y213*Source!I140</f>
        <v>6.444</v>
      </c>
      <c r="CY213">
        <f>AA213</f>
        <v>1</v>
      </c>
      <c r="CZ213">
        <f>AE213</f>
        <v>1</v>
      </c>
      <c r="DA213">
        <f>AI213</f>
        <v>1</v>
      </c>
      <c r="DB213">
        <f t="shared" si="44"/>
        <v>3.58</v>
      </c>
      <c r="DC213">
        <f t="shared" si="45"/>
        <v>0</v>
      </c>
    </row>
    <row r="214" spans="1:107" x14ac:dyDescent="0.2">
      <c r="A214">
        <f>ROW(Source!A143)</f>
        <v>143</v>
      </c>
      <c r="B214">
        <v>68187018</v>
      </c>
      <c r="C214">
        <v>68191346</v>
      </c>
      <c r="D214">
        <v>29361034</v>
      </c>
      <c r="E214">
        <v>1</v>
      </c>
      <c r="F214">
        <v>1</v>
      </c>
      <c r="G214">
        <v>1</v>
      </c>
      <c r="H214">
        <v>1</v>
      </c>
      <c r="I214" t="s">
        <v>916</v>
      </c>
      <c r="J214" t="s">
        <v>3</v>
      </c>
      <c r="K214" t="s">
        <v>917</v>
      </c>
      <c r="L214">
        <v>1369</v>
      </c>
      <c r="N214">
        <v>1013</v>
      </c>
      <c r="O214" t="s">
        <v>665</v>
      </c>
      <c r="P214" t="s">
        <v>665</v>
      </c>
      <c r="Q214">
        <v>1</v>
      </c>
      <c r="W214">
        <v>0</v>
      </c>
      <c r="X214">
        <v>184923391</v>
      </c>
      <c r="Y214">
        <v>5.39</v>
      </c>
      <c r="AA214">
        <v>0</v>
      </c>
      <c r="AB214">
        <v>0</v>
      </c>
      <c r="AC214">
        <v>0</v>
      </c>
      <c r="AD214">
        <v>9.4</v>
      </c>
      <c r="AE214">
        <v>0</v>
      </c>
      <c r="AF214">
        <v>0</v>
      </c>
      <c r="AG214">
        <v>0</v>
      </c>
      <c r="AH214">
        <v>9.4</v>
      </c>
      <c r="AI214">
        <v>1</v>
      </c>
      <c r="AJ214">
        <v>1</v>
      </c>
      <c r="AK214">
        <v>1</v>
      </c>
      <c r="AL214">
        <v>1</v>
      </c>
      <c r="AN214">
        <v>0</v>
      </c>
      <c r="AO214">
        <v>1</v>
      </c>
      <c r="AP214">
        <v>0</v>
      </c>
      <c r="AQ214">
        <v>0</v>
      </c>
      <c r="AR214">
        <v>0</v>
      </c>
      <c r="AS214" t="s">
        <v>3</v>
      </c>
      <c r="AT214">
        <v>5.39</v>
      </c>
      <c r="AU214" t="s">
        <v>3</v>
      </c>
      <c r="AV214">
        <v>1</v>
      </c>
      <c r="AW214">
        <v>2</v>
      </c>
      <c r="AX214">
        <v>68191347</v>
      </c>
      <c r="AY214">
        <v>1</v>
      </c>
      <c r="AZ214">
        <v>0</v>
      </c>
      <c r="BA214">
        <v>211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CX214">
        <f>Y214*Source!I143</f>
        <v>9.702</v>
      </c>
      <c r="CY214">
        <f>AD214</f>
        <v>9.4</v>
      </c>
      <c r="CZ214">
        <f>AH214</f>
        <v>9.4</v>
      </c>
      <c r="DA214">
        <f>AL214</f>
        <v>1</v>
      </c>
      <c r="DB214">
        <f t="shared" si="44"/>
        <v>50.67</v>
      </c>
      <c r="DC214">
        <f t="shared" si="45"/>
        <v>0</v>
      </c>
    </row>
    <row r="215" spans="1:107" x14ac:dyDescent="0.2">
      <c r="A215">
        <f>ROW(Source!A143)</f>
        <v>143</v>
      </c>
      <c r="B215">
        <v>68187018</v>
      </c>
      <c r="C215">
        <v>68191346</v>
      </c>
      <c r="D215">
        <v>121548</v>
      </c>
      <c r="E215">
        <v>1</v>
      </c>
      <c r="F215">
        <v>1</v>
      </c>
      <c r="G215">
        <v>1</v>
      </c>
      <c r="H215">
        <v>1</v>
      </c>
      <c r="I215" t="s">
        <v>44</v>
      </c>
      <c r="J215" t="s">
        <v>3</v>
      </c>
      <c r="K215" t="s">
        <v>723</v>
      </c>
      <c r="L215">
        <v>608254</v>
      </c>
      <c r="N215">
        <v>1013</v>
      </c>
      <c r="O215" t="s">
        <v>724</v>
      </c>
      <c r="P215" t="s">
        <v>724</v>
      </c>
      <c r="Q215">
        <v>1</v>
      </c>
      <c r="W215">
        <v>0</v>
      </c>
      <c r="X215">
        <v>-185737400</v>
      </c>
      <c r="Y215">
        <v>0.02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1</v>
      </c>
      <c r="AJ215">
        <v>1</v>
      </c>
      <c r="AK215">
        <v>1</v>
      </c>
      <c r="AL215">
        <v>1</v>
      </c>
      <c r="AN215">
        <v>0</v>
      </c>
      <c r="AO215">
        <v>1</v>
      </c>
      <c r="AP215">
        <v>0</v>
      </c>
      <c r="AQ215">
        <v>0</v>
      </c>
      <c r="AR215">
        <v>0</v>
      </c>
      <c r="AS215" t="s">
        <v>3</v>
      </c>
      <c r="AT215">
        <v>0.02</v>
      </c>
      <c r="AU215" t="s">
        <v>3</v>
      </c>
      <c r="AV215">
        <v>2</v>
      </c>
      <c r="AW215">
        <v>2</v>
      </c>
      <c r="AX215">
        <v>68191348</v>
      </c>
      <c r="AY215">
        <v>1</v>
      </c>
      <c r="AZ215">
        <v>0</v>
      </c>
      <c r="BA215">
        <v>212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CX215">
        <f>Y215*Source!I143</f>
        <v>3.6000000000000004E-2</v>
      </c>
      <c r="CY215">
        <f>AD215</f>
        <v>0</v>
      </c>
      <c r="CZ215">
        <f>AH215</f>
        <v>0</v>
      </c>
      <c r="DA215">
        <f>AL215</f>
        <v>1</v>
      </c>
      <c r="DB215">
        <f t="shared" si="44"/>
        <v>0</v>
      </c>
      <c r="DC215">
        <f t="shared" si="45"/>
        <v>0</v>
      </c>
    </row>
    <row r="216" spans="1:107" x14ac:dyDescent="0.2">
      <c r="A216">
        <f>ROW(Source!A143)</f>
        <v>143</v>
      </c>
      <c r="B216">
        <v>68187018</v>
      </c>
      <c r="C216">
        <v>68191346</v>
      </c>
      <c r="D216">
        <v>64871266</v>
      </c>
      <c r="E216">
        <v>1</v>
      </c>
      <c r="F216">
        <v>1</v>
      </c>
      <c r="G216">
        <v>1</v>
      </c>
      <c r="H216">
        <v>2</v>
      </c>
      <c r="I216" t="s">
        <v>918</v>
      </c>
      <c r="J216" t="s">
        <v>919</v>
      </c>
      <c r="K216" t="s">
        <v>920</v>
      </c>
      <c r="L216">
        <v>1368</v>
      </c>
      <c r="N216">
        <v>1011</v>
      </c>
      <c r="O216" t="s">
        <v>669</v>
      </c>
      <c r="P216" t="s">
        <v>669</v>
      </c>
      <c r="Q216">
        <v>1</v>
      </c>
      <c r="W216">
        <v>0</v>
      </c>
      <c r="X216">
        <v>783836208</v>
      </c>
      <c r="Y216">
        <v>0.02</v>
      </c>
      <c r="AA216">
        <v>0</v>
      </c>
      <c r="AB216">
        <v>1012.57</v>
      </c>
      <c r="AC216">
        <v>383.81</v>
      </c>
      <c r="AD216">
        <v>0</v>
      </c>
      <c r="AE216">
        <v>0</v>
      </c>
      <c r="AF216">
        <v>134.65</v>
      </c>
      <c r="AG216">
        <v>13.5</v>
      </c>
      <c r="AH216">
        <v>0</v>
      </c>
      <c r="AI216">
        <v>1</v>
      </c>
      <c r="AJ216">
        <v>7.52</v>
      </c>
      <c r="AK216">
        <v>28.43</v>
      </c>
      <c r="AL216">
        <v>1</v>
      </c>
      <c r="AN216">
        <v>0</v>
      </c>
      <c r="AO216">
        <v>1</v>
      </c>
      <c r="AP216">
        <v>0</v>
      </c>
      <c r="AQ216">
        <v>0</v>
      </c>
      <c r="AR216">
        <v>0</v>
      </c>
      <c r="AS216" t="s">
        <v>3</v>
      </c>
      <c r="AT216">
        <v>0.02</v>
      </c>
      <c r="AU216" t="s">
        <v>3</v>
      </c>
      <c r="AV216">
        <v>0</v>
      </c>
      <c r="AW216">
        <v>2</v>
      </c>
      <c r="AX216">
        <v>68191349</v>
      </c>
      <c r="AY216">
        <v>1</v>
      </c>
      <c r="AZ216">
        <v>0</v>
      </c>
      <c r="BA216">
        <v>213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CX216">
        <f>Y216*Source!I143</f>
        <v>3.6000000000000004E-2</v>
      </c>
      <c r="CY216">
        <f>AB216</f>
        <v>1012.57</v>
      </c>
      <c r="CZ216">
        <f>AF216</f>
        <v>134.65</v>
      </c>
      <c r="DA216">
        <f>AJ216</f>
        <v>7.52</v>
      </c>
      <c r="DB216">
        <f t="shared" si="44"/>
        <v>2.69</v>
      </c>
      <c r="DC216">
        <f t="shared" si="45"/>
        <v>0.27</v>
      </c>
    </row>
    <row r="217" spans="1:107" x14ac:dyDescent="0.2">
      <c r="A217">
        <f>ROW(Source!A143)</f>
        <v>143</v>
      </c>
      <c r="B217">
        <v>68187018</v>
      </c>
      <c r="C217">
        <v>68191346</v>
      </c>
      <c r="D217">
        <v>64873129</v>
      </c>
      <c r="E217">
        <v>1</v>
      </c>
      <c r="F217">
        <v>1</v>
      </c>
      <c r="G217">
        <v>1</v>
      </c>
      <c r="H217">
        <v>2</v>
      </c>
      <c r="I217" t="s">
        <v>715</v>
      </c>
      <c r="J217" t="s">
        <v>716</v>
      </c>
      <c r="K217" t="s">
        <v>717</v>
      </c>
      <c r="L217">
        <v>1368</v>
      </c>
      <c r="N217">
        <v>1011</v>
      </c>
      <c r="O217" t="s">
        <v>669</v>
      </c>
      <c r="P217" t="s">
        <v>669</v>
      </c>
      <c r="Q217">
        <v>1</v>
      </c>
      <c r="W217">
        <v>0</v>
      </c>
      <c r="X217">
        <v>1230759911</v>
      </c>
      <c r="Y217">
        <v>0.02</v>
      </c>
      <c r="AA217">
        <v>0</v>
      </c>
      <c r="AB217">
        <v>851.65</v>
      </c>
      <c r="AC217">
        <v>329.79</v>
      </c>
      <c r="AD217">
        <v>0</v>
      </c>
      <c r="AE217">
        <v>0</v>
      </c>
      <c r="AF217">
        <v>87.17</v>
      </c>
      <c r="AG217">
        <v>11.6</v>
      </c>
      <c r="AH217">
        <v>0</v>
      </c>
      <c r="AI217">
        <v>1</v>
      </c>
      <c r="AJ217">
        <v>9.77</v>
      </c>
      <c r="AK217">
        <v>28.43</v>
      </c>
      <c r="AL217">
        <v>1</v>
      </c>
      <c r="AN217">
        <v>0</v>
      </c>
      <c r="AO217">
        <v>1</v>
      </c>
      <c r="AP217">
        <v>0</v>
      </c>
      <c r="AQ217">
        <v>0</v>
      </c>
      <c r="AR217">
        <v>0</v>
      </c>
      <c r="AS217" t="s">
        <v>3</v>
      </c>
      <c r="AT217">
        <v>0.02</v>
      </c>
      <c r="AU217" t="s">
        <v>3</v>
      </c>
      <c r="AV217">
        <v>0</v>
      </c>
      <c r="AW217">
        <v>2</v>
      </c>
      <c r="AX217">
        <v>68191350</v>
      </c>
      <c r="AY217">
        <v>1</v>
      </c>
      <c r="AZ217">
        <v>0</v>
      </c>
      <c r="BA217">
        <v>214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CX217">
        <f>Y217*Source!I143</f>
        <v>3.6000000000000004E-2</v>
      </c>
      <c r="CY217">
        <f>AB217</f>
        <v>851.65</v>
      </c>
      <c r="CZ217">
        <f>AF217</f>
        <v>87.17</v>
      </c>
      <c r="DA217">
        <f>AJ217</f>
        <v>9.77</v>
      </c>
      <c r="DB217">
        <f t="shared" si="44"/>
        <v>1.74</v>
      </c>
      <c r="DC217">
        <f t="shared" si="45"/>
        <v>0.23</v>
      </c>
    </row>
    <row r="218" spans="1:107" x14ac:dyDescent="0.2">
      <c r="A218">
        <f>ROW(Source!A143)</f>
        <v>143</v>
      </c>
      <c r="B218">
        <v>68187018</v>
      </c>
      <c r="C218">
        <v>68191346</v>
      </c>
      <c r="D218">
        <v>64808671</v>
      </c>
      <c r="E218">
        <v>1</v>
      </c>
      <c r="F218">
        <v>1</v>
      </c>
      <c r="G218">
        <v>1</v>
      </c>
      <c r="H218">
        <v>3</v>
      </c>
      <c r="I218" t="s">
        <v>927</v>
      </c>
      <c r="J218" t="s">
        <v>928</v>
      </c>
      <c r="K218" t="s">
        <v>929</v>
      </c>
      <c r="L218">
        <v>1348</v>
      </c>
      <c r="N218">
        <v>1009</v>
      </c>
      <c r="O218" t="s">
        <v>133</v>
      </c>
      <c r="P218" t="s">
        <v>133</v>
      </c>
      <c r="Q218">
        <v>1000</v>
      </c>
      <c r="W218">
        <v>0</v>
      </c>
      <c r="X218">
        <v>-834843177</v>
      </c>
      <c r="Y218">
        <v>5.9999999999999995E-4</v>
      </c>
      <c r="AA218">
        <v>17217.29</v>
      </c>
      <c r="AB218">
        <v>0</v>
      </c>
      <c r="AC218">
        <v>0</v>
      </c>
      <c r="AD218">
        <v>0</v>
      </c>
      <c r="AE218">
        <v>1820.01</v>
      </c>
      <c r="AF218">
        <v>0</v>
      </c>
      <c r="AG218">
        <v>0</v>
      </c>
      <c r="AH218">
        <v>0</v>
      </c>
      <c r="AI218">
        <v>9.4600000000000009</v>
      </c>
      <c r="AJ218">
        <v>1</v>
      </c>
      <c r="AK218">
        <v>1</v>
      </c>
      <c r="AL218">
        <v>1</v>
      </c>
      <c r="AN218">
        <v>0</v>
      </c>
      <c r="AO218">
        <v>1</v>
      </c>
      <c r="AP218">
        <v>0</v>
      </c>
      <c r="AQ218">
        <v>0</v>
      </c>
      <c r="AR218">
        <v>0</v>
      </c>
      <c r="AS218" t="s">
        <v>3</v>
      </c>
      <c r="AT218">
        <v>5.9999999999999995E-4</v>
      </c>
      <c r="AU218" t="s">
        <v>3</v>
      </c>
      <c r="AV218">
        <v>0</v>
      </c>
      <c r="AW218">
        <v>2</v>
      </c>
      <c r="AX218">
        <v>68191351</v>
      </c>
      <c r="AY218">
        <v>1</v>
      </c>
      <c r="AZ218">
        <v>0</v>
      </c>
      <c r="BA218">
        <v>215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CX218">
        <f>Y218*Source!I143</f>
        <v>1.08E-3</v>
      </c>
      <c r="CY218">
        <f t="shared" ref="CY218:CY223" si="46">AA218</f>
        <v>17217.29</v>
      </c>
      <c r="CZ218">
        <f t="shared" ref="CZ218:CZ223" si="47">AE218</f>
        <v>1820.01</v>
      </c>
      <c r="DA218">
        <f t="shared" ref="DA218:DA223" si="48">AI218</f>
        <v>9.4600000000000009</v>
      </c>
      <c r="DB218">
        <f t="shared" si="44"/>
        <v>1.0900000000000001</v>
      </c>
      <c r="DC218">
        <f t="shared" si="45"/>
        <v>0</v>
      </c>
    </row>
    <row r="219" spans="1:107" x14ac:dyDescent="0.2">
      <c r="A219">
        <f>ROW(Source!A143)</f>
        <v>143</v>
      </c>
      <c r="B219">
        <v>68187018</v>
      </c>
      <c r="C219">
        <v>68191346</v>
      </c>
      <c r="D219">
        <v>64808986</v>
      </c>
      <c r="E219">
        <v>1</v>
      </c>
      <c r="F219">
        <v>1</v>
      </c>
      <c r="G219">
        <v>1</v>
      </c>
      <c r="H219">
        <v>3</v>
      </c>
      <c r="I219" t="s">
        <v>930</v>
      </c>
      <c r="J219" t="s">
        <v>931</v>
      </c>
      <c r="K219" t="s">
        <v>932</v>
      </c>
      <c r="L219">
        <v>1346</v>
      </c>
      <c r="N219">
        <v>1009</v>
      </c>
      <c r="O219" t="s">
        <v>120</v>
      </c>
      <c r="P219" t="s">
        <v>120</v>
      </c>
      <c r="Q219">
        <v>1</v>
      </c>
      <c r="W219">
        <v>0</v>
      </c>
      <c r="X219">
        <v>-1768004575</v>
      </c>
      <c r="Y219">
        <v>0.02</v>
      </c>
      <c r="AA219">
        <v>63.36</v>
      </c>
      <c r="AB219">
        <v>0</v>
      </c>
      <c r="AC219">
        <v>0</v>
      </c>
      <c r="AD219">
        <v>0</v>
      </c>
      <c r="AE219">
        <v>28.67</v>
      </c>
      <c r="AF219">
        <v>0</v>
      </c>
      <c r="AG219">
        <v>0</v>
      </c>
      <c r="AH219">
        <v>0</v>
      </c>
      <c r="AI219">
        <v>2.21</v>
      </c>
      <c r="AJ219">
        <v>1</v>
      </c>
      <c r="AK219">
        <v>1</v>
      </c>
      <c r="AL219">
        <v>1</v>
      </c>
      <c r="AN219">
        <v>0</v>
      </c>
      <c r="AO219">
        <v>1</v>
      </c>
      <c r="AP219">
        <v>0</v>
      </c>
      <c r="AQ219">
        <v>0</v>
      </c>
      <c r="AR219">
        <v>0</v>
      </c>
      <c r="AS219" t="s">
        <v>3</v>
      </c>
      <c r="AT219">
        <v>0.02</v>
      </c>
      <c r="AU219" t="s">
        <v>3</v>
      </c>
      <c r="AV219">
        <v>0</v>
      </c>
      <c r="AW219">
        <v>2</v>
      </c>
      <c r="AX219">
        <v>68191352</v>
      </c>
      <c r="AY219">
        <v>1</v>
      </c>
      <c r="AZ219">
        <v>0</v>
      </c>
      <c r="BA219">
        <v>216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CX219">
        <f>Y219*Source!I143</f>
        <v>3.6000000000000004E-2</v>
      </c>
      <c r="CY219">
        <f t="shared" si="46"/>
        <v>63.36</v>
      </c>
      <c r="CZ219">
        <f t="shared" si="47"/>
        <v>28.67</v>
      </c>
      <c r="DA219">
        <f t="shared" si="48"/>
        <v>2.21</v>
      </c>
      <c r="DB219">
        <f t="shared" si="44"/>
        <v>0.56999999999999995</v>
      </c>
      <c r="DC219">
        <f t="shared" si="45"/>
        <v>0</v>
      </c>
    </row>
    <row r="220" spans="1:107" x14ac:dyDescent="0.2">
      <c r="A220">
        <f>ROW(Source!A143)</f>
        <v>143</v>
      </c>
      <c r="B220">
        <v>68187018</v>
      </c>
      <c r="C220">
        <v>68191346</v>
      </c>
      <c r="D220">
        <v>64809290</v>
      </c>
      <c r="E220">
        <v>1</v>
      </c>
      <c r="F220">
        <v>1</v>
      </c>
      <c r="G220">
        <v>1</v>
      </c>
      <c r="H220">
        <v>3</v>
      </c>
      <c r="I220" t="s">
        <v>933</v>
      </c>
      <c r="J220" t="s">
        <v>934</v>
      </c>
      <c r="K220" t="s">
        <v>935</v>
      </c>
      <c r="L220">
        <v>1346</v>
      </c>
      <c r="N220">
        <v>1009</v>
      </c>
      <c r="O220" t="s">
        <v>120</v>
      </c>
      <c r="P220" t="s">
        <v>120</v>
      </c>
      <c r="Q220">
        <v>1</v>
      </c>
      <c r="W220">
        <v>0</v>
      </c>
      <c r="X220">
        <v>-1294780295</v>
      </c>
      <c r="Y220">
        <v>0.16</v>
      </c>
      <c r="AA220">
        <v>99.74</v>
      </c>
      <c r="AB220">
        <v>0</v>
      </c>
      <c r="AC220">
        <v>0</v>
      </c>
      <c r="AD220">
        <v>0</v>
      </c>
      <c r="AE220">
        <v>30.5</v>
      </c>
      <c r="AF220">
        <v>0</v>
      </c>
      <c r="AG220">
        <v>0</v>
      </c>
      <c r="AH220">
        <v>0</v>
      </c>
      <c r="AI220">
        <v>3.27</v>
      </c>
      <c r="AJ220">
        <v>1</v>
      </c>
      <c r="AK220">
        <v>1</v>
      </c>
      <c r="AL220">
        <v>1</v>
      </c>
      <c r="AN220">
        <v>0</v>
      </c>
      <c r="AO220">
        <v>1</v>
      </c>
      <c r="AP220">
        <v>0</v>
      </c>
      <c r="AQ220">
        <v>0</v>
      </c>
      <c r="AR220">
        <v>0</v>
      </c>
      <c r="AS220" t="s">
        <v>3</v>
      </c>
      <c r="AT220">
        <v>0.16</v>
      </c>
      <c r="AU220" t="s">
        <v>3</v>
      </c>
      <c r="AV220">
        <v>0</v>
      </c>
      <c r="AW220">
        <v>2</v>
      </c>
      <c r="AX220">
        <v>68191353</v>
      </c>
      <c r="AY220">
        <v>1</v>
      </c>
      <c r="AZ220">
        <v>0</v>
      </c>
      <c r="BA220">
        <v>217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CX220">
        <f>Y220*Source!I143</f>
        <v>0.28800000000000003</v>
      </c>
      <c r="CY220">
        <f t="shared" si="46"/>
        <v>99.74</v>
      </c>
      <c r="CZ220">
        <f t="shared" si="47"/>
        <v>30.5</v>
      </c>
      <c r="DA220">
        <f t="shared" si="48"/>
        <v>3.27</v>
      </c>
      <c r="DB220">
        <f t="shared" si="44"/>
        <v>4.88</v>
      </c>
      <c r="DC220">
        <f t="shared" si="45"/>
        <v>0</v>
      </c>
    </row>
    <row r="221" spans="1:107" x14ac:dyDescent="0.2">
      <c r="A221">
        <f>ROW(Source!A143)</f>
        <v>143</v>
      </c>
      <c r="B221">
        <v>68187018</v>
      </c>
      <c r="C221">
        <v>68191346</v>
      </c>
      <c r="D221">
        <v>64862990</v>
      </c>
      <c r="E221">
        <v>1</v>
      </c>
      <c r="F221">
        <v>1</v>
      </c>
      <c r="G221">
        <v>1</v>
      </c>
      <c r="H221">
        <v>3</v>
      </c>
      <c r="I221" t="s">
        <v>936</v>
      </c>
      <c r="J221" t="s">
        <v>937</v>
      </c>
      <c r="K221" t="s">
        <v>938</v>
      </c>
      <c r="L221">
        <v>1356</v>
      </c>
      <c r="N221">
        <v>1010</v>
      </c>
      <c r="O221" t="s">
        <v>271</v>
      </c>
      <c r="P221" t="s">
        <v>271</v>
      </c>
      <c r="Q221">
        <v>1000</v>
      </c>
      <c r="W221">
        <v>0</v>
      </c>
      <c r="X221">
        <v>2016061969</v>
      </c>
      <c r="Y221">
        <v>1.2200000000000001E-2</v>
      </c>
      <c r="AA221">
        <v>1007.06</v>
      </c>
      <c r="AB221">
        <v>0</v>
      </c>
      <c r="AC221">
        <v>0</v>
      </c>
      <c r="AD221">
        <v>0</v>
      </c>
      <c r="AE221">
        <v>78.8</v>
      </c>
      <c r="AF221">
        <v>0</v>
      </c>
      <c r="AG221">
        <v>0</v>
      </c>
      <c r="AH221">
        <v>0</v>
      </c>
      <c r="AI221">
        <v>12.78</v>
      </c>
      <c r="AJ221">
        <v>1</v>
      </c>
      <c r="AK221">
        <v>1</v>
      </c>
      <c r="AL221">
        <v>1</v>
      </c>
      <c r="AN221">
        <v>0</v>
      </c>
      <c r="AO221">
        <v>1</v>
      </c>
      <c r="AP221">
        <v>0</v>
      </c>
      <c r="AQ221">
        <v>0</v>
      </c>
      <c r="AR221">
        <v>0</v>
      </c>
      <c r="AS221" t="s">
        <v>3</v>
      </c>
      <c r="AT221">
        <v>1.2200000000000001E-2</v>
      </c>
      <c r="AU221" t="s">
        <v>3</v>
      </c>
      <c r="AV221">
        <v>0</v>
      </c>
      <c r="AW221">
        <v>2</v>
      </c>
      <c r="AX221">
        <v>68191354</v>
      </c>
      <c r="AY221">
        <v>1</v>
      </c>
      <c r="AZ221">
        <v>0</v>
      </c>
      <c r="BA221">
        <v>218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CX221">
        <f>Y221*Source!I143</f>
        <v>2.196E-2</v>
      </c>
      <c r="CY221">
        <f t="shared" si="46"/>
        <v>1007.06</v>
      </c>
      <c r="CZ221">
        <f t="shared" si="47"/>
        <v>78.8</v>
      </c>
      <c r="DA221">
        <f t="shared" si="48"/>
        <v>12.78</v>
      </c>
      <c r="DB221">
        <f t="shared" si="44"/>
        <v>0.96</v>
      </c>
      <c r="DC221">
        <f t="shared" si="45"/>
        <v>0</v>
      </c>
    </row>
    <row r="222" spans="1:107" x14ac:dyDescent="0.2">
      <c r="A222">
        <f>ROW(Source!A143)</f>
        <v>143</v>
      </c>
      <c r="B222">
        <v>68187018</v>
      </c>
      <c r="C222">
        <v>68191346</v>
      </c>
      <c r="D222">
        <v>64863842</v>
      </c>
      <c r="E222">
        <v>1</v>
      </c>
      <c r="F222">
        <v>1</v>
      </c>
      <c r="G222">
        <v>1</v>
      </c>
      <c r="H222">
        <v>3</v>
      </c>
      <c r="I222" t="s">
        <v>939</v>
      </c>
      <c r="J222" t="s">
        <v>940</v>
      </c>
      <c r="K222" t="s">
        <v>941</v>
      </c>
      <c r="L222">
        <v>1355</v>
      </c>
      <c r="N222">
        <v>1010</v>
      </c>
      <c r="O222" t="s">
        <v>235</v>
      </c>
      <c r="P222" t="s">
        <v>235</v>
      </c>
      <c r="Q222">
        <v>100</v>
      </c>
      <c r="W222">
        <v>0</v>
      </c>
      <c r="X222">
        <v>-1963595095</v>
      </c>
      <c r="Y222">
        <v>0.05</v>
      </c>
      <c r="AA222">
        <v>406.56</v>
      </c>
      <c r="AB222">
        <v>0</v>
      </c>
      <c r="AC222">
        <v>0</v>
      </c>
      <c r="AD222">
        <v>0</v>
      </c>
      <c r="AE222">
        <v>112</v>
      </c>
      <c r="AF222">
        <v>0</v>
      </c>
      <c r="AG222">
        <v>0</v>
      </c>
      <c r="AH222">
        <v>0</v>
      </c>
      <c r="AI222">
        <v>3.63</v>
      </c>
      <c r="AJ222">
        <v>1</v>
      </c>
      <c r="AK222">
        <v>1</v>
      </c>
      <c r="AL222">
        <v>1</v>
      </c>
      <c r="AN222">
        <v>0</v>
      </c>
      <c r="AO222">
        <v>1</v>
      </c>
      <c r="AP222">
        <v>0</v>
      </c>
      <c r="AQ222">
        <v>0</v>
      </c>
      <c r="AR222">
        <v>0</v>
      </c>
      <c r="AS222" t="s">
        <v>3</v>
      </c>
      <c r="AT222">
        <v>0.05</v>
      </c>
      <c r="AU222" t="s">
        <v>3</v>
      </c>
      <c r="AV222">
        <v>0</v>
      </c>
      <c r="AW222">
        <v>2</v>
      </c>
      <c r="AX222">
        <v>68191355</v>
      </c>
      <c r="AY222">
        <v>1</v>
      </c>
      <c r="AZ222">
        <v>0</v>
      </c>
      <c r="BA222">
        <v>219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CX222">
        <f>Y222*Source!I143</f>
        <v>9.0000000000000011E-2</v>
      </c>
      <c r="CY222">
        <f t="shared" si="46"/>
        <v>406.56</v>
      </c>
      <c r="CZ222">
        <f t="shared" si="47"/>
        <v>112</v>
      </c>
      <c r="DA222">
        <f t="shared" si="48"/>
        <v>3.63</v>
      </c>
      <c r="DB222">
        <f t="shared" si="44"/>
        <v>5.6</v>
      </c>
      <c r="DC222">
        <f t="shared" si="45"/>
        <v>0</v>
      </c>
    </row>
    <row r="223" spans="1:107" x14ac:dyDescent="0.2">
      <c r="A223">
        <f>ROW(Source!A143)</f>
        <v>143</v>
      </c>
      <c r="B223">
        <v>68187018</v>
      </c>
      <c r="C223">
        <v>68191346</v>
      </c>
      <c r="D223">
        <v>64870754</v>
      </c>
      <c r="E223">
        <v>1</v>
      </c>
      <c r="F223">
        <v>1</v>
      </c>
      <c r="G223">
        <v>1</v>
      </c>
      <c r="H223">
        <v>3</v>
      </c>
      <c r="I223" t="s">
        <v>912</v>
      </c>
      <c r="J223" t="s">
        <v>913</v>
      </c>
      <c r="K223" t="s">
        <v>914</v>
      </c>
      <c r="L223">
        <v>1374</v>
      </c>
      <c r="N223">
        <v>1013</v>
      </c>
      <c r="O223" t="s">
        <v>915</v>
      </c>
      <c r="P223" t="s">
        <v>915</v>
      </c>
      <c r="Q223">
        <v>1</v>
      </c>
      <c r="W223">
        <v>0</v>
      </c>
      <c r="X223">
        <v>-915781824</v>
      </c>
      <c r="Y223">
        <v>1.01</v>
      </c>
      <c r="AA223">
        <v>1</v>
      </c>
      <c r="AB223">
        <v>0</v>
      </c>
      <c r="AC223">
        <v>0</v>
      </c>
      <c r="AD223">
        <v>0</v>
      </c>
      <c r="AE223">
        <v>1</v>
      </c>
      <c r="AF223">
        <v>0</v>
      </c>
      <c r="AG223">
        <v>0</v>
      </c>
      <c r="AH223">
        <v>0</v>
      </c>
      <c r="AI223">
        <v>1</v>
      </c>
      <c r="AJ223">
        <v>1</v>
      </c>
      <c r="AK223">
        <v>1</v>
      </c>
      <c r="AL223">
        <v>1</v>
      </c>
      <c r="AN223">
        <v>0</v>
      </c>
      <c r="AO223">
        <v>1</v>
      </c>
      <c r="AP223">
        <v>0</v>
      </c>
      <c r="AQ223">
        <v>0</v>
      </c>
      <c r="AR223">
        <v>0</v>
      </c>
      <c r="AS223" t="s">
        <v>3</v>
      </c>
      <c r="AT223">
        <v>1.01</v>
      </c>
      <c r="AU223" t="s">
        <v>3</v>
      </c>
      <c r="AV223">
        <v>0</v>
      </c>
      <c r="AW223">
        <v>2</v>
      </c>
      <c r="AX223">
        <v>68191356</v>
      </c>
      <c r="AY223">
        <v>1</v>
      </c>
      <c r="AZ223">
        <v>0</v>
      </c>
      <c r="BA223">
        <v>220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>
        <v>0</v>
      </c>
      <c r="BV223">
        <v>0</v>
      </c>
      <c r="BW223">
        <v>0</v>
      </c>
      <c r="CX223">
        <f>Y223*Source!I143</f>
        <v>1.8180000000000001</v>
      </c>
      <c r="CY223">
        <f t="shared" si="46"/>
        <v>1</v>
      </c>
      <c r="CZ223">
        <f t="shared" si="47"/>
        <v>1</v>
      </c>
      <c r="DA223">
        <f t="shared" si="48"/>
        <v>1</v>
      </c>
      <c r="DB223">
        <f t="shared" si="44"/>
        <v>1.01</v>
      </c>
      <c r="DC223">
        <f t="shared" si="45"/>
        <v>0</v>
      </c>
    </row>
    <row r="224" spans="1:107" x14ac:dyDescent="0.2">
      <c r="A224">
        <f>ROW(Source!A144)</f>
        <v>144</v>
      </c>
      <c r="B224">
        <v>68187018</v>
      </c>
      <c r="C224">
        <v>68191357</v>
      </c>
      <c r="D224">
        <v>29361034</v>
      </c>
      <c r="E224">
        <v>1</v>
      </c>
      <c r="F224">
        <v>1</v>
      </c>
      <c r="G224">
        <v>1</v>
      </c>
      <c r="H224">
        <v>1</v>
      </c>
      <c r="I224" t="s">
        <v>916</v>
      </c>
      <c r="J224" t="s">
        <v>3</v>
      </c>
      <c r="K224" t="s">
        <v>917</v>
      </c>
      <c r="L224">
        <v>1369</v>
      </c>
      <c r="N224">
        <v>1013</v>
      </c>
      <c r="O224" t="s">
        <v>665</v>
      </c>
      <c r="P224" t="s">
        <v>665</v>
      </c>
      <c r="Q224">
        <v>1</v>
      </c>
      <c r="W224">
        <v>0</v>
      </c>
      <c r="X224">
        <v>184923391</v>
      </c>
      <c r="Y224">
        <v>2.82</v>
      </c>
      <c r="AA224">
        <v>0</v>
      </c>
      <c r="AB224">
        <v>0</v>
      </c>
      <c r="AC224">
        <v>0</v>
      </c>
      <c r="AD224">
        <v>9.4</v>
      </c>
      <c r="AE224">
        <v>0</v>
      </c>
      <c r="AF224">
        <v>0</v>
      </c>
      <c r="AG224">
        <v>0</v>
      </c>
      <c r="AH224">
        <v>9.4</v>
      </c>
      <c r="AI224">
        <v>1</v>
      </c>
      <c r="AJ224">
        <v>1</v>
      </c>
      <c r="AK224">
        <v>1</v>
      </c>
      <c r="AL224">
        <v>1</v>
      </c>
      <c r="AN224">
        <v>0</v>
      </c>
      <c r="AO224">
        <v>1</v>
      </c>
      <c r="AP224">
        <v>0</v>
      </c>
      <c r="AQ224">
        <v>0</v>
      </c>
      <c r="AR224">
        <v>0</v>
      </c>
      <c r="AS224" t="s">
        <v>3</v>
      </c>
      <c r="AT224">
        <v>2.82</v>
      </c>
      <c r="AU224" t="s">
        <v>3</v>
      </c>
      <c r="AV224">
        <v>1</v>
      </c>
      <c r="AW224">
        <v>2</v>
      </c>
      <c r="AX224">
        <v>68191366</v>
      </c>
      <c r="AY224">
        <v>1</v>
      </c>
      <c r="AZ224">
        <v>0</v>
      </c>
      <c r="BA224">
        <v>221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CX224">
        <f>Y224*Source!I144</f>
        <v>6.8807999999999998</v>
      </c>
      <c r="CY224">
        <f>AD224</f>
        <v>9.4</v>
      </c>
      <c r="CZ224">
        <f>AH224</f>
        <v>9.4</v>
      </c>
      <c r="DA224">
        <f>AL224</f>
        <v>1</v>
      </c>
      <c r="DB224">
        <f t="shared" si="44"/>
        <v>26.51</v>
      </c>
      <c r="DC224">
        <f t="shared" si="45"/>
        <v>0</v>
      </c>
    </row>
    <row r="225" spans="1:107" x14ac:dyDescent="0.2">
      <c r="A225">
        <f>ROW(Source!A144)</f>
        <v>144</v>
      </c>
      <c r="B225">
        <v>68187018</v>
      </c>
      <c r="C225">
        <v>68191357</v>
      </c>
      <c r="D225">
        <v>121548</v>
      </c>
      <c r="E225">
        <v>1</v>
      </c>
      <c r="F225">
        <v>1</v>
      </c>
      <c r="G225">
        <v>1</v>
      </c>
      <c r="H225">
        <v>1</v>
      </c>
      <c r="I225" t="s">
        <v>44</v>
      </c>
      <c r="J225" t="s">
        <v>3</v>
      </c>
      <c r="K225" t="s">
        <v>723</v>
      </c>
      <c r="L225">
        <v>608254</v>
      </c>
      <c r="N225">
        <v>1013</v>
      </c>
      <c r="O225" t="s">
        <v>724</v>
      </c>
      <c r="P225" t="s">
        <v>724</v>
      </c>
      <c r="Q225">
        <v>1</v>
      </c>
      <c r="W225">
        <v>0</v>
      </c>
      <c r="X225">
        <v>-185737400</v>
      </c>
      <c r="Y225">
        <v>0.01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1</v>
      </c>
      <c r="AJ225">
        <v>1</v>
      </c>
      <c r="AK225">
        <v>1</v>
      </c>
      <c r="AL225">
        <v>1</v>
      </c>
      <c r="AN225">
        <v>0</v>
      </c>
      <c r="AO225">
        <v>1</v>
      </c>
      <c r="AP225">
        <v>0</v>
      </c>
      <c r="AQ225">
        <v>0</v>
      </c>
      <c r="AR225">
        <v>0</v>
      </c>
      <c r="AS225" t="s">
        <v>3</v>
      </c>
      <c r="AT225">
        <v>0.01</v>
      </c>
      <c r="AU225" t="s">
        <v>3</v>
      </c>
      <c r="AV225">
        <v>2</v>
      </c>
      <c r="AW225">
        <v>2</v>
      </c>
      <c r="AX225">
        <v>68191367</v>
      </c>
      <c r="AY225">
        <v>1</v>
      </c>
      <c r="AZ225">
        <v>0</v>
      </c>
      <c r="BA225">
        <v>222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CX225">
        <f>Y225*Source!I144</f>
        <v>2.4400000000000002E-2</v>
      </c>
      <c r="CY225">
        <f>AD225</f>
        <v>0</v>
      </c>
      <c r="CZ225">
        <f>AH225</f>
        <v>0</v>
      </c>
      <c r="DA225">
        <f>AL225</f>
        <v>1</v>
      </c>
      <c r="DB225">
        <f t="shared" si="44"/>
        <v>0</v>
      </c>
      <c r="DC225">
        <f t="shared" si="45"/>
        <v>0</v>
      </c>
    </row>
    <row r="226" spans="1:107" x14ac:dyDescent="0.2">
      <c r="A226">
        <f>ROW(Source!A144)</f>
        <v>144</v>
      </c>
      <c r="B226">
        <v>68187018</v>
      </c>
      <c r="C226">
        <v>68191357</v>
      </c>
      <c r="D226">
        <v>64871266</v>
      </c>
      <c r="E226">
        <v>1</v>
      </c>
      <c r="F226">
        <v>1</v>
      </c>
      <c r="G226">
        <v>1</v>
      </c>
      <c r="H226">
        <v>2</v>
      </c>
      <c r="I226" t="s">
        <v>918</v>
      </c>
      <c r="J226" t="s">
        <v>919</v>
      </c>
      <c r="K226" t="s">
        <v>920</v>
      </c>
      <c r="L226">
        <v>1368</v>
      </c>
      <c r="N226">
        <v>1011</v>
      </c>
      <c r="O226" t="s">
        <v>669</v>
      </c>
      <c r="P226" t="s">
        <v>669</v>
      </c>
      <c r="Q226">
        <v>1</v>
      </c>
      <c r="W226">
        <v>0</v>
      </c>
      <c r="X226">
        <v>783836208</v>
      </c>
      <c r="Y226">
        <v>0.01</v>
      </c>
      <c r="AA226">
        <v>0</v>
      </c>
      <c r="AB226">
        <v>1012.57</v>
      </c>
      <c r="AC226">
        <v>383.81</v>
      </c>
      <c r="AD226">
        <v>0</v>
      </c>
      <c r="AE226">
        <v>0</v>
      </c>
      <c r="AF226">
        <v>134.65</v>
      </c>
      <c r="AG226">
        <v>13.5</v>
      </c>
      <c r="AH226">
        <v>0</v>
      </c>
      <c r="AI226">
        <v>1</v>
      </c>
      <c r="AJ226">
        <v>7.52</v>
      </c>
      <c r="AK226">
        <v>28.43</v>
      </c>
      <c r="AL226">
        <v>1</v>
      </c>
      <c r="AN226">
        <v>0</v>
      </c>
      <c r="AO226">
        <v>1</v>
      </c>
      <c r="AP226">
        <v>0</v>
      </c>
      <c r="AQ226">
        <v>0</v>
      </c>
      <c r="AR226">
        <v>0</v>
      </c>
      <c r="AS226" t="s">
        <v>3</v>
      </c>
      <c r="AT226">
        <v>0.01</v>
      </c>
      <c r="AU226" t="s">
        <v>3</v>
      </c>
      <c r="AV226">
        <v>0</v>
      </c>
      <c r="AW226">
        <v>2</v>
      </c>
      <c r="AX226">
        <v>68191368</v>
      </c>
      <c r="AY226">
        <v>1</v>
      </c>
      <c r="AZ226">
        <v>0</v>
      </c>
      <c r="BA226">
        <v>223</v>
      </c>
      <c r="BB226">
        <v>0</v>
      </c>
      <c r="BC226">
        <v>0</v>
      </c>
      <c r="BD226">
        <v>0</v>
      </c>
      <c r="BE226">
        <v>0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>
        <v>0</v>
      </c>
      <c r="BN226">
        <v>0</v>
      </c>
      <c r="BO226">
        <v>0</v>
      </c>
      <c r="BP226">
        <v>0</v>
      </c>
      <c r="BQ226">
        <v>0</v>
      </c>
      <c r="BR226">
        <v>0</v>
      </c>
      <c r="BS226">
        <v>0</v>
      </c>
      <c r="BT226">
        <v>0</v>
      </c>
      <c r="BU226">
        <v>0</v>
      </c>
      <c r="BV226">
        <v>0</v>
      </c>
      <c r="BW226">
        <v>0</v>
      </c>
      <c r="CX226">
        <f>Y226*Source!I144</f>
        <v>2.4400000000000002E-2</v>
      </c>
      <c r="CY226">
        <f>AB226</f>
        <v>1012.57</v>
      </c>
      <c r="CZ226">
        <f>AF226</f>
        <v>134.65</v>
      </c>
      <c r="DA226">
        <f>AJ226</f>
        <v>7.52</v>
      </c>
      <c r="DB226">
        <f t="shared" si="44"/>
        <v>1.35</v>
      </c>
      <c r="DC226">
        <f t="shared" si="45"/>
        <v>0.14000000000000001</v>
      </c>
    </row>
    <row r="227" spans="1:107" x14ac:dyDescent="0.2">
      <c r="A227">
        <f>ROW(Source!A144)</f>
        <v>144</v>
      </c>
      <c r="B227">
        <v>68187018</v>
      </c>
      <c r="C227">
        <v>68191357</v>
      </c>
      <c r="D227">
        <v>64873129</v>
      </c>
      <c r="E227">
        <v>1</v>
      </c>
      <c r="F227">
        <v>1</v>
      </c>
      <c r="G227">
        <v>1</v>
      </c>
      <c r="H227">
        <v>2</v>
      </c>
      <c r="I227" t="s">
        <v>715</v>
      </c>
      <c r="J227" t="s">
        <v>716</v>
      </c>
      <c r="K227" t="s">
        <v>717</v>
      </c>
      <c r="L227">
        <v>1368</v>
      </c>
      <c r="N227">
        <v>1011</v>
      </c>
      <c r="O227" t="s">
        <v>669</v>
      </c>
      <c r="P227" t="s">
        <v>669</v>
      </c>
      <c r="Q227">
        <v>1</v>
      </c>
      <c r="W227">
        <v>0</v>
      </c>
      <c r="X227">
        <v>1230759911</v>
      </c>
      <c r="Y227">
        <v>0.01</v>
      </c>
      <c r="AA227">
        <v>0</v>
      </c>
      <c r="AB227">
        <v>851.65</v>
      </c>
      <c r="AC227">
        <v>329.79</v>
      </c>
      <c r="AD227">
        <v>0</v>
      </c>
      <c r="AE227">
        <v>0</v>
      </c>
      <c r="AF227">
        <v>87.17</v>
      </c>
      <c r="AG227">
        <v>11.6</v>
      </c>
      <c r="AH227">
        <v>0</v>
      </c>
      <c r="AI227">
        <v>1</v>
      </c>
      <c r="AJ227">
        <v>9.77</v>
      </c>
      <c r="AK227">
        <v>28.43</v>
      </c>
      <c r="AL227">
        <v>1</v>
      </c>
      <c r="AN227">
        <v>0</v>
      </c>
      <c r="AO227">
        <v>1</v>
      </c>
      <c r="AP227">
        <v>0</v>
      </c>
      <c r="AQ227">
        <v>0</v>
      </c>
      <c r="AR227">
        <v>0</v>
      </c>
      <c r="AS227" t="s">
        <v>3</v>
      </c>
      <c r="AT227">
        <v>0.01</v>
      </c>
      <c r="AU227" t="s">
        <v>3</v>
      </c>
      <c r="AV227">
        <v>0</v>
      </c>
      <c r="AW227">
        <v>2</v>
      </c>
      <c r="AX227">
        <v>68191369</v>
      </c>
      <c r="AY227">
        <v>1</v>
      </c>
      <c r="AZ227">
        <v>0</v>
      </c>
      <c r="BA227">
        <v>224</v>
      </c>
      <c r="BB227">
        <v>0</v>
      </c>
      <c r="BC227">
        <v>0</v>
      </c>
      <c r="BD227">
        <v>0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0</v>
      </c>
      <c r="BO227">
        <v>0</v>
      </c>
      <c r="BP227">
        <v>0</v>
      </c>
      <c r="BQ227">
        <v>0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CX227">
        <f>Y227*Source!I144</f>
        <v>2.4400000000000002E-2</v>
      </c>
      <c r="CY227">
        <f>AB227</f>
        <v>851.65</v>
      </c>
      <c r="CZ227">
        <f>AF227</f>
        <v>87.17</v>
      </c>
      <c r="DA227">
        <f>AJ227</f>
        <v>9.77</v>
      </c>
      <c r="DB227">
        <f t="shared" si="44"/>
        <v>0.87</v>
      </c>
      <c r="DC227">
        <f t="shared" si="45"/>
        <v>0.12</v>
      </c>
    </row>
    <row r="228" spans="1:107" x14ac:dyDescent="0.2">
      <c r="A228">
        <f>ROW(Source!A144)</f>
        <v>144</v>
      </c>
      <c r="B228">
        <v>68187018</v>
      </c>
      <c r="C228">
        <v>68191357</v>
      </c>
      <c r="D228">
        <v>64808986</v>
      </c>
      <c r="E228">
        <v>1</v>
      </c>
      <c r="F228">
        <v>1</v>
      </c>
      <c r="G228">
        <v>1</v>
      </c>
      <c r="H228">
        <v>3</v>
      </c>
      <c r="I228" t="s">
        <v>930</v>
      </c>
      <c r="J228" t="s">
        <v>931</v>
      </c>
      <c r="K228" t="s">
        <v>932</v>
      </c>
      <c r="L228">
        <v>1346</v>
      </c>
      <c r="N228">
        <v>1009</v>
      </c>
      <c r="O228" t="s">
        <v>120</v>
      </c>
      <c r="P228" t="s">
        <v>120</v>
      </c>
      <c r="Q228">
        <v>1</v>
      </c>
      <c r="W228">
        <v>0</v>
      </c>
      <c r="X228">
        <v>-1768004575</v>
      </c>
      <c r="Y228">
        <v>0.05</v>
      </c>
      <c r="AA228">
        <v>63.36</v>
      </c>
      <c r="AB228">
        <v>0</v>
      </c>
      <c r="AC228">
        <v>0</v>
      </c>
      <c r="AD228">
        <v>0</v>
      </c>
      <c r="AE228">
        <v>28.67</v>
      </c>
      <c r="AF228">
        <v>0</v>
      </c>
      <c r="AG228">
        <v>0</v>
      </c>
      <c r="AH228">
        <v>0</v>
      </c>
      <c r="AI228">
        <v>2.21</v>
      </c>
      <c r="AJ228">
        <v>1</v>
      </c>
      <c r="AK228">
        <v>1</v>
      </c>
      <c r="AL228">
        <v>1</v>
      </c>
      <c r="AN228">
        <v>0</v>
      </c>
      <c r="AO228">
        <v>1</v>
      </c>
      <c r="AP228">
        <v>0</v>
      </c>
      <c r="AQ228">
        <v>0</v>
      </c>
      <c r="AR228">
        <v>0</v>
      </c>
      <c r="AS228" t="s">
        <v>3</v>
      </c>
      <c r="AT228">
        <v>0.05</v>
      </c>
      <c r="AU228" t="s">
        <v>3</v>
      </c>
      <c r="AV228">
        <v>0</v>
      </c>
      <c r="AW228">
        <v>2</v>
      </c>
      <c r="AX228">
        <v>68191370</v>
      </c>
      <c r="AY228">
        <v>1</v>
      </c>
      <c r="AZ228">
        <v>0</v>
      </c>
      <c r="BA228">
        <v>225</v>
      </c>
      <c r="BB228">
        <v>0</v>
      </c>
      <c r="BC228">
        <v>0</v>
      </c>
      <c r="BD228">
        <v>0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0</v>
      </c>
      <c r="BO228">
        <v>0</v>
      </c>
      <c r="BP228">
        <v>0</v>
      </c>
      <c r="BQ228">
        <v>0</v>
      </c>
      <c r="BR228">
        <v>0</v>
      </c>
      <c r="BS228">
        <v>0</v>
      </c>
      <c r="BT228">
        <v>0</v>
      </c>
      <c r="BU228">
        <v>0</v>
      </c>
      <c r="BV228">
        <v>0</v>
      </c>
      <c r="BW228">
        <v>0</v>
      </c>
      <c r="CX228">
        <f>Y228*Source!I144</f>
        <v>0.122</v>
      </c>
      <c r="CY228">
        <f>AA228</f>
        <v>63.36</v>
      </c>
      <c r="CZ228">
        <f>AE228</f>
        <v>28.67</v>
      </c>
      <c r="DA228">
        <f>AI228</f>
        <v>2.21</v>
      </c>
      <c r="DB228">
        <f t="shared" si="44"/>
        <v>1.43</v>
      </c>
      <c r="DC228">
        <f t="shared" si="45"/>
        <v>0</v>
      </c>
    </row>
    <row r="229" spans="1:107" x14ac:dyDescent="0.2">
      <c r="A229">
        <f>ROW(Source!A144)</f>
        <v>144</v>
      </c>
      <c r="B229">
        <v>68187018</v>
      </c>
      <c r="C229">
        <v>68191357</v>
      </c>
      <c r="D229">
        <v>64809271</v>
      </c>
      <c r="E229">
        <v>1</v>
      </c>
      <c r="F229">
        <v>1</v>
      </c>
      <c r="G229">
        <v>1</v>
      </c>
      <c r="H229">
        <v>3</v>
      </c>
      <c r="I229" t="s">
        <v>942</v>
      </c>
      <c r="J229" t="s">
        <v>943</v>
      </c>
      <c r="K229" t="s">
        <v>944</v>
      </c>
      <c r="L229">
        <v>1308</v>
      </c>
      <c r="N229">
        <v>1003</v>
      </c>
      <c r="O229" t="s">
        <v>259</v>
      </c>
      <c r="P229" t="s">
        <v>259</v>
      </c>
      <c r="Q229">
        <v>100</v>
      </c>
      <c r="W229">
        <v>0</v>
      </c>
      <c r="X229">
        <v>611857035</v>
      </c>
      <c r="Y229">
        <v>0.05</v>
      </c>
      <c r="AA229">
        <v>539.21</v>
      </c>
      <c r="AB229">
        <v>0</v>
      </c>
      <c r="AC229">
        <v>0</v>
      </c>
      <c r="AD229">
        <v>0</v>
      </c>
      <c r="AE229">
        <v>120.36</v>
      </c>
      <c r="AF229">
        <v>0</v>
      </c>
      <c r="AG229">
        <v>0</v>
      </c>
      <c r="AH229">
        <v>0</v>
      </c>
      <c r="AI229">
        <v>4.4800000000000004</v>
      </c>
      <c r="AJ229">
        <v>1</v>
      </c>
      <c r="AK229">
        <v>1</v>
      </c>
      <c r="AL229">
        <v>1</v>
      </c>
      <c r="AN229">
        <v>0</v>
      </c>
      <c r="AO229">
        <v>1</v>
      </c>
      <c r="AP229">
        <v>0</v>
      </c>
      <c r="AQ229">
        <v>0</v>
      </c>
      <c r="AR229">
        <v>0</v>
      </c>
      <c r="AS229" t="s">
        <v>3</v>
      </c>
      <c r="AT229">
        <v>0.05</v>
      </c>
      <c r="AU229" t="s">
        <v>3</v>
      </c>
      <c r="AV229">
        <v>0</v>
      </c>
      <c r="AW229">
        <v>2</v>
      </c>
      <c r="AX229">
        <v>68191371</v>
      </c>
      <c r="AY229">
        <v>1</v>
      </c>
      <c r="AZ229">
        <v>0</v>
      </c>
      <c r="BA229">
        <v>226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0</v>
      </c>
      <c r="BO229">
        <v>0</v>
      </c>
      <c r="BP229">
        <v>0</v>
      </c>
      <c r="BQ229">
        <v>0</v>
      </c>
      <c r="BR229">
        <v>0</v>
      </c>
      <c r="BS229">
        <v>0</v>
      </c>
      <c r="BT229">
        <v>0</v>
      </c>
      <c r="BU229">
        <v>0</v>
      </c>
      <c r="BV229">
        <v>0</v>
      </c>
      <c r="BW229">
        <v>0</v>
      </c>
      <c r="CX229">
        <f>Y229*Source!I144</f>
        <v>0.122</v>
      </c>
      <c r="CY229">
        <f>AA229</f>
        <v>539.21</v>
      </c>
      <c r="CZ229">
        <f>AE229</f>
        <v>120.36</v>
      </c>
      <c r="DA229">
        <f>AI229</f>
        <v>4.4800000000000004</v>
      </c>
      <c r="DB229">
        <f t="shared" si="44"/>
        <v>6.02</v>
      </c>
      <c r="DC229">
        <f t="shared" si="45"/>
        <v>0</v>
      </c>
    </row>
    <row r="230" spans="1:107" x14ac:dyDescent="0.2">
      <c r="A230">
        <f>ROW(Source!A144)</f>
        <v>144</v>
      </c>
      <c r="B230">
        <v>68187018</v>
      </c>
      <c r="C230">
        <v>68191357</v>
      </c>
      <c r="D230">
        <v>64809290</v>
      </c>
      <c r="E230">
        <v>1</v>
      </c>
      <c r="F230">
        <v>1</v>
      </c>
      <c r="G230">
        <v>1</v>
      </c>
      <c r="H230">
        <v>3</v>
      </c>
      <c r="I230" t="s">
        <v>933</v>
      </c>
      <c r="J230" t="s">
        <v>934</v>
      </c>
      <c r="K230" t="s">
        <v>935</v>
      </c>
      <c r="L230">
        <v>1346</v>
      </c>
      <c r="N230">
        <v>1009</v>
      </c>
      <c r="O230" t="s">
        <v>120</v>
      </c>
      <c r="P230" t="s">
        <v>120</v>
      </c>
      <c r="Q230">
        <v>1</v>
      </c>
      <c r="W230">
        <v>0</v>
      </c>
      <c r="X230">
        <v>-1294780295</v>
      </c>
      <c r="Y230">
        <v>0.16</v>
      </c>
      <c r="AA230">
        <v>99.74</v>
      </c>
      <c r="AB230">
        <v>0</v>
      </c>
      <c r="AC230">
        <v>0</v>
      </c>
      <c r="AD230">
        <v>0</v>
      </c>
      <c r="AE230">
        <v>30.5</v>
      </c>
      <c r="AF230">
        <v>0</v>
      </c>
      <c r="AG230">
        <v>0</v>
      </c>
      <c r="AH230">
        <v>0</v>
      </c>
      <c r="AI230">
        <v>3.27</v>
      </c>
      <c r="AJ230">
        <v>1</v>
      </c>
      <c r="AK230">
        <v>1</v>
      </c>
      <c r="AL230">
        <v>1</v>
      </c>
      <c r="AN230">
        <v>0</v>
      </c>
      <c r="AO230">
        <v>1</v>
      </c>
      <c r="AP230">
        <v>0</v>
      </c>
      <c r="AQ230">
        <v>0</v>
      </c>
      <c r="AR230">
        <v>0</v>
      </c>
      <c r="AS230" t="s">
        <v>3</v>
      </c>
      <c r="AT230">
        <v>0.16</v>
      </c>
      <c r="AU230" t="s">
        <v>3</v>
      </c>
      <c r="AV230">
        <v>0</v>
      </c>
      <c r="AW230">
        <v>2</v>
      </c>
      <c r="AX230">
        <v>68191372</v>
      </c>
      <c r="AY230">
        <v>1</v>
      </c>
      <c r="AZ230">
        <v>0</v>
      </c>
      <c r="BA230">
        <v>227</v>
      </c>
      <c r="BB230">
        <v>0</v>
      </c>
      <c r="BC230">
        <v>0</v>
      </c>
      <c r="BD230">
        <v>0</v>
      </c>
      <c r="BE230">
        <v>0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>
        <v>0</v>
      </c>
      <c r="BN230">
        <v>0</v>
      </c>
      <c r="BO230">
        <v>0</v>
      </c>
      <c r="BP230">
        <v>0</v>
      </c>
      <c r="BQ230">
        <v>0</v>
      </c>
      <c r="BR230">
        <v>0</v>
      </c>
      <c r="BS230">
        <v>0</v>
      </c>
      <c r="BT230">
        <v>0</v>
      </c>
      <c r="BU230">
        <v>0</v>
      </c>
      <c r="BV230">
        <v>0</v>
      </c>
      <c r="BW230">
        <v>0</v>
      </c>
      <c r="CX230">
        <f>Y230*Source!I144</f>
        <v>0.39040000000000002</v>
      </c>
      <c r="CY230">
        <f>AA230</f>
        <v>99.74</v>
      </c>
      <c r="CZ230">
        <f>AE230</f>
        <v>30.5</v>
      </c>
      <c r="DA230">
        <f>AI230</f>
        <v>3.27</v>
      </c>
      <c r="DB230">
        <f t="shared" si="44"/>
        <v>4.88</v>
      </c>
      <c r="DC230">
        <f t="shared" si="45"/>
        <v>0</v>
      </c>
    </row>
    <row r="231" spans="1:107" x14ac:dyDescent="0.2">
      <c r="A231">
        <f>ROW(Source!A144)</f>
        <v>144</v>
      </c>
      <c r="B231">
        <v>68187018</v>
      </c>
      <c r="C231">
        <v>68191357</v>
      </c>
      <c r="D231">
        <v>64870754</v>
      </c>
      <c r="E231">
        <v>1</v>
      </c>
      <c r="F231">
        <v>1</v>
      </c>
      <c r="G231">
        <v>1</v>
      </c>
      <c r="H231">
        <v>3</v>
      </c>
      <c r="I231" t="s">
        <v>912</v>
      </c>
      <c r="J231" t="s">
        <v>913</v>
      </c>
      <c r="K231" t="s">
        <v>914</v>
      </c>
      <c r="L231">
        <v>1374</v>
      </c>
      <c r="N231">
        <v>1013</v>
      </c>
      <c r="O231" t="s">
        <v>915</v>
      </c>
      <c r="P231" t="s">
        <v>915</v>
      </c>
      <c r="Q231">
        <v>1</v>
      </c>
      <c r="W231">
        <v>0</v>
      </c>
      <c r="X231">
        <v>-915781824</v>
      </c>
      <c r="Y231">
        <v>0.53</v>
      </c>
      <c r="AA231">
        <v>1</v>
      </c>
      <c r="AB231">
        <v>0</v>
      </c>
      <c r="AC231">
        <v>0</v>
      </c>
      <c r="AD231">
        <v>0</v>
      </c>
      <c r="AE231">
        <v>1</v>
      </c>
      <c r="AF231">
        <v>0</v>
      </c>
      <c r="AG231">
        <v>0</v>
      </c>
      <c r="AH231">
        <v>0</v>
      </c>
      <c r="AI231">
        <v>1</v>
      </c>
      <c r="AJ231">
        <v>1</v>
      </c>
      <c r="AK231">
        <v>1</v>
      </c>
      <c r="AL231">
        <v>1</v>
      </c>
      <c r="AN231">
        <v>0</v>
      </c>
      <c r="AO231">
        <v>1</v>
      </c>
      <c r="AP231">
        <v>0</v>
      </c>
      <c r="AQ231">
        <v>0</v>
      </c>
      <c r="AR231">
        <v>0</v>
      </c>
      <c r="AS231" t="s">
        <v>3</v>
      </c>
      <c r="AT231">
        <v>0.53</v>
      </c>
      <c r="AU231" t="s">
        <v>3</v>
      </c>
      <c r="AV231">
        <v>0</v>
      </c>
      <c r="AW231">
        <v>2</v>
      </c>
      <c r="AX231">
        <v>68191373</v>
      </c>
      <c r="AY231">
        <v>1</v>
      </c>
      <c r="AZ231">
        <v>0</v>
      </c>
      <c r="BA231">
        <v>228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>
        <v>0</v>
      </c>
      <c r="BN231">
        <v>0</v>
      </c>
      <c r="BO231">
        <v>0</v>
      </c>
      <c r="BP231">
        <v>0</v>
      </c>
      <c r="BQ231">
        <v>0</v>
      </c>
      <c r="BR231">
        <v>0</v>
      </c>
      <c r="BS231">
        <v>0</v>
      </c>
      <c r="BT231">
        <v>0</v>
      </c>
      <c r="BU231">
        <v>0</v>
      </c>
      <c r="BV231">
        <v>0</v>
      </c>
      <c r="BW231">
        <v>0</v>
      </c>
      <c r="CX231">
        <f>Y231*Source!I144</f>
        <v>1.2932000000000001</v>
      </c>
      <c r="CY231">
        <f>AA231</f>
        <v>1</v>
      </c>
      <c r="CZ231">
        <f>AE231</f>
        <v>1</v>
      </c>
      <c r="DA231">
        <f>AI231</f>
        <v>1</v>
      </c>
      <c r="DB231">
        <f t="shared" si="44"/>
        <v>0.53</v>
      </c>
      <c r="DC231">
        <f t="shared" si="45"/>
        <v>0</v>
      </c>
    </row>
    <row r="232" spans="1:107" x14ac:dyDescent="0.2">
      <c r="A232">
        <f>ROW(Source!A146)</f>
        <v>146</v>
      </c>
      <c r="B232">
        <v>68187018</v>
      </c>
      <c r="C232">
        <v>68191413</v>
      </c>
      <c r="D232">
        <v>29364679</v>
      </c>
      <c r="E232">
        <v>1</v>
      </c>
      <c r="F232">
        <v>1</v>
      </c>
      <c r="G232">
        <v>1</v>
      </c>
      <c r="H232">
        <v>1</v>
      </c>
      <c r="I232" t="s">
        <v>945</v>
      </c>
      <c r="J232" t="s">
        <v>3</v>
      </c>
      <c r="K232" t="s">
        <v>946</v>
      </c>
      <c r="L232">
        <v>1369</v>
      </c>
      <c r="N232">
        <v>1013</v>
      </c>
      <c r="O232" t="s">
        <v>665</v>
      </c>
      <c r="P232" t="s">
        <v>665</v>
      </c>
      <c r="Q232">
        <v>1</v>
      </c>
      <c r="W232">
        <v>0</v>
      </c>
      <c r="X232">
        <v>931378261</v>
      </c>
      <c r="Y232">
        <v>30.48</v>
      </c>
      <c r="AA232">
        <v>0</v>
      </c>
      <c r="AB232">
        <v>0</v>
      </c>
      <c r="AC232">
        <v>0</v>
      </c>
      <c r="AD232">
        <v>9.92</v>
      </c>
      <c r="AE232">
        <v>0</v>
      </c>
      <c r="AF232">
        <v>0</v>
      </c>
      <c r="AG232">
        <v>0</v>
      </c>
      <c r="AH232">
        <v>9.92</v>
      </c>
      <c r="AI232">
        <v>1</v>
      </c>
      <c r="AJ232">
        <v>1</v>
      </c>
      <c r="AK232">
        <v>1</v>
      </c>
      <c r="AL232">
        <v>1</v>
      </c>
      <c r="AN232">
        <v>0</v>
      </c>
      <c r="AO232">
        <v>1</v>
      </c>
      <c r="AP232">
        <v>0</v>
      </c>
      <c r="AQ232">
        <v>0</v>
      </c>
      <c r="AR232">
        <v>0</v>
      </c>
      <c r="AS232" t="s">
        <v>3</v>
      </c>
      <c r="AT232">
        <v>30.48</v>
      </c>
      <c r="AU232" t="s">
        <v>3</v>
      </c>
      <c r="AV232">
        <v>1</v>
      </c>
      <c r="AW232">
        <v>2</v>
      </c>
      <c r="AX232">
        <v>68191414</v>
      </c>
      <c r="AY232">
        <v>1</v>
      </c>
      <c r="AZ232">
        <v>0</v>
      </c>
      <c r="BA232">
        <v>229</v>
      </c>
      <c r="BB232">
        <v>0</v>
      </c>
      <c r="BC232">
        <v>0</v>
      </c>
      <c r="BD232">
        <v>0</v>
      </c>
      <c r="BE232">
        <v>0</v>
      </c>
      <c r="BF232">
        <v>0</v>
      </c>
      <c r="BG232">
        <v>0</v>
      </c>
      <c r="BH232">
        <v>0</v>
      </c>
      <c r="BI232">
        <v>0</v>
      </c>
      <c r="BJ232">
        <v>0</v>
      </c>
      <c r="BK232">
        <v>0</v>
      </c>
      <c r="BL232">
        <v>0</v>
      </c>
      <c r="BM232">
        <v>0</v>
      </c>
      <c r="BN232">
        <v>0</v>
      </c>
      <c r="BO232">
        <v>0</v>
      </c>
      <c r="BP232">
        <v>0</v>
      </c>
      <c r="BQ232">
        <v>0</v>
      </c>
      <c r="BR232">
        <v>0</v>
      </c>
      <c r="BS232">
        <v>0</v>
      </c>
      <c r="BT232">
        <v>0</v>
      </c>
      <c r="BU232">
        <v>0</v>
      </c>
      <c r="BV232">
        <v>0</v>
      </c>
      <c r="BW232">
        <v>0</v>
      </c>
      <c r="CX232">
        <f>Y232*Source!I146</f>
        <v>26.517600000000002</v>
      </c>
      <c r="CY232">
        <f>AD232</f>
        <v>9.92</v>
      </c>
      <c r="CZ232">
        <f>AH232</f>
        <v>9.92</v>
      </c>
      <c r="DA232">
        <f>AL232</f>
        <v>1</v>
      </c>
      <c r="DB232">
        <f t="shared" si="44"/>
        <v>302.36</v>
      </c>
      <c r="DC232">
        <f t="shared" si="45"/>
        <v>0</v>
      </c>
    </row>
    <row r="233" spans="1:107" x14ac:dyDescent="0.2">
      <c r="A233">
        <f>ROW(Source!A146)</f>
        <v>146</v>
      </c>
      <c r="B233">
        <v>68187018</v>
      </c>
      <c r="C233">
        <v>68191413</v>
      </c>
      <c r="D233">
        <v>121548</v>
      </c>
      <c r="E233">
        <v>1</v>
      </c>
      <c r="F233">
        <v>1</v>
      </c>
      <c r="G233">
        <v>1</v>
      </c>
      <c r="H233">
        <v>1</v>
      </c>
      <c r="I233" t="s">
        <v>44</v>
      </c>
      <c r="J233" t="s">
        <v>3</v>
      </c>
      <c r="K233" t="s">
        <v>723</v>
      </c>
      <c r="L233">
        <v>608254</v>
      </c>
      <c r="N233">
        <v>1013</v>
      </c>
      <c r="O233" t="s">
        <v>724</v>
      </c>
      <c r="P233" t="s">
        <v>724</v>
      </c>
      <c r="Q233">
        <v>1</v>
      </c>
      <c r="W233">
        <v>0</v>
      </c>
      <c r="X233">
        <v>-185737400</v>
      </c>
      <c r="Y233">
        <v>0.03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1</v>
      </c>
      <c r="AJ233">
        <v>1</v>
      </c>
      <c r="AK233">
        <v>1</v>
      </c>
      <c r="AL233">
        <v>1</v>
      </c>
      <c r="AN233">
        <v>0</v>
      </c>
      <c r="AO233">
        <v>1</v>
      </c>
      <c r="AP233">
        <v>0</v>
      </c>
      <c r="AQ233">
        <v>0</v>
      </c>
      <c r="AR233">
        <v>0</v>
      </c>
      <c r="AS233" t="s">
        <v>3</v>
      </c>
      <c r="AT233">
        <v>0.03</v>
      </c>
      <c r="AU233" t="s">
        <v>3</v>
      </c>
      <c r="AV233">
        <v>2</v>
      </c>
      <c r="AW233">
        <v>2</v>
      </c>
      <c r="AX233">
        <v>68191415</v>
      </c>
      <c r="AY233">
        <v>1</v>
      </c>
      <c r="AZ233">
        <v>0</v>
      </c>
      <c r="BA233">
        <v>230</v>
      </c>
      <c r="BB233">
        <v>0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0</v>
      </c>
      <c r="BP233">
        <v>0</v>
      </c>
      <c r="BQ233">
        <v>0</v>
      </c>
      <c r="BR233">
        <v>0</v>
      </c>
      <c r="BS233">
        <v>0</v>
      </c>
      <c r="BT233">
        <v>0</v>
      </c>
      <c r="BU233">
        <v>0</v>
      </c>
      <c r="BV233">
        <v>0</v>
      </c>
      <c r="BW233">
        <v>0</v>
      </c>
      <c r="CX233">
        <f>Y233*Source!I146</f>
        <v>2.6099999999999998E-2</v>
      </c>
      <c r="CY233">
        <f>AD233</f>
        <v>0</v>
      </c>
      <c r="CZ233">
        <f>AH233</f>
        <v>0</v>
      </c>
      <c r="DA233">
        <f>AL233</f>
        <v>1</v>
      </c>
      <c r="DB233">
        <f t="shared" si="44"/>
        <v>0</v>
      </c>
      <c r="DC233">
        <f t="shared" si="45"/>
        <v>0</v>
      </c>
    </row>
    <row r="234" spans="1:107" x14ac:dyDescent="0.2">
      <c r="A234">
        <f>ROW(Source!A146)</f>
        <v>146</v>
      </c>
      <c r="B234">
        <v>68187018</v>
      </c>
      <c r="C234">
        <v>68191413</v>
      </c>
      <c r="D234">
        <v>64871266</v>
      </c>
      <c r="E234">
        <v>1</v>
      </c>
      <c r="F234">
        <v>1</v>
      </c>
      <c r="G234">
        <v>1</v>
      </c>
      <c r="H234">
        <v>2</v>
      </c>
      <c r="I234" t="s">
        <v>918</v>
      </c>
      <c r="J234" t="s">
        <v>919</v>
      </c>
      <c r="K234" t="s">
        <v>920</v>
      </c>
      <c r="L234">
        <v>1368</v>
      </c>
      <c r="N234">
        <v>1011</v>
      </c>
      <c r="O234" t="s">
        <v>669</v>
      </c>
      <c r="P234" t="s">
        <v>669</v>
      </c>
      <c r="Q234">
        <v>1</v>
      </c>
      <c r="W234">
        <v>0</v>
      </c>
      <c r="X234">
        <v>783836208</v>
      </c>
      <c r="Y234">
        <v>0.03</v>
      </c>
      <c r="AA234">
        <v>0</v>
      </c>
      <c r="AB234">
        <v>1012.57</v>
      </c>
      <c r="AC234">
        <v>383.81</v>
      </c>
      <c r="AD234">
        <v>0</v>
      </c>
      <c r="AE234">
        <v>0</v>
      </c>
      <c r="AF234">
        <v>134.65</v>
      </c>
      <c r="AG234">
        <v>13.5</v>
      </c>
      <c r="AH234">
        <v>0</v>
      </c>
      <c r="AI234">
        <v>1</v>
      </c>
      <c r="AJ234">
        <v>7.52</v>
      </c>
      <c r="AK234">
        <v>28.43</v>
      </c>
      <c r="AL234">
        <v>1</v>
      </c>
      <c r="AN234">
        <v>0</v>
      </c>
      <c r="AO234">
        <v>1</v>
      </c>
      <c r="AP234">
        <v>0</v>
      </c>
      <c r="AQ234">
        <v>0</v>
      </c>
      <c r="AR234">
        <v>0</v>
      </c>
      <c r="AS234" t="s">
        <v>3</v>
      </c>
      <c r="AT234">
        <v>0.03</v>
      </c>
      <c r="AU234" t="s">
        <v>3</v>
      </c>
      <c r="AV234">
        <v>0</v>
      </c>
      <c r="AW234">
        <v>2</v>
      </c>
      <c r="AX234">
        <v>68191416</v>
      </c>
      <c r="AY234">
        <v>1</v>
      </c>
      <c r="AZ234">
        <v>0</v>
      </c>
      <c r="BA234">
        <v>231</v>
      </c>
      <c r="BB234">
        <v>0</v>
      </c>
      <c r="BC234">
        <v>0</v>
      </c>
      <c r="BD234">
        <v>0</v>
      </c>
      <c r="BE234">
        <v>0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0</v>
      </c>
      <c r="BP234">
        <v>0</v>
      </c>
      <c r="BQ234">
        <v>0</v>
      </c>
      <c r="BR234">
        <v>0</v>
      </c>
      <c r="BS234">
        <v>0</v>
      </c>
      <c r="BT234">
        <v>0</v>
      </c>
      <c r="BU234">
        <v>0</v>
      </c>
      <c r="BV234">
        <v>0</v>
      </c>
      <c r="BW234">
        <v>0</v>
      </c>
      <c r="CX234">
        <f>Y234*Source!I146</f>
        <v>2.6099999999999998E-2</v>
      </c>
      <c r="CY234">
        <f>AB234</f>
        <v>1012.57</v>
      </c>
      <c r="CZ234">
        <f>AF234</f>
        <v>134.65</v>
      </c>
      <c r="DA234">
        <f>AJ234</f>
        <v>7.52</v>
      </c>
      <c r="DB234">
        <f t="shared" si="44"/>
        <v>4.04</v>
      </c>
      <c r="DC234">
        <f t="shared" si="45"/>
        <v>0.41</v>
      </c>
    </row>
    <row r="235" spans="1:107" x14ac:dyDescent="0.2">
      <c r="A235">
        <f>ROW(Source!A146)</f>
        <v>146</v>
      </c>
      <c r="B235">
        <v>68187018</v>
      </c>
      <c r="C235">
        <v>68191413</v>
      </c>
      <c r="D235">
        <v>64873129</v>
      </c>
      <c r="E235">
        <v>1</v>
      </c>
      <c r="F235">
        <v>1</v>
      </c>
      <c r="G235">
        <v>1</v>
      </c>
      <c r="H235">
        <v>2</v>
      </c>
      <c r="I235" t="s">
        <v>715</v>
      </c>
      <c r="J235" t="s">
        <v>716</v>
      </c>
      <c r="K235" t="s">
        <v>717</v>
      </c>
      <c r="L235">
        <v>1368</v>
      </c>
      <c r="N235">
        <v>1011</v>
      </c>
      <c r="O235" t="s">
        <v>669</v>
      </c>
      <c r="P235" t="s">
        <v>669</v>
      </c>
      <c r="Q235">
        <v>1</v>
      </c>
      <c r="W235">
        <v>0</v>
      </c>
      <c r="X235">
        <v>1230759911</v>
      </c>
      <c r="Y235">
        <v>0.02</v>
      </c>
      <c r="AA235">
        <v>0</v>
      </c>
      <c r="AB235">
        <v>851.65</v>
      </c>
      <c r="AC235">
        <v>329.79</v>
      </c>
      <c r="AD235">
        <v>0</v>
      </c>
      <c r="AE235">
        <v>0</v>
      </c>
      <c r="AF235">
        <v>87.17</v>
      </c>
      <c r="AG235">
        <v>11.6</v>
      </c>
      <c r="AH235">
        <v>0</v>
      </c>
      <c r="AI235">
        <v>1</v>
      </c>
      <c r="AJ235">
        <v>9.77</v>
      </c>
      <c r="AK235">
        <v>28.43</v>
      </c>
      <c r="AL235">
        <v>1</v>
      </c>
      <c r="AN235">
        <v>0</v>
      </c>
      <c r="AO235">
        <v>1</v>
      </c>
      <c r="AP235">
        <v>0</v>
      </c>
      <c r="AQ235">
        <v>0</v>
      </c>
      <c r="AR235">
        <v>0</v>
      </c>
      <c r="AS235" t="s">
        <v>3</v>
      </c>
      <c r="AT235">
        <v>0.02</v>
      </c>
      <c r="AU235" t="s">
        <v>3</v>
      </c>
      <c r="AV235">
        <v>0</v>
      </c>
      <c r="AW235">
        <v>2</v>
      </c>
      <c r="AX235">
        <v>68191417</v>
      </c>
      <c r="AY235">
        <v>1</v>
      </c>
      <c r="AZ235">
        <v>0</v>
      </c>
      <c r="BA235">
        <v>232</v>
      </c>
      <c r="BB235">
        <v>0</v>
      </c>
      <c r="BC235">
        <v>0</v>
      </c>
      <c r="BD235">
        <v>0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0</v>
      </c>
      <c r="BP235">
        <v>0</v>
      </c>
      <c r="BQ235">
        <v>0</v>
      </c>
      <c r="BR235">
        <v>0</v>
      </c>
      <c r="BS235">
        <v>0</v>
      </c>
      <c r="BT235">
        <v>0</v>
      </c>
      <c r="BU235">
        <v>0</v>
      </c>
      <c r="BV235">
        <v>0</v>
      </c>
      <c r="BW235">
        <v>0</v>
      </c>
      <c r="CX235">
        <f>Y235*Source!I146</f>
        <v>1.7399999999999999E-2</v>
      </c>
      <c r="CY235">
        <f>AB235</f>
        <v>851.65</v>
      </c>
      <c r="CZ235">
        <f>AF235</f>
        <v>87.17</v>
      </c>
      <c r="DA235">
        <f>AJ235</f>
        <v>9.77</v>
      </c>
      <c r="DB235">
        <f t="shared" si="44"/>
        <v>1.74</v>
      </c>
      <c r="DC235">
        <f t="shared" si="45"/>
        <v>0.23</v>
      </c>
    </row>
    <row r="236" spans="1:107" x14ac:dyDescent="0.2">
      <c r="A236">
        <f>ROW(Source!A146)</f>
        <v>146</v>
      </c>
      <c r="B236">
        <v>68187018</v>
      </c>
      <c r="C236">
        <v>68191413</v>
      </c>
      <c r="D236">
        <v>64808847</v>
      </c>
      <c r="E236">
        <v>1</v>
      </c>
      <c r="F236">
        <v>1</v>
      </c>
      <c r="G236">
        <v>1</v>
      </c>
      <c r="H236">
        <v>3</v>
      </c>
      <c r="I236" t="s">
        <v>947</v>
      </c>
      <c r="J236" t="s">
        <v>948</v>
      </c>
      <c r="K236" t="s">
        <v>754</v>
      </c>
      <c r="L236">
        <v>1346</v>
      </c>
      <c r="N236">
        <v>1009</v>
      </c>
      <c r="O236" t="s">
        <v>120</v>
      </c>
      <c r="P236" t="s">
        <v>120</v>
      </c>
      <c r="Q236">
        <v>1</v>
      </c>
      <c r="W236">
        <v>0</v>
      </c>
      <c r="X236">
        <v>30920770</v>
      </c>
      <c r="Y236">
        <v>1.5</v>
      </c>
      <c r="AA236">
        <v>78.290000000000006</v>
      </c>
      <c r="AB236">
        <v>0</v>
      </c>
      <c r="AC236">
        <v>0</v>
      </c>
      <c r="AD236">
        <v>0</v>
      </c>
      <c r="AE236">
        <v>9.0399999999999991</v>
      </c>
      <c r="AF236">
        <v>0</v>
      </c>
      <c r="AG236">
        <v>0</v>
      </c>
      <c r="AH236">
        <v>0</v>
      </c>
      <c r="AI236">
        <v>8.66</v>
      </c>
      <c r="AJ236">
        <v>1</v>
      </c>
      <c r="AK236">
        <v>1</v>
      </c>
      <c r="AL236">
        <v>1</v>
      </c>
      <c r="AN236">
        <v>0</v>
      </c>
      <c r="AO236">
        <v>1</v>
      </c>
      <c r="AP236">
        <v>0</v>
      </c>
      <c r="AQ236">
        <v>0</v>
      </c>
      <c r="AR236">
        <v>0</v>
      </c>
      <c r="AS236" t="s">
        <v>3</v>
      </c>
      <c r="AT236">
        <v>1.5</v>
      </c>
      <c r="AU236" t="s">
        <v>3</v>
      </c>
      <c r="AV236">
        <v>0</v>
      </c>
      <c r="AW236">
        <v>2</v>
      </c>
      <c r="AX236">
        <v>68191418</v>
      </c>
      <c r="AY236">
        <v>1</v>
      </c>
      <c r="AZ236">
        <v>0</v>
      </c>
      <c r="BA236">
        <v>233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0</v>
      </c>
      <c r="BM236">
        <v>0</v>
      </c>
      <c r="BN236">
        <v>0</v>
      </c>
      <c r="BO236">
        <v>0</v>
      </c>
      <c r="BP236">
        <v>0</v>
      </c>
      <c r="BQ236">
        <v>0</v>
      </c>
      <c r="BR236">
        <v>0</v>
      </c>
      <c r="BS236">
        <v>0</v>
      </c>
      <c r="BT236">
        <v>0</v>
      </c>
      <c r="BU236">
        <v>0</v>
      </c>
      <c r="BV236">
        <v>0</v>
      </c>
      <c r="BW236">
        <v>0</v>
      </c>
      <c r="CX236">
        <f>Y236*Source!I146</f>
        <v>1.3049999999999999</v>
      </c>
      <c r="CY236">
        <f t="shared" ref="CY236:CY241" si="49">AA236</f>
        <v>78.290000000000006</v>
      </c>
      <c r="CZ236">
        <f t="shared" ref="CZ236:CZ241" si="50">AE236</f>
        <v>9.0399999999999991</v>
      </c>
      <c r="DA236">
        <f t="shared" ref="DA236:DA241" si="51">AI236</f>
        <v>8.66</v>
      </c>
      <c r="DB236">
        <f t="shared" si="44"/>
        <v>13.56</v>
      </c>
      <c r="DC236">
        <f t="shared" si="45"/>
        <v>0</v>
      </c>
    </row>
    <row r="237" spans="1:107" x14ac:dyDescent="0.2">
      <c r="A237">
        <f>ROW(Source!A146)</f>
        <v>146</v>
      </c>
      <c r="B237">
        <v>68187018</v>
      </c>
      <c r="C237">
        <v>68191413</v>
      </c>
      <c r="D237">
        <v>64809290</v>
      </c>
      <c r="E237">
        <v>1</v>
      </c>
      <c r="F237">
        <v>1</v>
      </c>
      <c r="G237">
        <v>1</v>
      </c>
      <c r="H237">
        <v>3</v>
      </c>
      <c r="I237" t="s">
        <v>933</v>
      </c>
      <c r="J237" t="s">
        <v>934</v>
      </c>
      <c r="K237" t="s">
        <v>935</v>
      </c>
      <c r="L237">
        <v>1346</v>
      </c>
      <c r="N237">
        <v>1009</v>
      </c>
      <c r="O237" t="s">
        <v>120</v>
      </c>
      <c r="P237" t="s">
        <v>120</v>
      </c>
      <c r="Q237">
        <v>1</v>
      </c>
      <c r="W237">
        <v>0</v>
      </c>
      <c r="X237">
        <v>-1294780295</v>
      </c>
      <c r="Y237">
        <v>0.42</v>
      </c>
      <c r="AA237">
        <v>99.74</v>
      </c>
      <c r="AB237">
        <v>0</v>
      </c>
      <c r="AC237">
        <v>0</v>
      </c>
      <c r="AD237">
        <v>0</v>
      </c>
      <c r="AE237">
        <v>30.5</v>
      </c>
      <c r="AF237">
        <v>0</v>
      </c>
      <c r="AG237">
        <v>0</v>
      </c>
      <c r="AH237">
        <v>0</v>
      </c>
      <c r="AI237">
        <v>3.27</v>
      </c>
      <c r="AJ237">
        <v>1</v>
      </c>
      <c r="AK237">
        <v>1</v>
      </c>
      <c r="AL237">
        <v>1</v>
      </c>
      <c r="AN237">
        <v>0</v>
      </c>
      <c r="AO237">
        <v>1</v>
      </c>
      <c r="AP237">
        <v>0</v>
      </c>
      <c r="AQ237">
        <v>0</v>
      </c>
      <c r="AR237">
        <v>0</v>
      </c>
      <c r="AS237" t="s">
        <v>3</v>
      </c>
      <c r="AT237">
        <v>0.42</v>
      </c>
      <c r="AU237" t="s">
        <v>3</v>
      </c>
      <c r="AV237">
        <v>0</v>
      </c>
      <c r="AW237">
        <v>2</v>
      </c>
      <c r="AX237">
        <v>68191419</v>
      </c>
      <c r="AY237">
        <v>1</v>
      </c>
      <c r="AZ237">
        <v>0</v>
      </c>
      <c r="BA237">
        <v>234</v>
      </c>
      <c r="BB237">
        <v>0</v>
      </c>
      <c r="BC237">
        <v>0</v>
      </c>
      <c r="BD237">
        <v>0</v>
      </c>
      <c r="BE237">
        <v>0</v>
      </c>
      <c r="BF237">
        <v>0</v>
      </c>
      <c r="BG237">
        <v>0</v>
      </c>
      <c r="BH237">
        <v>0</v>
      </c>
      <c r="BI237">
        <v>0</v>
      </c>
      <c r="BJ237">
        <v>0</v>
      </c>
      <c r="BK237">
        <v>0</v>
      </c>
      <c r="BL237">
        <v>0</v>
      </c>
      <c r="BM237">
        <v>0</v>
      </c>
      <c r="BN237">
        <v>0</v>
      </c>
      <c r="BO237">
        <v>0</v>
      </c>
      <c r="BP237">
        <v>0</v>
      </c>
      <c r="BQ237">
        <v>0</v>
      </c>
      <c r="BR237">
        <v>0</v>
      </c>
      <c r="BS237">
        <v>0</v>
      </c>
      <c r="BT237">
        <v>0</v>
      </c>
      <c r="BU237">
        <v>0</v>
      </c>
      <c r="BV237">
        <v>0</v>
      </c>
      <c r="BW237">
        <v>0</v>
      </c>
      <c r="CX237">
        <f>Y237*Source!I146</f>
        <v>0.3654</v>
      </c>
      <c r="CY237">
        <f t="shared" si="49"/>
        <v>99.74</v>
      </c>
      <c r="CZ237">
        <f t="shared" si="50"/>
        <v>30.5</v>
      </c>
      <c r="DA237">
        <f t="shared" si="51"/>
        <v>3.27</v>
      </c>
      <c r="DB237">
        <f t="shared" si="44"/>
        <v>12.81</v>
      </c>
      <c r="DC237">
        <f t="shared" si="45"/>
        <v>0</v>
      </c>
    </row>
    <row r="238" spans="1:107" x14ac:dyDescent="0.2">
      <c r="A238">
        <f>ROW(Source!A146)</f>
        <v>146</v>
      </c>
      <c r="B238">
        <v>68187018</v>
      </c>
      <c r="C238">
        <v>68191413</v>
      </c>
      <c r="D238">
        <v>64846603</v>
      </c>
      <c r="E238">
        <v>1</v>
      </c>
      <c r="F238">
        <v>1</v>
      </c>
      <c r="G238">
        <v>1</v>
      </c>
      <c r="H238">
        <v>3</v>
      </c>
      <c r="I238" t="s">
        <v>949</v>
      </c>
      <c r="J238" t="s">
        <v>950</v>
      </c>
      <c r="K238" t="s">
        <v>951</v>
      </c>
      <c r="L238">
        <v>1348</v>
      </c>
      <c r="N238">
        <v>1009</v>
      </c>
      <c r="O238" t="s">
        <v>133</v>
      </c>
      <c r="P238" t="s">
        <v>133</v>
      </c>
      <c r="Q238">
        <v>1000</v>
      </c>
      <c r="W238">
        <v>0</v>
      </c>
      <c r="X238">
        <v>-601557392</v>
      </c>
      <c r="Y238">
        <v>3.15E-3</v>
      </c>
      <c r="AA238">
        <v>4956.5600000000004</v>
      </c>
      <c r="AB238">
        <v>0</v>
      </c>
      <c r="AC238">
        <v>0</v>
      </c>
      <c r="AD238">
        <v>0</v>
      </c>
      <c r="AE238">
        <v>729.98</v>
      </c>
      <c r="AF238">
        <v>0</v>
      </c>
      <c r="AG238">
        <v>0</v>
      </c>
      <c r="AH238">
        <v>0</v>
      </c>
      <c r="AI238">
        <v>6.79</v>
      </c>
      <c r="AJ238">
        <v>1</v>
      </c>
      <c r="AK238">
        <v>1</v>
      </c>
      <c r="AL238">
        <v>1</v>
      </c>
      <c r="AN238">
        <v>0</v>
      </c>
      <c r="AO238">
        <v>1</v>
      </c>
      <c r="AP238">
        <v>0</v>
      </c>
      <c r="AQ238">
        <v>0</v>
      </c>
      <c r="AR238">
        <v>0</v>
      </c>
      <c r="AS238" t="s">
        <v>3</v>
      </c>
      <c r="AT238">
        <v>3.15E-3</v>
      </c>
      <c r="AU238" t="s">
        <v>3</v>
      </c>
      <c r="AV238">
        <v>0</v>
      </c>
      <c r="AW238">
        <v>2</v>
      </c>
      <c r="AX238">
        <v>68191420</v>
      </c>
      <c r="AY238">
        <v>1</v>
      </c>
      <c r="AZ238">
        <v>0</v>
      </c>
      <c r="BA238">
        <v>235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0</v>
      </c>
      <c r="BP238">
        <v>0</v>
      </c>
      <c r="BQ238">
        <v>0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CX238">
        <f>Y238*Source!I146</f>
        <v>2.7404999999999999E-3</v>
      </c>
      <c r="CY238">
        <f t="shared" si="49"/>
        <v>4956.5600000000004</v>
      </c>
      <c r="CZ238">
        <f t="shared" si="50"/>
        <v>729.98</v>
      </c>
      <c r="DA238">
        <f t="shared" si="51"/>
        <v>6.79</v>
      </c>
      <c r="DB238">
        <f t="shared" si="44"/>
        <v>2.2999999999999998</v>
      </c>
      <c r="DC238">
        <f t="shared" si="45"/>
        <v>0</v>
      </c>
    </row>
    <row r="239" spans="1:107" x14ac:dyDescent="0.2">
      <c r="A239">
        <f>ROW(Source!A146)</f>
        <v>146</v>
      </c>
      <c r="B239">
        <v>68187018</v>
      </c>
      <c r="C239">
        <v>68191413</v>
      </c>
      <c r="D239">
        <v>64855017</v>
      </c>
      <c r="E239">
        <v>1</v>
      </c>
      <c r="F239">
        <v>1</v>
      </c>
      <c r="G239">
        <v>1</v>
      </c>
      <c r="H239">
        <v>3</v>
      </c>
      <c r="I239" t="s">
        <v>314</v>
      </c>
      <c r="J239" t="s">
        <v>316</v>
      </c>
      <c r="K239" t="s">
        <v>315</v>
      </c>
      <c r="L239">
        <v>1355</v>
      </c>
      <c r="N239">
        <v>1010</v>
      </c>
      <c r="O239" t="s">
        <v>235</v>
      </c>
      <c r="P239" t="s">
        <v>235</v>
      </c>
      <c r="Q239">
        <v>100</v>
      </c>
      <c r="W239">
        <v>0</v>
      </c>
      <c r="X239">
        <v>-1922508324</v>
      </c>
      <c r="Y239">
        <v>1</v>
      </c>
      <c r="AA239">
        <v>20206.8</v>
      </c>
      <c r="AB239">
        <v>0</v>
      </c>
      <c r="AC239">
        <v>0</v>
      </c>
      <c r="AD239">
        <v>0</v>
      </c>
      <c r="AE239">
        <v>9355</v>
      </c>
      <c r="AF239">
        <v>0</v>
      </c>
      <c r="AG239">
        <v>0</v>
      </c>
      <c r="AH239">
        <v>0</v>
      </c>
      <c r="AI239">
        <v>2.16</v>
      </c>
      <c r="AJ239">
        <v>1</v>
      </c>
      <c r="AK239">
        <v>1</v>
      </c>
      <c r="AL239">
        <v>1</v>
      </c>
      <c r="AN239">
        <v>0</v>
      </c>
      <c r="AO239">
        <v>0</v>
      </c>
      <c r="AP239">
        <v>0</v>
      </c>
      <c r="AQ239">
        <v>0</v>
      </c>
      <c r="AR239">
        <v>0</v>
      </c>
      <c r="AS239" t="s">
        <v>3</v>
      </c>
      <c r="AT239">
        <v>1</v>
      </c>
      <c r="AU239" t="s">
        <v>3</v>
      </c>
      <c r="AV239">
        <v>0</v>
      </c>
      <c r="AW239">
        <v>1</v>
      </c>
      <c r="AX239">
        <v>-1</v>
      </c>
      <c r="AY239">
        <v>0</v>
      </c>
      <c r="AZ239">
        <v>0</v>
      </c>
      <c r="BA239" t="s">
        <v>3</v>
      </c>
      <c r="BB239">
        <v>0</v>
      </c>
      <c r="BC239">
        <v>0</v>
      </c>
      <c r="BD239">
        <v>0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>
        <v>0</v>
      </c>
      <c r="BN239">
        <v>0</v>
      </c>
      <c r="BO239">
        <v>0</v>
      </c>
      <c r="BP239">
        <v>0</v>
      </c>
      <c r="BQ239">
        <v>0</v>
      </c>
      <c r="BR239">
        <v>0</v>
      </c>
      <c r="BS239">
        <v>0</v>
      </c>
      <c r="BT239">
        <v>0</v>
      </c>
      <c r="BU239">
        <v>0</v>
      </c>
      <c r="BV239">
        <v>0</v>
      </c>
      <c r="BW239">
        <v>0</v>
      </c>
      <c r="CX239">
        <f>Y239*Source!I146</f>
        <v>0.87</v>
      </c>
      <c r="CY239">
        <f t="shared" si="49"/>
        <v>20206.8</v>
      </c>
      <c r="CZ239">
        <f t="shared" si="50"/>
        <v>9355</v>
      </c>
      <c r="DA239">
        <f t="shared" si="51"/>
        <v>2.16</v>
      </c>
      <c r="DB239">
        <f t="shared" si="44"/>
        <v>9355</v>
      </c>
      <c r="DC239">
        <f t="shared" si="45"/>
        <v>0</v>
      </c>
    </row>
    <row r="240" spans="1:107" x14ac:dyDescent="0.2">
      <c r="A240">
        <f>ROW(Source!A146)</f>
        <v>146</v>
      </c>
      <c r="B240">
        <v>68187018</v>
      </c>
      <c r="C240">
        <v>68191413</v>
      </c>
      <c r="D240">
        <v>64862995</v>
      </c>
      <c r="E240">
        <v>1</v>
      </c>
      <c r="F240">
        <v>1</v>
      </c>
      <c r="G240">
        <v>1</v>
      </c>
      <c r="H240">
        <v>3</v>
      </c>
      <c r="I240" t="s">
        <v>952</v>
      </c>
      <c r="J240" t="s">
        <v>953</v>
      </c>
      <c r="K240" t="s">
        <v>954</v>
      </c>
      <c r="L240">
        <v>1356</v>
      </c>
      <c r="N240">
        <v>1010</v>
      </c>
      <c r="O240" t="s">
        <v>271</v>
      </c>
      <c r="P240" t="s">
        <v>271</v>
      </c>
      <c r="Q240">
        <v>1000</v>
      </c>
      <c r="W240">
        <v>0</v>
      </c>
      <c r="X240">
        <v>895142179</v>
      </c>
      <c r="Y240">
        <v>0.10199999999999999</v>
      </c>
      <c r="AA240">
        <v>688.8</v>
      </c>
      <c r="AB240">
        <v>0</v>
      </c>
      <c r="AC240">
        <v>0</v>
      </c>
      <c r="AD240">
        <v>0</v>
      </c>
      <c r="AE240">
        <v>280</v>
      </c>
      <c r="AF240">
        <v>0</v>
      </c>
      <c r="AG240">
        <v>0</v>
      </c>
      <c r="AH240">
        <v>0</v>
      </c>
      <c r="AI240">
        <v>2.46</v>
      </c>
      <c r="AJ240">
        <v>1</v>
      </c>
      <c r="AK240">
        <v>1</v>
      </c>
      <c r="AL240">
        <v>1</v>
      </c>
      <c r="AN240">
        <v>0</v>
      </c>
      <c r="AO240">
        <v>1</v>
      </c>
      <c r="AP240">
        <v>0</v>
      </c>
      <c r="AQ240">
        <v>0</v>
      </c>
      <c r="AR240">
        <v>0</v>
      </c>
      <c r="AS240" t="s">
        <v>3</v>
      </c>
      <c r="AT240">
        <v>0.10199999999999999</v>
      </c>
      <c r="AU240" t="s">
        <v>3</v>
      </c>
      <c r="AV240">
        <v>0</v>
      </c>
      <c r="AW240">
        <v>2</v>
      </c>
      <c r="AX240">
        <v>68191421</v>
      </c>
      <c r="AY240">
        <v>1</v>
      </c>
      <c r="AZ240">
        <v>0</v>
      </c>
      <c r="BA240">
        <v>236</v>
      </c>
      <c r="BB240">
        <v>0</v>
      </c>
      <c r="BC240">
        <v>0</v>
      </c>
      <c r="BD240">
        <v>0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0</v>
      </c>
      <c r="BK240">
        <v>0</v>
      </c>
      <c r="BL240">
        <v>0</v>
      </c>
      <c r="BM240">
        <v>0</v>
      </c>
      <c r="BN240">
        <v>0</v>
      </c>
      <c r="BO240">
        <v>0</v>
      </c>
      <c r="BP240">
        <v>0</v>
      </c>
      <c r="BQ240">
        <v>0</v>
      </c>
      <c r="BR240">
        <v>0</v>
      </c>
      <c r="BS240">
        <v>0</v>
      </c>
      <c r="BT240">
        <v>0</v>
      </c>
      <c r="BU240">
        <v>0</v>
      </c>
      <c r="BV240">
        <v>0</v>
      </c>
      <c r="BW240">
        <v>0</v>
      </c>
      <c r="CX240">
        <f>Y240*Source!I146</f>
        <v>8.8739999999999999E-2</v>
      </c>
      <c r="CY240">
        <f t="shared" si="49"/>
        <v>688.8</v>
      </c>
      <c r="CZ240">
        <f t="shared" si="50"/>
        <v>280</v>
      </c>
      <c r="DA240">
        <f t="shared" si="51"/>
        <v>2.46</v>
      </c>
      <c r="DB240">
        <f t="shared" si="44"/>
        <v>28.56</v>
      </c>
      <c r="DC240">
        <f t="shared" si="45"/>
        <v>0</v>
      </c>
    </row>
    <row r="241" spans="1:107" x14ac:dyDescent="0.2">
      <c r="A241">
        <f>ROW(Source!A146)</f>
        <v>146</v>
      </c>
      <c r="B241">
        <v>68187018</v>
      </c>
      <c r="C241">
        <v>68191413</v>
      </c>
      <c r="D241">
        <v>64870754</v>
      </c>
      <c r="E241">
        <v>1</v>
      </c>
      <c r="F241">
        <v>1</v>
      </c>
      <c r="G241">
        <v>1</v>
      </c>
      <c r="H241">
        <v>3</v>
      </c>
      <c r="I241" t="s">
        <v>912</v>
      </c>
      <c r="J241" t="s">
        <v>913</v>
      </c>
      <c r="K241" t="s">
        <v>914</v>
      </c>
      <c r="L241">
        <v>1374</v>
      </c>
      <c r="N241">
        <v>1013</v>
      </c>
      <c r="O241" t="s">
        <v>915</v>
      </c>
      <c r="P241" t="s">
        <v>915</v>
      </c>
      <c r="Q241">
        <v>1</v>
      </c>
      <c r="W241">
        <v>0</v>
      </c>
      <c r="X241">
        <v>-915781824</v>
      </c>
      <c r="Y241">
        <v>6.05</v>
      </c>
      <c r="AA241">
        <v>1</v>
      </c>
      <c r="AB241">
        <v>0</v>
      </c>
      <c r="AC241">
        <v>0</v>
      </c>
      <c r="AD241">
        <v>0</v>
      </c>
      <c r="AE241">
        <v>1</v>
      </c>
      <c r="AF241">
        <v>0</v>
      </c>
      <c r="AG241">
        <v>0</v>
      </c>
      <c r="AH241">
        <v>0</v>
      </c>
      <c r="AI241">
        <v>1</v>
      </c>
      <c r="AJ241">
        <v>1</v>
      </c>
      <c r="AK241">
        <v>1</v>
      </c>
      <c r="AL241">
        <v>1</v>
      </c>
      <c r="AN241">
        <v>0</v>
      </c>
      <c r="AO241">
        <v>1</v>
      </c>
      <c r="AP241">
        <v>0</v>
      </c>
      <c r="AQ241">
        <v>0</v>
      </c>
      <c r="AR241">
        <v>0</v>
      </c>
      <c r="AS241" t="s">
        <v>3</v>
      </c>
      <c r="AT241">
        <v>6.05</v>
      </c>
      <c r="AU241" t="s">
        <v>3</v>
      </c>
      <c r="AV241">
        <v>0</v>
      </c>
      <c r="AW241">
        <v>2</v>
      </c>
      <c r="AX241">
        <v>68191422</v>
      </c>
      <c r="AY241">
        <v>1</v>
      </c>
      <c r="AZ241">
        <v>0</v>
      </c>
      <c r="BA241">
        <v>237</v>
      </c>
      <c r="BB241">
        <v>0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0</v>
      </c>
      <c r="BP241">
        <v>0</v>
      </c>
      <c r="BQ241">
        <v>0</v>
      </c>
      <c r="BR241">
        <v>0</v>
      </c>
      <c r="BS241">
        <v>0</v>
      </c>
      <c r="BT241">
        <v>0</v>
      </c>
      <c r="BU241">
        <v>0</v>
      </c>
      <c r="BV241">
        <v>0</v>
      </c>
      <c r="BW241">
        <v>0</v>
      </c>
      <c r="CX241">
        <f>Y241*Source!I146</f>
        <v>5.2634999999999996</v>
      </c>
      <c r="CY241">
        <f t="shared" si="49"/>
        <v>1</v>
      </c>
      <c r="CZ241">
        <f t="shared" si="50"/>
        <v>1</v>
      </c>
      <c r="DA241">
        <f t="shared" si="51"/>
        <v>1</v>
      </c>
      <c r="DB241">
        <f t="shared" ref="DB241:DB272" si="52">ROUND(ROUND(AT241*CZ241,2),6)</f>
        <v>6.05</v>
      </c>
      <c r="DC241">
        <f t="shared" ref="DC241:DC272" si="53">ROUND(ROUND(AT241*AG241,2),6)</f>
        <v>0</v>
      </c>
    </row>
    <row r="242" spans="1:107" x14ac:dyDescent="0.2">
      <c r="A242">
        <f>ROW(Source!A148)</f>
        <v>148</v>
      </c>
      <c r="B242">
        <v>68187018</v>
      </c>
      <c r="C242">
        <v>68191426</v>
      </c>
      <c r="D242">
        <v>29364679</v>
      </c>
      <c r="E242">
        <v>1</v>
      </c>
      <c r="F242">
        <v>1</v>
      </c>
      <c r="G242">
        <v>1</v>
      </c>
      <c r="H242">
        <v>1</v>
      </c>
      <c r="I242" t="s">
        <v>945</v>
      </c>
      <c r="J242" t="s">
        <v>3</v>
      </c>
      <c r="K242" t="s">
        <v>946</v>
      </c>
      <c r="L242">
        <v>1369</v>
      </c>
      <c r="N242">
        <v>1013</v>
      </c>
      <c r="O242" t="s">
        <v>665</v>
      </c>
      <c r="P242" t="s">
        <v>665</v>
      </c>
      <c r="Q242">
        <v>1</v>
      </c>
      <c r="W242">
        <v>0</v>
      </c>
      <c r="X242">
        <v>931378261</v>
      </c>
      <c r="Y242">
        <v>25.76</v>
      </c>
      <c r="AA242">
        <v>0</v>
      </c>
      <c r="AB242">
        <v>0</v>
      </c>
      <c r="AC242">
        <v>0</v>
      </c>
      <c r="AD242">
        <v>9.92</v>
      </c>
      <c r="AE242">
        <v>0</v>
      </c>
      <c r="AF242">
        <v>0</v>
      </c>
      <c r="AG242">
        <v>0</v>
      </c>
      <c r="AH242">
        <v>9.92</v>
      </c>
      <c r="AI242">
        <v>1</v>
      </c>
      <c r="AJ242">
        <v>1</v>
      </c>
      <c r="AK242">
        <v>1</v>
      </c>
      <c r="AL242">
        <v>1</v>
      </c>
      <c r="AN242">
        <v>0</v>
      </c>
      <c r="AO242">
        <v>1</v>
      </c>
      <c r="AP242">
        <v>0</v>
      </c>
      <c r="AQ242">
        <v>0</v>
      </c>
      <c r="AR242">
        <v>0</v>
      </c>
      <c r="AS242" t="s">
        <v>3</v>
      </c>
      <c r="AT242">
        <v>25.76</v>
      </c>
      <c r="AU242" t="s">
        <v>3</v>
      </c>
      <c r="AV242">
        <v>1</v>
      </c>
      <c r="AW242">
        <v>2</v>
      </c>
      <c r="AX242">
        <v>68191427</v>
      </c>
      <c r="AY242">
        <v>1</v>
      </c>
      <c r="AZ242">
        <v>0</v>
      </c>
      <c r="BA242">
        <v>238</v>
      </c>
      <c r="BB242">
        <v>0</v>
      </c>
      <c r="BC242">
        <v>0</v>
      </c>
      <c r="BD242">
        <v>0</v>
      </c>
      <c r="BE242">
        <v>0</v>
      </c>
      <c r="BF242">
        <v>0</v>
      </c>
      <c r="BG242">
        <v>0</v>
      </c>
      <c r="BH242">
        <v>0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0</v>
      </c>
      <c r="BO242">
        <v>0</v>
      </c>
      <c r="BP242">
        <v>0</v>
      </c>
      <c r="BQ242">
        <v>0</v>
      </c>
      <c r="BR242">
        <v>0</v>
      </c>
      <c r="BS242">
        <v>0</v>
      </c>
      <c r="BT242">
        <v>0</v>
      </c>
      <c r="BU242">
        <v>0</v>
      </c>
      <c r="BV242">
        <v>0</v>
      </c>
      <c r="BW242">
        <v>0</v>
      </c>
      <c r="CX242">
        <f>Y242*Source!I148</f>
        <v>4.1215999999999999</v>
      </c>
      <c r="CY242">
        <f>AD242</f>
        <v>9.92</v>
      </c>
      <c r="CZ242">
        <f>AH242</f>
        <v>9.92</v>
      </c>
      <c r="DA242">
        <f>AL242</f>
        <v>1</v>
      </c>
      <c r="DB242">
        <f t="shared" si="52"/>
        <v>255.54</v>
      </c>
      <c r="DC242">
        <f t="shared" si="53"/>
        <v>0</v>
      </c>
    </row>
    <row r="243" spans="1:107" x14ac:dyDescent="0.2">
      <c r="A243">
        <f>ROW(Source!A148)</f>
        <v>148</v>
      </c>
      <c r="B243">
        <v>68187018</v>
      </c>
      <c r="C243">
        <v>68191426</v>
      </c>
      <c r="D243">
        <v>121548</v>
      </c>
      <c r="E243">
        <v>1</v>
      </c>
      <c r="F243">
        <v>1</v>
      </c>
      <c r="G243">
        <v>1</v>
      </c>
      <c r="H243">
        <v>1</v>
      </c>
      <c r="I243" t="s">
        <v>44</v>
      </c>
      <c r="J243" t="s">
        <v>3</v>
      </c>
      <c r="K243" t="s">
        <v>723</v>
      </c>
      <c r="L243">
        <v>608254</v>
      </c>
      <c r="N243">
        <v>1013</v>
      </c>
      <c r="O243" t="s">
        <v>724</v>
      </c>
      <c r="P243" t="s">
        <v>724</v>
      </c>
      <c r="Q243">
        <v>1</v>
      </c>
      <c r="W243">
        <v>0</v>
      </c>
      <c r="X243">
        <v>-185737400</v>
      </c>
      <c r="Y243">
        <v>0.03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1</v>
      </c>
      <c r="AJ243">
        <v>1</v>
      </c>
      <c r="AK243">
        <v>1</v>
      </c>
      <c r="AL243">
        <v>1</v>
      </c>
      <c r="AN243">
        <v>0</v>
      </c>
      <c r="AO243">
        <v>1</v>
      </c>
      <c r="AP243">
        <v>0</v>
      </c>
      <c r="AQ243">
        <v>0</v>
      </c>
      <c r="AR243">
        <v>0</v>
      </c>
      <c r="AS243" t="s">
        <v>3</v>
      </c>
      <c r="AT243">
        <v>0.03</v>
      </c>
      <c r="AU243" t="s">
        <v>3</v>
      </c>
      <c r="AV243">
        <v>2</v>
      </c>
      <c r="AW243">
        <v>2</v>
      </c>
      <c r="AX243">
        <v>68191428</v>
      </c>
      <c r="AY243">
        <v>1</v>
      </c>
      <c r="AZ243">
        <v>0</v>
      </c>
      <c r="BA243">
        <v>239</v>
      </c>
      <c r="BB243">
        <v>0</v>
      </c>
      <c r="BC243">
        <v>0</v>
      </c>
      <c r="BD243">
        <v>0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>
        <v>0</v>
      </c>
      <c r="BN243">
        <v>0</v>
      </c>
      <c r="BO243">
        <v>0</v>
      </c>
      <c r="BP243">
        <v>0</v>
      </c>
      <c r="BQ243">
        <v>0</v>
      </c>
      <c r="BR243">
        <v>0</v>
      </c>
      <c r="BS243">
        <v>0</v>
      </c>
      <c r="BT243">
        <v>0</v>
      </c>
      <c r="BU243">
        <v>0</v>
      </c>
      <c r="BV243">
        <v>0</v>
      </c>
      <c r="BW243">
        <v>0</v>
      </c>
      <c r="CX243">
        <f>Y243*Source!I148</f>
        <v>4.7999999999999996E-3</v>
      </c>
      <c r="CY243">
        <f>AD243</f>
        <v>0</v>
      </c>
      <c r="CZ243">
        <f>AH243</f>
        <v>0</v>
      </c>
      <c r="DA243">
        <f>AL243</f>
        <v>1</v>
      </c>
      <c r="DB243">
        <f t="shared" si="52"/>
        <v>0</v>
      </c>
      <c r="DC243">
        <f t="shared" si="53"/>
        <v>0</v>
      </c>
    </row>
    <row r="244" spans="1:107" x14ac:dyDescent="0.2">
      <c r="A244">
        <f>ROW(Source!A148)</f>
        <v>148</v>
      </c>
      <c r="B244">
        <v>68187018</v>
      </c>
      <c r="C244">
        <v>68191426</v>
      </c>
      <c r="D244">
        <v>64871266</v>
      </c>
      <c r="E244">
        <v>1</v>
      </c>
      <c r="F244">
        <v>1</v>
      </c>
      <c r="G244">
        <v>1</v>
      </c>
      <c r="H244">
        <v>2</v>
      </c>
      <c r="I244" t="s">
        <v>918</v>
      </c>
      <c r="J244" t="s">
        <v>919</v>
      </c>
      <c r="K244" t="s">
        <v>920</v>
      </c>
      <c r="L244">
        <v>1368</v>
      </c>
      <c r="N244">
        <v>1011</v>
      </c>
      <c r="O244" t="s">
        <v>669</v>
      </c>
      <c r="P244" t="s">
        <v>669</v>
      </c>
      <c r="Q244">
        <v>1</v>
      </c>
      <c r="W244">
        <v>0</v>
      </c>
      <c r="X244">
        <v>783836208</v>
      </c>
      <c r="Y244">
        <v>0.03</v>
      </c>
      <c r="AA244">
        <v>0</v>
      </c>
      <c r="AB244">
        <v>1012.57</v>
      </c>
      <c r="AC244">
        <v>383.81</v>
      </c>
      <c r="AD244">
        <v>0</v>
      </c>
      <c r="AE244">
        <v>0</v>
      </c>
      <c r="AF244">
        <v>134.65</v>
      </c>
      <c r="AG244">
        <v>13.5</v>
      </c>
      <c r="AH244">
        <v>0</v>
      </c>
      <c r="AI244">
        <v>1</v>
      </c>
      <c r="AJ244">
        <v>7.52</v>
      </c>
      <c r="AK244">
        <v>28.43</v>
      </c>
      <c r="AL244">
        <v>1</v>
      </c>
      <c r="AN244">
        <v>0</v>
      </c>
      <c r="AO244">
        <v>1</v>
      </c>
      <c r="AP244">
        <v>0</v>
      </c>
      <c r="AQ244">
        <v>0</v>
      </c>
      <c r="AR244">
        <v>0</v>
      </c>
      <c r="AS244" t="s">
        <v>3</v>
      </c>
      <c r="AT244">
        <v>0.03</v>
      </c>
      <c r="AU244" t="s">
        <v>3</v>
      </c>
      <c r="AV244">
        <v>0</v>
      </c>
      <c r="AW244">
        <v>2</v>
      </c>
      <c r="AX244">
        <v>68191429</v>
      </c>
      <c r="AY244">
        <v>1</v>
      </c>
      <c r="AZ244">
        <v>0</v>
      </c>
      <c r="BA244">
        <v>240</v>
      </c>
      <c r="BB244">
        <v>0</v>
      </c>
      <c r="BC244">
        <v>0</v>
      </c>
      <c r="BD244">
        <v>0</v>
      </c>
      <c r="BE244">
        <v>0</v>
      </c>
      <c r="BF244">
        <v>0</v>
      </c>
      <c r="BG244">
        <v>0</v>
      </c>
      <c r="BH244">
        <v>0</v>
      </c>
      <c r="BI244">
        <v>0</v>
      </c>
      <c r="BJ244">
        <v>0</v>
      </c>
      <c r="BK244">
        <v>0</v>
      </c>
      <c r="BL244">
        <v>0</v>
      </c>
      <c r="BM244">
        <v>0</v>
      </c>
      <c r="BN244">
        <v>0</v>
      </c>
      <c r="BO244">
        <v>0</v>
      </c>
      <c r="BP244">
        <v>0</v>
      </c>
      <c r="BQ244">
        <v>0</v>
      </c>
      <c r="BR244">
        <v>0</v>
      </c>
      <c r="BS244">
        <v>0</v>
      </c>
      <c r="BT244">
        <v>0</v>
      </c>
      <c r="BU244">
        <v>0</v>
      </c>
      <c r="BV244">
        <v>0</v>
      </c>
      <c r="BW244">
        <v>0</v>
      </c>
      <c r="CX244">
        <f>Y244*Source!I148</f>
        <v>4.7999999999999996E-3</v>
      </c>
      <c r="CY244">
        <f>AB244</f>
        <v>1012.57</v>
      </c>
      <c r="CZ244">
        <f>AF244</f>
        <v>134.65</v>
      </c>
      <c r="DA244">
        <f>AJ244</f>
        <v>7.52</v>
      </c>
      <c r="DB244">
        <f t="shared" si="52"/>
        <v>4.04</v>
      </c>
      <c r="DC244">
        <f t="shared" si="53"/>
        <v>0.41</v>
      </c>
    </row>
    <row r="245" spans="1:107" x14ac:dyDescent="0.2">
      <c r="A245">
        <f>ROW(Source!A148)</f>
        <v>148</v>
      </c>
      <c r="B245">
        <v>68187018</v>
      </c>
      <c r="C245">
        <v>68191426</v>
      </c>
      <c r="D245">
        <v>64873129</v>
      </c>
      <c r="E245">
        <v>1</v>
      </c>
      <c r="F245">
        <v>1</v>
      </c>
      <c r="G245">
        <v>1</v>
      </c>
      <c r="H245">
        <v>2</v>
      </c>
      <c r="I245" t="s">
        <v>715</v>
      </c>
      <c r="J245" t="s">
        <v>716</v>
      </c>
      <c r="K245" t="s">
        <v>717</v>
      </c>
      <c r="L245">
        <v>1368</v>
      </c>
      <c r="N245">
        <v>1011</v>
      </c>
      <c r="O245" t="s">
        <v>669</v>
      </c>
      <c r="P245" t="s">
        <v>669</v>
      </c>
      <c r="Q245">
        <v>1</v>
      </c>
      <c r="W245">
        <v>0</v>
      </c>
      <c r="X245">
        <v>1230759911</v>
      </c>
      <c r="Y245">
        <v>0.02</v>
      </c>
      <c r="AA245">
        <v>0</v>
      </c>
      <c r="AB245">
        <v>851.65</v>
      </c>
      <c r="AC245">
        <v>329.79</v>
      </c>
      <c r="AD245">
        <v>0</v>
      </c>
      <c r="AE245">
        <v>0</v>
      </c>
      <c r="AF245">
        <v>87.17</v>
      </c>
      <c r="AG245">
        <v>11.6</v>
      </c>
      <c r="AH245">
        <v>0</v>
      </c>
      <c r="AI245">
        <v>1</v>
      </c>
      <c r="AJ245">
        <v>9.77</v>
      </c>
      <c r="AK245">
        <v>28.43</v>
      </c>
      <c r="AL245">
        <v>1</v>
      </c>
      <c r="AN245">
        <v>0</v>
      </c>
      <c r="AO245">
        <v>1</v>
      </c>
      <c r="AP245">
        <v>0</v>
      </c>
      <c r="AQ245">
        <v>0</v>
      </c>
      <c r="AR245">
        <v>0</v>
      </c>
      <c r="AS245" t="s">
        <v>3</v>
      </c>
      <c r="AT245">
        <v>0.02</v>
      </c>
      <c r="AU245" t="s">
        <v>3</v>
      </c>
      <c r="AV245">
        <v>0</v>
      </c>
      <c r="AW245">
        <v>2</v>
      </c>
      <c r="AX245">
        <v>68191430</v>
      </c>
      <c r="AY245">
        <v>1</v>
      </c>
      <c r="AZ245">
        <v>0</v>
      </c>
      <c r="BA245">
        <v>241</v>
      </c>
      <c r="BB245">
        <v>0</v>
      </c>
      <c r="BC245">
        <v>0</v>
      </c>
      <c r="BD245">
        <v>0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>
        <v>0</v>
      </c>
      <c r="BN245">
        <v>0</v>
      </c>
      <c r="BO245">
        <v>0</v>
      </c>
      <c r="BP245">
        <v>0</v>
      </c>
      <c r="BQ245">
        <v>0</v>
      </c>
      <c r="BR245">
        <v>0</v>
      </c>
      <c r="BS245">
        <v>0</v>
      </c>
      <c r="BT245">
        <v>0</v>
      </c>
      <c r="BU245">
        <v>0</v>
      </c>
      <c r="BV245">
        <v>0</v>
      </c>
      <c r="BW245">
        <v>0</v>
      </c>
      <c r="CX245">
        <f>Y245*Source!I148</f>
        <v>3.2000000000000002E-3</v>
      </c>
      <c r="CY245">
        <f>AB245</f>
        <v>851.65</v>
      </c>
      <c r="CZ245">
        <f>AF245</f>
        <v>87.17</v>
      </c>
      <c r="DA245">
        <f>AJ245</f>
        <v>9.77</v>
      </c>
      <c r="DB245">
        <f t="shared" si="52"/>
        <v>1.74</v>
      </c>
      <c r="DC245">
        <f t="shared" si="53"/>
        <v>0.23</v>
      </c>
    </row>
    <row r="246" spans="1:107" x14ac:dyDescent="0.2">
      <c r="A246">
        <f>ROW(Source!A148)</f>
        <v>148</v>
      </c>
      <c r="B246">
        <v>68187018</v>
      </c>
      <c r="C246">
        <v>68191426</v>
      </c>
      <c r="D246">
        <v>64846603</v>
      </c>
      <c r="E246">
        <v>1</v>
      </c>
      <c r="F246">
        <v>1</v>
      </c>
      <c r="G246">
        <v>1</v>
      </c>
      <c r="H246">
        <v>3</v>
      </c>
      <c r="I246" t="s">
        <v>949</v>
      </c>
      <c r="J246" t="s">
        <v>950</v>
      </c>
      <c r="K246" t="s">
        <v>951</v>
      </c>
      <c r="L246">
        <v>1348</v>
      </c>
      <c r="N246">
        <v>1009</v>
      </c>
      <c r="O246" t="s">
        <v>133</v>
      </c>
      <c r="P246" t="s">
        <v>133</v>
      </c>
      <c r="Q246">
        <v>1000</v>
      </c>
      <c r="W246">
        <v>0</v>
      </c>
      <c r="X246">
        <v>-601557392</v>
      </c>
      <c r="Y246">
        <v>3.15E-3</v>
      </c>
      <c r="AA246">
        <v>4956.5600000000004</v>
      </c>
      <c r="AB246">
        <v>0</v>
      </c>
      <c r="AC246">
        <v>0</v>
      </c>
      <c r="AD246">
        <v>0</v>
      </c>
      <c r="AE246">
        <v>729.98</v>
      </c>
      <c r="AF246">
        <v>0</v>
      </c>
      <c r="AG246">
        <v>0</v>
      </c>
      <c r="AH246">
        <v>0</v>
      </c>
      <c r="AI246">
        <v>6.79</v>
      </c>
      <c r="AJ246">
        <v>1</v>
      </c>
      <c r="AK246">
        <v>1</v>
      </c>
      <c r="AL246">
        <v>1</v>
      </c>
      <c r="AN246">
        <v>0</v>
      </c>
      <c r="AO246">
        <v>1</v>
      </c>
      <c r="AP246">
        <v>0</v>
      </c>
      <c r="AQ246">
        <v>0</v>
      </c>
      <c r="AR246">
        <v>0</v>
      </c>
      <c r="AS246" t="s">
        <v>3</v>
      </c>
      <c r="AT246">
        <v>3.15E-3</v>
      </c>
      <c r="AU246" t="s">
        <v>3</v>
      </c>
      <c r="AV246">
        <v>0</v>
      </c>
      <c r="AW246">
        <v>2</v>
      </c>
      <c r="AX246">
        <v>68191431</v>
      </c>
      <c r="AY246">
        <v>1</v>
      </c>
      <c r="AZ246">
        <v>0</v>
      </c>
      <c r="BA246">
        <v>242</v>
      </c>
      <c r="BB246">
        <v>0</v>
      </c>
      <c r="BC246">
        <v>0</v>
      </c>
      <c r="BD246">
        <v>0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0</v>
      </c>
      <c r="BO246">
        <v>0</v>
      </c>
      <c r="BP246">
        <v>0</v>
      </c>
      <c r="BQ246">
        <v>0</v>
      </c>
      <c r="BR246">
        <v>0</v>
      </c>
      <c r="BS246">
        <v>0</v>
      </c>
      <c r="BT246">
        <v>0</v>
      </c>
      <c r="BU246">
        <v>0</v>
      </c>
      <c r="BV246">
        <v>0</v>
      </c>
      <c r="BW246">
        <v>0</v>
      </c>
      <c r="CX246">
        <f>Y246*Source!I148</f>
        <v>5.04E-4</v>
      </c>
      <c r="CY246">
        <f>AA246</f>
        <v>4956.5600000000004</v>
      </c>
      <c r="CZ246">
        <f>AE246</f>
        <v>729.98</v>
      </c>
      <c r="DA246">
        <f>AI246</f>
        <v>6.79</v>
      </c>
      <c r="DB246">
        <f t="shared" si="52"/>
        <v>2.2999999999999998</v>
      </c>
      <c r="DC246">
        <f t="shared" si="53"/>
        <v>0</v>
      </c>
    </row>
    <row r="247" spans="1:107" x14ac:dyDescent="0.2">
      <c r="A247">
        <f>ROW(Source!A148)</f>
        <v>148</v>
      </c>
      <c r="B247">
        <v>68187018</v>
      </c>
      <c r="C247">
        <v>68191426</v>
      </c>
      <c r="D247">
        <v>64862995</v>
      </c>
      <c r="E247">
        <v>1</v>
      </c>
      <c r="F247">
        <v>1</v>
      </c>
      <c r="G247">
        <v>1</v>
      </c>
      <c r="H247">
        <v>3</v>
      </c>
      <c r="I247" t="s">
        <v>952</v>
      </c>
      <c r="J247" t="s">
        <v>953</v>
      </c>
      <c r="K247" t="s">
        <v>954</v>
      </c>
      <c r="L247">
        <v>1356</v>
      </c>
      <c r="N247">
        <v>1010</v>
      </c>
      <c r="O247" t="s">
        <v>271</v>
      </c>
      <c r="P247" t="s">
        <v>271</v>
      </c>
      <c r="Q247">
        <v>1000</v>
      </c>
      <c r="W247">
        <v>0</v>
      </c>
      <c r="X247">
        <v>895142179</v>
      </c>
      <c r="Y247">
        <v>0.10199999999999999</v>
      </c>
      <c r="AA247">
        <v>688.8</v>
      </c>
      <c r="AB247">
        <v>0</v>
      </c>
      <c r="AC247">
        <v>0</v>
      </c>
      <c r="AD247">
        <v>0</v>
      </c>
      <c r="AE247">
        <v>280</v>
      </c>
      <c r="AF247">
        <v>0</v>
      </c>
      <c r="AG247">
        <v>0</v>
      </c>
      <c r="AH247">
        <v>0</v>
      </c>
      <c r="AI247">
        <v>2.46</v>
      </c>
      <c r="AJ247">
        <v>1</v>
      </c>
      <c r="AK247">
        <v>1</v>
      </c>
      <c r="AL247">
        <v>1</v>
      </c>
      <c r="AN247">
        <v>0</v>
      </c>
      <c r="AO247">
        <v>1</v>
      </c>
      <c r="AP247">
        <v>0</v>
      </c>
      <c r="AQ247">
        <v>0</v>
      </c>
      <c r="AR247">
        <v>0</v>
      </c>
      <c r="AS247" t="s">
        <v>3</v>
      </c>
      <c r="AT247">
        <v>0.10199999999999999</v>
      </c>
      <c r="AU247" t="s">
        <v>3</v>
      </c>
      <c r="AV247">
        <v>0</v>
      </c>
      <c r="AW247">
        <v>2</v>
      </c>
      <c r="AX247">
        <v>68191432</v>
      </c>
      <c r="AY247">
        <v>1</v>
      </c>
      <c r="AZ247">
        <v>0</v>
      </c>
      <c r="BA247">
        <v>243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0</v>
      </c>
      <c r="BO247">
        <v>0</v>
      </c>
      <c r="BP247">
        <v>0</v>
      </c>
      <c r="BQ247">
        <v>0</v>
      </c>
      <c r="BR247">
        <v>0</v>
      </c>
      <c r="BS247">
        <v>0</v>
      </c>
      <c r="BT247">
        <v>0</v>
      </c>
      <c r="BU247">
        <v>0</v>
      </c>
      <c r="BV247">
        <v>0</v>
      </c>
      <c r="BW247">
        <v>0</v>
      </c>
      <c r="CX247">
        <f>Y247*Source!I148</f>
        <v>1.6319999999999998E-2</v>
      </c>
      <c r="CY247">
        <f>AA247</f>
        <v>688.8</v>
      </c>
      <c r="CZ247">
        <f>AE247</f>
        <v>280</v>
      </c>
      <c r="DA247">
        <f>AI247</f>
        <v>2.46</v>
      </c>
      <c r="DB247">
        <f t="shared" si="52"/>
        <v>28.56</v>
      </c>
      <c r="DC247">
        <f t="shared" si="53"/>
        <v>0</v>
      </c>
    </row>
    <row r="248" spans="1:107" x14ac:dyDescent="0.2">
      <c r="A248">
        <f>ROW(Source!A148)</f>
        <v>148</v>
      </c>
      <c r="B248">
        <v>68187018</v>
      </c>
      <c r="C248">
        <v>68191426</v>
      </c>
      <c r="D248">
        <v>64866762</v>
      </c>
      <c r="E248">
        <v>1</v>
      </c>
      <c r="F248">
        <v>1</v>
      </c>
      <c r="G248">
        <v>1</v>
      </c>
      <c r="H248">
        <v>3</v>
      </c>
      <c r="I248" t="s">
        <v>322</v>
      </c>
      <c r="J248" t="s">
        <v>324</v>
      </c>
      <c r="K248" t="s">
        <v>323</v>
      </c>
      <c r="L248">
        <v>1358</v>
      </c>
      <c r="N248">
        <v>1010</v>
      </c>
      <c r="O248" t="s">
        <v>293</v>
      </c>
      <c r="P248" t="s">
        <v>293</v>
      </c>
      <c r="Q248">
        <v>10</v>
      </c>
      <c r="W248">
        <v>0</v>
      </c>
      <c r="X248">
        <v>-1612967865</v>
      </c>
      <c r="Y248">
        <v>10</v>
      </c>
      <c r="AA248">
        <v>657.6</v>
      </c>
      <c r="AB248">
        <v>0</v>
      </c>
      <c r="AC248">
        <v>0</v>
      </c>
      <c r="AD248">
        <v>0</v>
      </c>
      <c r="AE248">
        <v>80</v>
      </c>
      <c r="AF248">
        <v>0</v>
      </c>
      <c r="AG248">
        <v>0</v>
      </c>
      <c r="AH248">
        <v>0</v>
      </c>
      <c r="AI248">
        <v>8.2200000000000006</v>
      </c>
      <c r="AJ248">
        <v>1</v>
      </c>
      <c r="AK248">
        <v>1</v>
      </c>
      <c r="AL248">
        <v>1</v>
      </c>
      <c r="AN248">
        <v>0</v>
      </c>
      <c r="AO248">
        <v>0</v>
      </c>
      <c r="AP248">
        <v>0</v>
      </c>
      <c r="AQ248">
        <v>0</v>
      </c>
      <c r="AR248">
        <v>0</v>
      </c>
      <c r="AS248" t="s">
        <v>3</v>
      </c>
      <c r="AT248">
        <v>10</v>
      </c>
      <c r="AU248" t="s">
        <v>3</v>
      </c>
      <c r="AV248">
        <v>0</v>
      </c>
      <c r="AW248">
        <v>1</v>
      </c>
      <c r="AX248">
        <v>-1</v>
      </c>
      <c r="AY248">
        <v>0</v>
      </c>
      <c r="AZ248">
        <v>0</v>
      </c>
      <c r="BA248" t="s">
        <v>3</v>
      </c>
      <c r="BB248">
        <v>0</v>
      </c>
      <c r="BC248">
        <v>0</v>
      </c>
      <c r="BD248">
        <v>0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0</v>
      </c>
      <c r="BO248">
        <v>0</v>
      </c>
      <c r="BP248">
        <v>0</v>
      </c>
      <c r="BQ248">
        <v>0</v>
      </c>
      <c r="BR248">
        <v>0</v>
      </c>
      <c r="BS248">
        <v>0</v>
      </c>
      <c r="BT248">
        <v>0</v>
      </c>
      <c r="BU248">
        <v>0</v>
      </c>
      <c r="BV248">
        <v>0</v>
      </c>
      <c r="BW248">
        <v>0</v>
      </c>
      <c r="CX248">
        <f>Y248*Source!I148</f>
        <v>1.6</v>
      </c>
      <c r="CY248">
        <f>AA248</f>
        <v>657.6</v>
      </c>
      <c r="CZ248">
        <f>AE248</f>
        <v>80</v>
      </c>
      <c r="DA248">
        <f>AI248</f>
        <v>8.2200000000000006</v>
      </c>
      <c r="DB248">
        <f t="shared" si="52"/>
        <v>800</v>
      </c>
      <c r="DC248">
        <f t="shared" si="53"/>
        <v>0</v>
      </c>
    </row>
    <row r="249" spans="1:107" x14ac:dyDescent="0.2">
      <c r="A249">
        <f>ROW(Source!A148)</f>
        <v>148</v>
      </c>
      <c r="B249">
        <v>68187018</v>
      </c>
      <c r="C249">
        <v>68191426</v>
      </c>
      <c r="D249">
        <v>64870754</v>
      </c>
      <c r="E249">
        <v>1</v>
      </c>
      <c r="F249">
        <v>1</v>
      </c>
      <c r="G249">
        <v>1</v>
      </c>
      <c r="H249">
        <v>3</v>
      </c>
      <c r="I249" t="s">
        <v>912</v>
      </c>
      <c r="J249" t="s">
        <v>913</v>
      </c>
      <c r="K249" t="s">
        <v>914</v>
      </c>
      <c r="L249">
        <v>1374</v>
      </c>
      <c r="N249">
        <v>1013</v>
      </c>
      <c r="O249" t="s">
        <v>915</v>
      </c>
      <c r="P249" t="s">
        <v>915</v>
      </c>
      <c r="Q249">
        <v>1</v>
      </c>
      <c r="W249">
        <v>0</v>
      </c>
      <c r="X249">
        <v>-915781824</v>
      </c>
      <c r="Y249">
        <v>5.1100000000000003</v>
      </c>
      <c r="AA249">
        <v>1</v>
      </c>
      <c r="AB249">
        <v>0</v>
      </c>
      <c r="AC249">
        <v>0</v>
      </c>
      <c r="AD249">
        <v>0</v>
      </c>
      <c r="AE249">
        <v>1</v>
      </c>
      <c r="AF249">
        <v>0</v>
      </c>
      <c r="AG249">
        <v>0</v>
      </c>
      <c r="AH249">
        <v>0</v>
      </c>
      <c r="AI249">
        <v>1</v>
      </c>
      <c r="AJ249">
        <v>1</v>
      </c>
      <c r="AK249">
        <v>1</v>
      </c>
      <c r="AL249">
        <v>1</v>
      </c>
      <c r="AN249">
        <v>0</v>
      </c>
      <c r="AO249">
        <v>1</v>
      </c>
      <c r="AP249">
        <v>0</v>
      </c>
      <c r="AQ249">
        <v>0</v>
      </c>
      <c r="AR249">
        <v>0</v>
      </c>
      <c r="AS249" t="s">
        <v>3</v>
      </c>
      <c r="AT249">
        <v>5.1100000000000003</v>
      </c>
      <c r="AU249" t="s">
        <v>3</v>
      </c>
      <c r="AV249">
        <v>0</v>
      </c>
      <c r="AW249">
        <v>2</v>
      </c>
      <c r="AX249">
        <v>68191433</v>
      </c>
      <c r="AY249">
        <v>1</v>
      </c>
      <c r="AZ249">
        <v>0</v>
      </c>
      <c r="BA249">
        <v>244</v>
      </c>
      <c r="BB249">
        <v>0</v>
      </c>
      <c r="BC249">
        <v>0</v>
      </c>
      <c r="BD249">
        <v>0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0</v>
      </c>
      <c r="BO249">
        <v>0</v>
      </c>
      <c r="BP249">
        <v>0</v>
      </c>
      <c r="BQ249">
        <v>0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CX249">
        <f>Y249*Source!I148</f>
        <v>0.8176000000000001</v>
      </c>
      <c r="CY249">
        <f>AA249</f>
        <v>1</v>
      </c>
      <c r="CZ249">
        <f>AE249</f>
        <v>1</v>
      </c>
      <c r="DA249">
        <f>AI249</f>
        <v>1</v>
      </c>
      <c r="DB249">
        <f t="shared" si="52"/>
        <v>5.1100000000000003</v>
      </c>
      <c r="DC249">
        <f t="shared" si="53"/>
        <v>0</v>
      </c>
    </row>
    <row r="250" spans="1:107" x14ac:dyDescent="0.2">
      <c r="A250">
        <f>ROW(Source!A150)</f>
        <v>150</v>
      </c>
      <c r="B250">
        <v>68187018</v>
      </c>
      <c r="C250">
        <v>68191444</v>
      </c>
      <c r="D250">
        <v>29364679</v>
      </c>
      <c r="E250">
        <v>1</v>
      </c>
      <c r="F250">
        <v>1</v>
      </c>
      <c r="G250">
        <v>1</v>
      </c>
      <c r="H250">
        <v>1</v>
      </c>
      <c r="I250" t="s">
        <v>945</v>
      </c>
      <c r="J250" t="s">
        <v>3</v>
      </c>
      <c r="K250" t="s">
        <v>946</v>
      </c>
      <c r="L250">
        <v>1369</v>
      </c>
      <c r="N250">
        <v>1013</v>
      </c>
      <c r="O250" t="s">
        <v>665</v>
      </c>
      <c r="P250" t="s">
        <v>665</v>
      </c>
      <c r="Q250">
        <v>1</v>
      </c>
      <c r="W250">
        <v>0</v>
      </c>
      <c r="X250">
        <v>931378261</v>
      </c>
      <c r="Y250">
        <v>26.24</v>
      </c>
      <c r="AA250">
        <v>0</v>
      </c>
      <c r="AB250">
        <v>0</v>
      </c>
      <c r="AC250">
        <v>0</v>
      </c>
      <c r="AD250">
        <v>9.92</v>
      </c>
      <c r="AE250">
        <v>0</v>
      </c>
      <c r="AF250">
        <v>0</v>
      </c>
      <c r="AG250">
        <v>0</v>
      </c>
      <c r="AH250">
        <v>9.92</v>
      </c>
      <c r="AI250">
        <v>1</v>
      </c>
      <c r="AJ250">
        <v>1</v>
      </c>
      <c r="AK250">
        <v>1</v>
      </c>
      <c r="AL250">
        <v>1</v>
      </c>
      <c r="AN250">
        <v>0</v>
      </c>
      <c r="AO250">
        <v>1</v>
      </c>
      <c r="AP250">
        <v>0</v>
      </c>
      <c r="AQ250">
        <v>0</v>
      </c>
      <c r="AR250">
        <v>0</v>
      </c>
      <c r="AS250" t="s">
        <v>3</v>
      </c>
      <c r="AT250">
        <v>26.24</v>
      </c>
      <c r="AU250" t="s">
        <v>3</v>
      </c>
      <c r="AV250">
        <v>1</v>
      </c>
      <c r="AW250">
        <v>2</v>
      </c>
      <c r="AX250">
        <v>68191445</v>
      </c>
      <c r="AY250">
        <v>1</v>
      </c>
      <c r="AZ250">
        <v>0</v>
      </c>
      <c r="BA250">
        <v>245</v>
      </c>
      <c r="BB250">
        <v>0</v>
      </c>
      <c r="BC250">
        <v>0</v>
      </c>
      <c r="BD250">
        <v>0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>
        <v>0</v>
      </c>
      <c r="BN250">
        <v>0</v>
      </c>
      <c r="BO250">
        <v>0</v>
      </c>
      <c r="BP250">
        <v>0</v>
      </c>
      <c r="BQ250">
        <v>0</v>
      </c>
      <c r="BR250">
        <v>0</v>
      </c>
      <c r="BS250">
        <v>0</v>
      </c>
      <c r="BT250">
        <v>0</v>
      </c>
      <c r="BU250">
        <v>0</v>
      </c>
      <c r="BV250">
        <v>0</v>
      </c>
      <c r="BW250">
        <v>0</v>
      </c>
      <c r="CX250">
        <f>Y250*Source!I150</f>
        <v>1.0495999999999999</v>
      </c>
      <c r="CY250">
        <f>AD250</f>
        <v>9.92</v>
      </c>
      <c r="CZ250">
        <f>AH250</f>
        <v>9.92</v>
      </c>
      <c r="DA250">
        <f>AL250</f>
        <v>1</v>
      </c>
      <c r="DB250">
        <f t="shared" si="52"/>
        <v>260.3</v>
      </c>
      <c r="DC250">
        <f t="shared" si="53"/>
        <v>0</v>
      </c>
    </row>
    <row r="251" spans="1:107" x14ac:dyDescent="0.2">
      <c r="A251">
        <f>ROW(Source!A150)</f>
        <v>150</v>
      </c>
      <c r="B251">
        <v>68187018</v>
      </c>
      <c r="C251">
        <v>68191444</v>
      </c>
      <c r="D251">
        <v>121548</v>
      </c>
      <c r="E251">
        <v>1</v>
      </c>
      <c r="F251">
        <v>1</v>
      </c>
      <c r="G251">
        <v>1</v>
      </c>
      <c r="H251">
        <v>1</v>
      </c>
      <c r="I251" t="s">
        <v>44</v>
      </c>
      <c r="J251" t="s">
        <v>3</v>
      </c>
      <c r="K251" t="s">
        <v>723</v>
      </c>
      <c r="L251">
        <v>608254</v>
      </c>
      <c r="N251">
        <v>1013</v>
      </c>
      <c r="O251" t="s">
        <v>724</v>
      </c>
      <c r="P251" t="s">
        <v>724</v>
      </c>
      <c r="Q251">
        <v>1</v>
      </c>
      <c r="W251">
        <v>0</v>
      </c>
      <c r="X251">
        <v>-185737400</v>
      </c>
      <c r="Y251">
        <v>0.03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1</v>
      </c>
      <c r="AJ251">
        <v>1</v>
      </c>
      <c r="AK251">
        <v>1</v>
      </c>
      <c r="AL251">
        <v>1</v>
      </c>
      <c r="AN251">
        <v>0</v>
      </c>
      <c r="AO251">
        <v>1</v>
      </c>
      <c r="AP251">
        <v>0</v>
      </c>
      <c r="AQ251">
        <v>0</v>
      </c>
      <c r="AR251">
        <v>0</v>
      </c>
      <c r="AS251" t="s">
        <v>3</v>
      </c>
      <c r="AT251">
        <v>0.03</v>
      </c>
      <c r="AU251" t="s">
        <v>3</v>
      </c>
      <c r="AV251">
        <v>2</v>
      </c>
      <c r="AW251">
        <v>2</v>
      </c>
      <c r="AX251">
        <v>68191446</v>
      </c>
      <c r="AY251">
        <v>1</v>
      </c>
      <c r="AZ251">
        <v>0</v>
      </c>
      <c r="BA251">
        <v>246</v>
      </c>
      <c r="BB251">
        <v>0</v>
      </c>
      <c r="BC251">
        <v>0</v>
      </c>
      <c r="BD251">
        <v>0</v>
      </c>
      <c r="BE251">
        <v>0</v>
      </c>
      <c r="BF251">
        <v>0</v>
      </c>
      <c r="BG251">
        <v>0</v>
      </c>
      <c r="BH251">
        <v>0</v>
      </c>
      <c r="BI251">
        <v>0</v>
      </c>
      <c r="BJ251">
        <v>0</v>
      </c>
      <c r="BK251">
        <v>0</v>
      </c>
      <c r="BL251">
        <v>0</v>
      </c>
      <c r="BM251">
        <v>0</v>
      </c>
      <c r="BN251">
        <v>0</v>
      </c>
      <c r="BO251">
        <v>0</v>
      </c>
      <c r="BP251">
        <v>0</v>
      </c>
      <c r="BQ251">
        <v>0</v>
      </c>
      <c r="BR251">
        <v>0</v>
      </c>
      <c r="BS251">
        <v>0</v>
      </c>
      <c r="BT251">
        <v>0</v>
      </c>
      <c r="BU251">
        <v>0</v>
      </c>
      <c r="BV251">
        <v>0</v>
      </c>
      <c r="BW251">
        <v>0</v>
      </c>
      <c r="CX251">
        <f>Y251*Source!I150</f>
        <v>1.1999999999999999E-3</v>
      </c>
      <c r="CY251">
        <f>AD251</f>
        <v>0</v>
      </c>
      <c r="CZ251">
        <f>AH251</f>
        <v>0</v>
      </c>
      <c r="DA251">
        <f>AL251</f>
        <v>1</v>
      </c>
      <c r="DB251">
        <f t="shared" si="52"/>
        <v>0</v>
      </c>
      <c r="DC251">
        <f t="shared" si="53"/>
        <v>0</v>
      </c>
    </row>
    <row r="252" spans="1:107" x14ac:dyDescent="0.2">
      <c r="A252">
        <f>ROW(Source!A150)</f>
        <v>150</v>
      </c>
      <c r="B252">
        <v>68187018</v>
      </c>
      <c r="C252">
        <v>68191444</v>
      </c>
      <c r="D252">
        <v>64871266</v>
      </c>
      <c r="E252">
        <v>1</v>
      </c>
      <c r="F252">
        <v>1</v>
      </c>
      <c r="G252">
        <v>1</v>
      </c>
      <c r="H252">
        <v>2</v>
      </c>
      <c r="I252" t="s">
        <v>918</v>
      </c>
      <c r="J252" t="s">
        <v>919</v>
      </c>
      <c r="K252" t="s">
        <v>920</v>
      </c>
      <c r="L252">
        <v>1368</v>
      </c>
      <c r="N252">
        <v>1011</v>
      </c>
      <c r="O252" t="s">
        <v>669</v>
      </c>
      <c r="P252" t="s">
        <v>669</v>
      </c>
      <c r="Q252">
        <v>1</v>
      </c>
      <c r="W252">
        <v>0</v>
      </c>
      <c r="X252">
        <v>783836208</v>
      </c>
      <c r="Y252">
        <v>0.03</v>
      </c>
      <c r="AA252">
        <v>0</v>
      </c>
      <c r="AB252">
        <v>1012.57</v>
      </c>
      <c r="AC252">
        <v>383.81</v>
      </c>
      <c r="AD252">
        <v>0</v>
      </c>
      <c r="AE252">
        <v>0</v>
      </c>
      <c r="AF252">
        <v>134.65</v>
      </c>
      <c r="AG252">
        <v>13.5</v>
      </c>
      <c r="AH252">
        <v>0</v>
      </c>
      <c r="AI252">
        <v>1</v>
      </c>
      <c r="AJ252">
        <v>7.52</v>
      </c>
      <c r="AK252">
        <v>28.43</v>
      </c>
      <c r="AL252">
        <v>1</v>
      </c>
      <c r="AN252">
        <v>0</v>
      </c>
      <c r="AO252">
        <v>1</v>
      </c>
      <c r="AP252">
        <v>0</v>
      </c>
      <c r="AQ252">
        <v>0</v>
      </c>
      <c r="AR252">
        <v>0</v>
      </c>
      <c r="AS252" t="s">
        <v>3</v>
      </c>
      <c r="AT252">
        <v>0.03</v>
      </c>
      <c r="AU252" t="s">
        <v>3</v>
      </c>
      <c r="AV252">
        <v>0</v>
      </c>
      <c r="AW252">
        <v>2</v>
      </c>
      <c r="AX252">
        <v>68191447</v>
      </c>
      <c r="AY252">
        <v>1</v>
      </c>
      <c r="AZ252">
        <v>0</v>
      </c>
      <c r="BA252">
        <v>247</v>
      </c>
      <c r="BB252">
        <v>0</v>
      </c>
      <c r="BC252">
        <v>0</v>
      </c>
      <c r="BD252">
        <v>0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0</v>
      </c>
      <c r="BN252">
        <v>0</v>
      </c>
      <c r="BO252">
        <v>0</v>
      </c>
      <c r="BP252">
        <v>0</v>
      </c>
      <c r="BQ252">
        <v>0</v>
      </c>
      <c r="BR252">
        <v>0</v>
      </c>
      <c r="BS252">
        <v>0</v>
      </c>
      <c r="BT252">
        <v>0</v>
      </c>
      <c r="BU252">
        <v>0</v>
      </c>
      <c r="BV252">
        <v>0</v>
      </c>
      <c r="BW252">
        <v>0</v>
      </c>
      <c r="CX252">
        <f>Y252*Source!I150</f>
        <v>1.1999999999999999E-3</v>
      </c>
      <c r="CY252">
        <f>AB252</f>
        <v>1012.57</v>
      </c>
      <c r="CZ252">
        <f>AF252</f>
        <v>134.65</v>
      </c>
      <c r="DA252">
        <f>AJ252</f>
        <v>7.52</v>
      </c>
      <c r="DB252">
        <f t="shared" si="52"/>
        <v>4.04</v>
      </c>
      <c r="DC252">
        <f t="shared" si="53"/>
        <v>0.41</v>
      </c>
    </row>
    <row r="253" spans="1:107" x14ac:dyDescent="0.2">
      <c r="A253">
        <f>ROW(Source!A150)</f>
        <v>150</v>
      </c>
      <c r="B253">
        <v>68187018</v>
      </c>
      <c r="C253">
        <v>68191444</v>
      </c>
      <c r="D253">
        <v>64873129</v>
      </c>
      <c r="E253">
        <v>1</v>
      </c>
      <c r="F253">
        <v>1</v>
      </c>
      <c r="G253">
        <v>1</v>
      </c>
      <c r="H253">
        <v>2</v>
      </c>
      <c r="I253" t="s">
        <v>715</v>
      </c>
      <c r="J253" t="s">
        <v>716</v>
      </c>
      <c r="K253" t="s">
        <v>717</v>
      </c>
      <c r="L253">
        <v>1368</v>
      </c>
      <c r="N253">
        <v>1011</v>
      </c>
      <c r="O253" t="s">
        <v>669</v>
      </c>
      <c r="P253" t="s">
        <v>669</v>
      </c>
      <c r="Q253">
        <v>1</v>
      </c>
      <c r="W253">
        <v>0</v>
      </c>
      <c r="X253">
        <v>1230759911</v>
      </c>
      <c r="Y253">
        <v>0.02</v>
      </c>
      <c r="AA253">
        <v>0</v>
      </c>
      <c r="AB253">
        <v>851.65</v>
      </c>
      <c r="AC253">
        <v>329.79</v>
      </c>
      <c r="AD253">
        <v>0</v>
      </c>
      <c r="AE253">
        <v>0</v>
      </c>
      <c r="AF253">
        <v>87.17</v>
      </c>
      <c r="AG253">
        <v>11.6</v>
      </c>
      <c r="AH253">
        <v>0</v>
      </c>
      <c r="AI253">
        <v>1</v>
      </c>
      <c r="AJ253">
        <v>9.77</v>
      </c>
      <c r="AK253">
        <v>28.43</v>
      </c>
      <c r="AL253">
        <v>1</v>
      </c>
      <c r="AN253">
        <v>0</v>
      </c>
      <c r="AO253">
        <v>1</v>
      </c>
      <c r="AP253">
        <v>0</v>
      </c>
      <c r="AQ253">
        <v>0</v>
      </c>
      <c r="AR253">
        <v>0</v>
      </c>
      <c r="AS253" t="s">
        <v>3</v>
      </c>
      <c r="AT253">
        <v>0.02</v>
      </c>
      <c r="AU253" t="s">
        <v>3</v>
      </c>
      <c r="AV253">
        <v>0</v>
      </c>
      <c r="AW253">
        <v>2</v>
      </c>
      <c r="AX253">
        <v>68191448</v>
      </c>
      <c r="AY253">
        <v>1</v>
      </c>
      <c r="AZ253">
        <v>0</v>
      </c>
      <c r="BA253">
        <v>248</v>
      </c>
      <c r="BB253">
        <v>0</v>
      </c>
      <c r="BC253">
        <v>0</v>
      </c>
      <c r="BD253">
        <v>0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>
        <v>0</v>
      </c>
      <c r="BN253">
        <v>0</v>
      </c>
      <c r="BO253">
        <v>0</v>
      </c>
      <c r="BP253">
        <v>0</v>
      </c>
      <c r="BQ253">
        <v>0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CX253">
        <f>Y253*Source!I150</f>
        <v>8.0000000000000004E-4</v>
      </c>
      <c r="CY253">
        <f>AB253</f>
        <v>851.65</v>
      </c>
      <c r="CZ253">
        <f>AF253</f>
        <v>87.17</v>
      </c>
      <c r="DA253">
        <f>AJ253</f>
        <v>9.77</v>
      </c>
      <c r="DB253">
        <f t="shared" si="52"/>
        <v>1.74</v>
      </c>
      <c r="DC253">
        <f t="shared" si="53"/>
        <v>0.23</v>
      </c>
    </row>
    <row r="254" spans="1:107" x14ac:dyDescent="0.2">
      <c r="A254">
        <f>ROW(Source!A150)</f>
        <v>150</v>
      </c>
      <c r="B254">
        <v>68187018</v>
      </c>
      <c r="C254">
        <v>68191444</v>
      </c>
      <c r="D254">
        <v>64846603</v>
      </c>
      <c r="E254">
        <v>1</v>
      </c>
      <c r="F254">
        <v>1</v>
      </c>
      <c r="G254">
        <v>1</v>
      </c>
      <c r="H254">
        <v>3</v>
      </c>
      <c r="I254" t="s">
        <v>949</v>
      </c>
      <c r="J254" t="s">
        <v>950</v>
      </c>
      <c r="K254" t="s">
        <v>951</v>
      </c>
      <c r="L254">
        <v>1348</v>
      </c>
      <c r="N254">
        <v>1009</v>
      </c>
      <c r="O254" t="s">
        <v>133</v>
      </c>
      <c r="P254" t="s">
        <v>133</v>
      </c>
      <c r="Q254">
        <v>1000</v>
      </c>
      <c r="W254">
        <v>0</v>
      </c>
      <c r="X254">
        <v>-601557392</v>
      </c>
      <c r="Y254">
        <v>3.15E-3</v>
      </c>
      <c r="AA254">
        <v>4956.5600000000004</v>
      </c>
      <c r="AB254">
        <v>0</v>
      </c>
      <c r="AC254">
        <v>0</v>
      </c>
      <c r="AD254">
        <v>0</v>
      </c>
      <c r="AE254">
        <v>729.98</v>
      </c>
      <c r="AF254">
        <v>0</v>
      </c>
      <c r="AG254">
        <v>0</v>
      </c>
      <c r="AH254">
        <v>0</v>
      </c>
      <c r="AI254">
        <v>6.79</v>
      </c>
      <c r="AJ254">
        <v>1</v>
      </c>
      <c r="AK254">
        <v>1</v>
      </c>
      <c r="AL254">
        <v>1</v>
      </c>
      <c r="AN254">
        <v>0</v>
      </c>
      <c r="AO254">
        <v>1</v>
      </c>
      <c r="AP254">
        <v>0</v>
      </c>
      <c r="AQ254">
        <v>0</v>
      </c>
      <c r="AR254">
        <v>0</v>
      </c>
      <c r="AS254" t="s">
        <v>3</v>
      </c>
      <c r="AT254">
        <v>3.15E-3</v>
      </c>
      <c r="AU254" t="s">
        <v>3</v>
      </c>
      <c r="AV254">
        <v>0</v>
      </c>
      <c r="AW254">
        <v>2</v>
      </c>
      <c r="AX254">
        <v>68191449</v>
      </c>
      <c r="AY254">
        <v>1</v>
      </c>
      <c r="AZ254">
        <v>0</v>
      </c>
      <c r="BA254">
        <v>249</v>
      </c>
      <c r="BB254">
        <v>0</v>
      </c>
      <c r="BC254">
        <v>0</v>
      </c>
      <c r="BD254">
        <v>0</v>
      </c>
      <c r="BE254">
        <v>0</v>
      </c>
      <c r="BF254">
        <v>0</v>
      </c>
      <c r="BG254">
        <v>0</v>
      </c>
      <c r="BH254">
        <v>0</v>
      </c>
      <c r="BI254">
        <v>0</v>
      </c>
      <c r="BJ254">
        <v>0</v>
      </c>
      <c r="BK254">
        <v>0</v>
      </c>
      <c r="BL254">
        <v>0</v>
      </c>
      <c r="BM254">
        <v>0</v>
      </c>
      <c r="BN254">
        <v>0</v>
      </c>
      <c r="BO254">
        <v>0</v>
      </c>
      <c r="BP254">
        <v>0</v>
      </c>
      <c r="BQ254">
        <v>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CX254">
        <f>Y254*Source!I150</f>
        <v>1.26E-4</v>
      </c>
      <c r="CY254">
        <f>AA254</f>
        <v>4956.5600000000004</v>
      </c>
      <c r="CZ254">
        <f>AE254</f>
        <v>729.98</v>
      </c>
      <c r="DA254">
        <f>AI254</f>
        <v>6.79</v>
      </c>
      <c r="DB254">
        <f t="shared" si="52"/>
        <v>2.2999999999999998</v>
      </c>
      <c r="DC254">
        <f t="shared" si="53"/>
        <v>0</v>
      </c>
    </row>
    <row r="255" spans="1:107" x14ac:dyDescent="0.2">
      <c r="A255">
        <f>ROW(Source!A150)</f>
        <v>150</v>
      </c>
      <c r="B255">
        <v>68187018</v>
      </c>
      <c r="C255">
        <v>68191444</v>
      </c>
      <c r="D255">
        <v>64862995</v>
      </c>
      <c r="E255">
        <v>1</v>
      </c>
      <c r="F255">
        <v>1</v>
      </c>
      <c r="G255">
        <v>1</v>
      </c>
      <c r="H255">
        <v>3</v>
      </c>
      <c r="I255" t="s">
        <v>952</v>
      </c>
      <c r="J255" t="s">
        <v>953</v>
      </c>
      <c r="K255" t="s">
        <v>954</v>
      </c>
      <c r="L255">
        <v>1356</v>
      </c>
      <c r="N255">
        <v>1010</v>
      </c>
      <c r="O255" t="s">
        <v>271</v>
      </c>
      <c r="P255" t="s">
        <v>271</v>
      </c>
      <c r="Q255">
        <v>1000</v>
      </c>
      <c r="W255">
        <v>0</v>
      </c>
      <c r="X255">
        <v>895142179</v>
      </c>
      <c r="Y255">
        <v>0.10199999999999999</v>
      </c>
      <c r="AA255">
        <v>688.8</v>
      </c>
      <c r="AB255">
        <v>0</v>
      </c>
      <c r="AC255">
        <v>0</v>
      </c>
      <c r="AD255">
        <v>0</v>
      </c>
      <c r="AE255">
        <v>280</v>
      </c>
      <c r="AF255">
        <v>0</v>
      </c>
      <c r="AG255">
        <v>0</v>
      </c>
      <c r="AH255">
        <v>0</v>
      </c>
      <c r="AI255">
        <v>2.46</v>
      </c>
      <c r="AJ255">
        <v>1</v>
      </c>
      <c r="AK255">
        <v>1</v>
      </c>
      <c r="AL255">
        <v>1</v>
      </c>
      <c r="AN255">
        <v>0</v>
      </c>
      <c r="AO255">
        <v>1</v>
      </c>
      <c r="AP255">
        <v>0</v>
      </c>
      <c r="AQ255">
        <v>0</v>
      </c>
      <c r="AR255">
        <v>0</v>
      </c>
      <c r="AS255" t="s">
        <v>3</v>
      </c>
      <c r="AT255">
        <v>0.10199999999999999</v>
      </c>
      <c r="AU255" t="s">
        <v>3</v>
      </c>
      <c r="AV255">
        <v>0</v>
      </c>
      <c r="AW255">
        <v>2</v>
      </c>
      <c r="AX255">
        <v>68191450</v>
      </c>
      <c r="AY255">
        <v>1</v>
      </c>
      <c r="AZ255">
        <v>0</v>
      </c>
      <c r="BA255">
        <v>250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CX255">
        <f>Y255*Source!I150</f>
        <v>4.0799999999999994E-3</v>
      </c>
      <c r="CY255">
        <f>AA255</f>
        <v>688.8</v>
      </c>
      <c r="CZ255">
        <f>AE255</f>
        <v>280</v>
      </c>
      <c r="DA255">
        <f>AI255</f>
        <v>2.46</v>
      </c>
      <c r="DB255">
        <f t="shared" si="52"/>
        <v>28.56</v>
      </c>
      <c r="DC255">
        <f t="shared" si="53"/>
        <v>0</v>
      </c>
    </row>
    <row r="256" spans="1:107" x14ac:dyDescent="0.2">
      <c r="A256">
        <f>ROW(Source!A150)</f>
        <v>150</v>
      </c>
      <c r="B256">
        <v>68187018</v>
      </c>
      <c r="C256">
        <v>68191444</v>
      </c>
      <c r="D256">
        <v>64866780</v>
      </c>
      <c r="E256">
        <v>1</v>
      </c>
      <c r="F256">
        <v>1</v>
      </c>
      <c r="G256">
        <v>1</v>
      </c>
      <c r="H256">
        <v>3</v>
      </c>
      <c r="I256" t="s">
        <v>330</v>
      </c>
      <c r="J256" t="s">
        <v>332</v>
      </c>
      <c r="K256" t="s">
        <v>331</v>
      </c>
      <c r="L256">
        <v>1358</v>
      </c>
      <c r="N256">
        <v>1010</v>
      </c>
      <c r="O256" t="s">
        <v>293</v>
      </c>
      <c r="P256" t="s">
        <v>293</v>
      </c>
      <c r="Q256">
        <v>10</v>
      </c>
      <c r="W256">
        <v>0</v>
      </c>
      <c r="X256">
        <v>1414105987</v>
      </c>
      <c r="Y256">
        <v>10</v>
      </c>
      <c r="AA256">
        <v>764.71</v>
      </c>
      <c r="AB256">
        <v>0</v>
      </c>
      <c r="AC256">
        <v>0</v>
      </c>
      <c r="AD256">
        <v>0</v>
      </c>
      <c r="AE256">
        <v>88.1</v>
      </c>
      <c r="AF256">
        <v>0</v>
      </c>
      <c r="AG256">
        <v>0</v>
      </c>
      <c r="AH256">
        <v>0</v>
      </c>
      <c r="AI256">
        <v>8.68</v>
      </c>
      <c r="AJ256">
        <v>1</v>
      </c>
      <c r="AK256">
        <v>1</v>
      </c>
      <c r="AL256">
        <v>1</v>
      </c>
      <c r="AN256">
        <v>0</v>
      </c>
      <c r="AO256">
        <v>0</v>
      </c>
      <c r="AP256">
        <v>0</v>
      </c>
      <c r="AQ256">
        <v>0</v>
      </c>
      <c r="AR256">
        <v>0</v>
      </c>
      <c r="AS256" t="s">
        <v>3</v>
      </c>
      <c r="AT256">
        <v>10</v>
      </c>
      <c r="AU256" t="s">
        <v>3</v>
      </c>
      <c r="AV256">
        <v>0</v>
      </c>
      <c r="AW256">
        <v>1</v>
      </c>
      <c r="AX256">
        <v>-1</v>
      </c>
      <c r="AY256">
        <v>0</v>
      </c>
      <c r="AZ256">
        <v>0</v>
      </c>
      <c r="BA256" t="s">
        <v>3</v>
      </c>
      <c r="BB256">
        <v>0</v>
      </c>
      <c r="BC256">
        <v>0</v>
      </c>
      <c r="BD256">
        <v>0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0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CX256">
        <f>Y256*Source!I150</f>
        <v>0.4</v>
      </c>
      <c r="CY256">
        <f>AA256</f>
        <v>764.71</v>
      </c>
      <c r="CZ256">
        <f>AE256</f>
        <v>88.1</v>
      </c>
      <c r="DA256">
        <f>AI256</f>
        <v>8.68</v>
      </c>
      <c r="DB256">
        <f t="shared" si="52"/>
        <v>881</v>
      </c>
      <c r="DC256">
        <f t="shared" si="53"/>
        <v>0</v>
      </c>
    </row>
    <row r="257" spans="1:107" x14ac:dyDescent="0.2">
      <c r="A257">
        <f>ROW(Source!A150)</f>
        <v>150</v>
      </c>
      <c r="B257">
        <v>68187018</v>
      </c>
      <c r="C257">
        <v>68191444</v>
      </c>
      <c r="D257">
        <v>64870754</v>
      </c>
      <c r="E257">
        <v>1</v>
      </c>
      <c r="F257">
        <v>1</v>
      </c>
      <c r="G257">
        <v>1</v>
      </c>
      <c r="H257">
        <v>3</v>
      </c>
      <c r="I257" t="s">
        <v>912</v>
      </c>
      <c r="J257" t="s">
        <v>913</v>
      </c>
      <c r="K257" t="s">
        <v>914</v>
      </c>
      <c r="L257">
        <v>1374</v>
      </c>
      <c r="N257">
        <v>1013</v>
      </c>
      <c r="O257" t="s">
        <v>915</v>
      </c>
      <c r="P257" t="s">
        <v>915</v>
      </c>
      <c r="Q257">
        <v>1</v>
      </c>
      <c r="W257">
        <v>0</v>
      </c>
      <c r="X257">
        <v>-915781824</v>
      </c>
      <c r="Y257">
        <v>5.21</v>
      </c>
      <c r="AA257">
        <v>1</v>
      </c>
      <c r="AB257">
        <v>0</v>
      </c>
      <c r="AC257">
        <v>0</v>
      </c>
      <c r="AD257">
        <v>0</v>
      </c>
      <c r="AE257">
        <v>1</v>
      </c>
      <c r="AF257">
        <v>0</v>
      </c>
      <c r="AG257">
        <v>0</v>
      </c>
      <c r="AH257">
        <v>0</v>
      </c>
      <c r="AI257">
        <v>1</v>
      </c>
      <c r="AJ257">
        <v>1</v>
      </c>
      <c r="AK257">
        <v>1</v>
      </c>
      <c r="AL257">
        <v>1</v>
      </c>
      <c r="AN257">
        <v>0</v>
      </c>
      <c r="AO257">
        <v>1</v>
      </c>
      <c r="AP257">
        <v>0</v>
      </c>
      <c r="AQ257">
        <v>0</v>
      </c>
      <c r="AR257">
        <v>0</v>
      </c>
      <c r="AS257" t="s">
        <v>3</v>
      </c>
      <c r="AT257">
        <v>5.21</v>
      </c>
      <c r="AU257" t="s">
        <v>3</v>
      </c>
      <c r="AV257">
        <v>0</v>
      </c>
      <c r="AW257">
        <v>2</v>
      </c>
      <c r="AX257">
        <v>68191451</v>
      </c>
      <c r="AY257">
        <v>1</v>
      </c>
      <c r="AZ257">
        <v>0</v>
      </c>
      <c r="BA257">
        <v>251</v>
      </c>
      <c r="BB257">
        <v>0</v>
      </c>
      <c r="BC257">
        <v>0</v>
      </c>
      <c r="BD257">
        <v>0</v>
      </c>
      <c r="BE257">
        <v>0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0</v>
      </c>
      <c r="BO257">
        <v>0</v>
      </c>
      <c r="BP257">
        <v>0</v>
      </c>
      <c r="BQ257">
        <v>0</v>
      </c>
      <c r="BR257">
        <v>0</v>
      </c>
      <c r="BS257">
        <v>0</v>
      </c>
      <c r="BT257">
        <v>0</v>
      </c>
      <c r="BU257">
        <v>0</v>
      </c>
      <c r="BV257">
        <v>0</v>
      </c>
      <c r="BW257">
        <v>0</v>
      </c>
      <c r="CX257">
        <f>Y257*Source!I150</f>
        <v>0.2084</v>
      </c>
      <c r="CY257">
        <f>AA257</f>
        <v>1</v>
      </c>
      <c r="CZ257">
        <f>AE257</f>
        <v>1</v>
      </c>
      <c r="DA257">
        <f>AI257</f>
        <v>1</v>
      </c>
      <c r="DB257">
        <f t="shared" si="52"/>
        <v>5.21</v>
      </c>
      <c r="DC257">
        <f t="shared" si="53"/>
        <v>0</v>
      </c>
    </row>
    <row r="258" spans="1:107" x14ac:dyDescent="0.2">
      <c r="A258">
        <f>ROW(Source!A152)</f>
        <v>152</v>
      </c>
      <c r="B258">
        <v>68187018</v>
      </c>
      <c r="C258">
        <v>68191460</v>
      </c>
      <c r="D258">
        <v>29364679</v>
      </c>
      <c r="E258">
        <v>1</v>
      </c>
      <c r="F258">
        <v>1</v>
      </c>
      <c r="G258">
        <v>1</v>
      </c>
      <c r="H258">
        <v>1</v>
      </c>
      <c r="I258" t="s">
        <v>945</v>
      </c>
      <c r="J258" t="s">
        <v>3</v>
      </c>
      <c r="K258" t="s">
        <v>946</v>
      </c>
      <c r="L258">
        <v>1369</v>
      </c>
      <c r="N258">
        <v>1013</v>
      </c>
      <c r="O258" t="s">
        <v>665</v>
      </c>
      <c r="P258" t="s">
        <v>665</v>
      </c>
      <c r="Q258">
        <v>1</v>
      </c>
      <c r="W258">
        <v>0</v>
      </c>
      <c r="X258">
        <v>931378261</v>
      </c>
      <c r="Y258">
        <v>213.6</v>
      </c>
      <c r="AA258">
        <v>0</v>
      </c>
      <c r="AB258">
        <v>0</v>
      </c>
      <c r="AC258">
        <v>0</v>
      </c>
      <c r="AD258">
        <v>9.92</v>
      </c>
      <c r="AE258">
        <v>0</v>
      </c>
      <c r="AF258">
        <v>0</v>
      </c>
      <c r="AG258">
        <v>0</v>
      </c>
      <c r="AH258">
        <v>9.92</v>
      </c>
      <c r="AI258">
        <v>1</v>
      </c>
      <c r="AJ258">
        <v>1</v>
      </c>
      <c r="AK258">
        <v>1</v>
      </c>
      <c r="AL258">
        <v>1</v>
      </c>
      <c r="AN258">
        <v>0</v>
      </c>
      <c r="AO258">
        <v>1</v>
      </c>
      <c r="AP258">
        <v>0</v>
      </c>
      <c r="AQ258">
        <v>0</v>
      </c>
      <c r="AR258">
        <v>0</v>
      </c>
      <c r="AS258" t="s">
        <v>3</v>
      </c>
      <c r="AT258">
        <v>213.6</v>
      </c>
      <c r="AU258" t="s">
        <v>3</v>
      </c>
      <c r="AV258">
        <v>1</v>
      </c>
      <c r="AW258">
        <v>2</v>
      </c>
      <c r="AX258">
        <v>68191461</v>
      </c>
      <c r="AY258">
        <v>1</v>
      </c>
      <c r="AZ258">
        <v>0</v>
      </c>
      <c r="BA258">
        <v>252</v>
      </c>
      <c r="BB258">
        <v>0</v>
      </c>
      <c r="BC258">
        <v>0</v>
      </c>
      <c r="BD258">
        <v>0</v>
      </c>
      <c r="BE258">
        <v>0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>
        <v>0</v>
      </c>
      <c r="BN258">
        <v>0</v>
      </c>
      <c r="BO258">
        <v>0</v>
      </c>
      <c r="BP258">
        <v>0</v>
      </c>
      <c r="BQ258">
        <v>0</v>
      </c>
      <c r="BR258">
        <v>0</v>
      </c>
      <c r="BS258">
        <v>0</v>
      </c>
      <c r="BT258">
        <v>0</v>
      </c>
      <c r="BU258">
        <v>0</v>
      </c>
      <c r="BV258">
        <v>0</v>
      </c>
      <c r="BW258">
        <v>0</v>
      </c>
      <c r="CX258">
        <f>Y258*Source!I152</f>
        <v>217.87199999999999</v>
      </c>
      <c r="CY258">
        <f>AD258</f>
        <v>9.92</v>
      </c>
      <c r="CZ258">
        <f>AH258</f>
        <v>9.92</v>
      </c>
      <c r="DA258">
        <f>AL258</f>
        <v>1</v>
      </c>
      <c r="DB258">
        <f t="shared" si="52"/>
        <v>2118.91</v>
      </c>
      <c r="DC258">
        <f t="shared" si="53"/>
        <v>0</v>
      </c>
    </row>
    <row r="259" spans="1:107" x14ac:dyDescent="0.2">
      <c r="A259">
        <f>ROW(Source!A152)</f>
        <v>152</v>
      </c>
      <c r="B259">
        <v>68187018</v>
      </c>
      <c r="C259">
        <v>68191460</v>
      </c>
      <c r="D259">
        <v>121548</v>
      </c>
      <c r="E259">
        <v>1</v>
      </c>
      <c r="F259">
        <v>1</v>
      </c>
      <c r="G259">
        <v>1</v>
      </c>
      <c r="H259">
        <v>1</v>
      </c>
      <c r="I259" t="s">
        <v>44</v>
      </c>
      <c r="J259" t="s">
        <v>3</v>
      </c>
      <c r="K259" t="s">
        <v>723</v>
      </c>
      <c r="L259">
        <v>608254</v>
      </c>
      <c r="N259">
        <v>1013</v>
      </c>
      <c r="O259" t="s">
        <v>724</v>
      </c>
      <c r="P259" t="s">
        <v>724</v>
      </c>
      <c r="Q259">
        <v>1</v>
      </c>
      <c r="W259">
        <v>0</v>
      </c>
      <c r="X259">
        <v>-185737400</v>
      </c>
      <c r="Y259">
        <v>0.99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1</v>
      </c>
      <c r="AJ259">
        <v>1</v>
      </c>
      <c r="AK259">
        <v>1</v>
      </c>
      <c r="AL259">
        <v>1</v>
      </c>
      <c r="AN259">
        <v>0</v>
      </c>
      <c r="AO259">
        <v>1</v>
      </c>
      <c r="AP259">
        <v>0</v>
      </c>
      <c r="AQ259">
        <v>0</v>
      </c>
      <c r="AR259">
        <v>0</v>
      </c>
      <c r="AS259" t="s">
        <v>3</v>
      </c>
      <c r="AT259">
        <v>0.99</v>
      </c>
      <c r="AU259" t="s">
        <v>3</v>
      </c>
      <c r="AV259">
        <v>2</v>
      </c>
      <c r="AW259">
        <v>2</v>
      </c>
      <c r="AX259">
        <v>68191462</v>
      </c>
      <c r="AY259">
        <v>1</v>
      </c>
      <c r="AZ259">
        <v>0</v>
      </c>
      <c r="BA259">
        <v>253</v>
      </c>
      <c r="BB259">
        <v>0</v>
      </c>
      <c r="BC259">
        <v>0</v>
      </c>
      <c r="BD259">
        <v>0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>
        <v>0</v>
      </c>
      <c r="BN259">
        <v>0</v>
      </c>
      <c r="BO259">
        <v>0</v>
      </c>
      <c r="BP259">
        <v>0</v>
      </c>
      <c r="BQ259">
        <v>0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CX259">
        <f>Y259*Source!I152</f>
        <v>1.0098</v>
      </c>
      <c r="CY259">
        <f>AD259</f>
        <v>0</v>
      </c>
      <c r="CZ259">
        <f>AH259</f>
        <v>0</v>
      </c>
      <c r="DA259">
        <f>AL259</f>
        <v>1</v>
      </c>
      <c r="DB259">
        <f t="shared" si="52"/>
        <v>0</v>
      </c>
      <c r="DC259">
        <f t="shared" si="53"/>
        <v>0</v>
      </c>
    </row>
    <row r="260" spans="1:107" x14ac:dyDescent="0.2">
      <c r="A260">
        <f>ROW(Source!A152)</f>
        <v>152</v>
      </c>
      <c r="B260">
        <v>68187018</v>
      </c>
      <c r="C260">
        <v>68191460</v>
      </c>
      <c r="D260">
        <v>64871266</v>
      </c>
      <c r="E260">
        <v>1</v>
      </c>
      <c r="F260">
        <v>1</v>
      </c>
      <c r="G260">
        <v>1</v>
      </c>
      <c r="H260">
        <v>2</v>
      </c>
      <c r="I260" t="s">
        <v>918</v>
      </c>
      <c r="J260" t="s">
        <v>919</v>
      </c>
      <c r="K260" t="s">
        <v>920</v>
      </c>
      <c r="L260">
        <v>1368</v>
      </c>
      <c r="N260">
        <v>1011</v>
      </c>
      <c r="O260" t="s">
        <v>669</v>
      </c>
      <c r="P260" t="s">
        <v>669</v>
      </c>
      <c r="Q260">
        <v>1</v>
      </c>
      <c r="W260">
        <v>0</v>
      </c>
      <c r="X260">
        <v>783836208</v>
      </c>
      <c r="Y260">
        <v>0.99</v>
      </c>
      <c r="AA260">
        <v>0</v>
      </c>
      <c r="AB260">
        <v>1012.57</v>
      </c>
      <c r="AC260">
        <v>383.81</v>
      </c>
      <c r="AD260">
        <v>0</v>
      </c>
      <c r="AE260">
        <v>0</v>
      </c>
      <c r="AF260">
        <v>134.65</v>
      </c>
      <c r="AG260">
        <v>13.5</v>
      </c>
      <c r="AH260">
        <v>0</v>
      </c>
      <c r="AI260">
        <v>1</v>
      </c>
      <c r="AJ260">
        <v>7.52</v>
      </c>
      <c r="AK260">
        <v>28.43</v>
      </c>
      <c r="AL260">
        <v>1</v>
      </c>
      <c r="AN260">
        <v>0</v>
      </c>
      <c r="AO260">
        <v>1</v>
      </c>
      <c r="AP260">
        <v>0</v>
      </c>
      <c r="AQ260">
        <v>0</v>
      </c>
      <c r="AR260">
        <v>0</v>
      </c>
      <c r="AS260" t="s">
        <v>3</v>
      </c>
      <c r="AT260">
        <v>0.99</v>
      </c>
      <c r="AU260" t="s">
        <v>3</v>
      </c>
      <c r="AV260">
        <v>0</v>
      </c>
      <c r="AW260">
        <v>2</v>
      </c>
      <c r="AX260">
        <v>68191463</v>
      </c>
      <c r="AY260">
        <v>1</v>
      </c>
      <c r="AZ260">
        <v>0</v>
      </c>
      <c r="BA260">
        <v>254</v>
      </c>
      <c r="BB260">
        <v>0</v>
      </c>
      <c r="BC260">
        <v>0</v>
      </c>
      <c r="BD260">
        <v>0</v>
      </c>
      <c r="BE260">
        <v>0</v>
      </c>
      <c r="BF260">
        <v>0</v>
      </c>
      <c r="BG260">
        <v>0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0</v>
      </c>
      <c r="BO260">
        <v>0</v>
      </c>
      <c r="BP260">
        <v>0</v>
      </c>
      <c r="BQ260">
        <v>0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CX260">
        <f>Y260*Source!I152</f>
        <v>1.0098</v>
      </c>
      <c r="CY260">
        <f>AB260</f>
        <v>1012.57</v>
      </c>
      <c r="CZ260">
        <f>AF260</f>
        <v>134.65</v>
      </c>
      <c r="DA260">
        <f>AJ260</f>
        <v>7.52</v>
      </c>
      <c r="DB260">
        <f t="shared" si="52"/>
        <v>133.30000000000001</v>
      </c>
      <c r="DC260">
        <f t="shared" si="53"/>
        <v>13.37</v>
      </c>
    </row>
    <row r="261" spans="1:107" x14ac:dyDescent="0.2">
      <c r="A261">
        <f>ROW(Source!A152)</f>
        <v>152</v>
      </c>
      <c r="B261">
        <v>68187018</v>
      </c>
      <c r="C261">
        <v>68191460</v>
      </c>
      <c r="D261">
        <v>64871481</v>
      </c>
      <c r="E261">
        <v>1</v>
      </c>
      <c r="F261">
        <v>1</v>
      </c>
      <c r="G261">
        <v>1</v>
      </c>
      <c r="H261">
        <v>2</v>
      </c>
      <c r="I261" t="s">
        <v>743</v>
      </c>
      <c r="J261" t="s">
        <v>744</v>
      </c>
      <c r="K261" t="s">
        <v>745</v>
      </c>
      <c r="L261">
        <v>1368</v>
      </c>
      <c r="N261">
        <v>1011</v>
      </c>
      <c r="O261" t="s">
        <v>669</v>
      </c>
      <c r="P261" t="s">
        <v>669</v>
      </c>
      <c r="Q261">
        <v>1</v>
      </c>
      <c r="W261">
        <v>0</v>
      </c>
      <c r="X261">
        <v>1474986261</v>
      </c>
      <c r="Y261">
        <v>1.1399999999999999</v>
      </c>
      <c r="AA261">
        <v>0</v>
      </c>
      <c r="AB261">
        <v>56.7</v>
      </c>
      <c r="AC261">
        <v>0</v>
      </c>
      <c r="AD261">
        <v>0</v>
      </c>
      <c r="AE261">
        <v>0</v>
      </c>
      <c r="AF261">
        <v>8.1</v>
      </c>
      <c r="AG261">
        <v>0</v>
      </c>
      <c r="AH261">
        <v>0</v>
      </c>
      <c r="AI261">
        <v>1</v>
      </c>
      <c r="AJ261">
        <v>7</v>
      </c>
      <c r="AK261">
        <v>28.43</v>
      </c>
      <c r="AL261">
        <v>1</v>
      </c>
      <c r="AN261">
        <v>0</v>
      </c>
      <c r="AO261">
        <v>1</v>
      </c>
      <c r="AP261">
        <v>0</v>
      </c>
      <c r="AQ261">
        <v>0</v>
      </c>
      <c r="AR261">
        <v>0</v>
      </c>
      <c r="AS261" t="s">
        <v>3</v>
      </c>
      <c r="AT261">
        <v>1.1399999999999999</v>
      </c>
      <c r="AU261" t="s">
        <v>3</v>
      </c>
      <c r="AV261">
        <v>0</v>
      </c>
      <c r="AW261">
        <v>2</v>
      </c>
      <c r="AX261">
        <v>68191464</v>
      </c>
      <c r="AY261">
        <v>1</v>
      </c>
      <c r="AZ261">
        <v>0</v>
      </c>
      <c r="BA261">
        <v>255</v>
      </c>
      <c r="BB261">
        <v>0</v>
      </c>
      <c r="BC261">
        <v>0</v>
      </c>
      <c r="BD261">
        <v>0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0</v>
      </c>
      <c r="BK261">
        <v>0</v>
      </c>
      <c r="BL261">
        <v>0</v>
      </c>
      <c r="BM261">
        <v>0</v>
      </c>
      <c r="BN261">
        <v>0</v>
      </c>
      <c r="BO261">
        <v>0</v>
      </c>
      <c r="BP261">
        <v>0</v>
      </c>
      <c r="BQ261">
        <v>0</v>
      </c>
      <c r="BR261">
        <v>0</v>
      </c>
      <c r="BS261">
        <v>0</v>
      </c>
      <c r="BT261">
        <v>0</v>
      </c>
      <c r="BU261">
        <v>0</v>
      </c>
      <c r="BV261">
        <v>0</v>
      </c>
      <c r="BW261">
        <v>0</v>
      </c>
      <c r="CX261">
        <f>Y261*Source!I152</f>
        <v>1.1627999999999998</v>
      </c>
      <c r="CY261">
        <f>AB261</f>
        <v>56.7</v>
      </c>
      <c r="CZ261">
        <f>AF261</f>
        <v>8.1</v>
      </c>
      <c r="DA261">
        <f>AJ261</f>
        <v>7</v>
      </c>
      <c r="DB261">
        <f t="shared" si="52"/>
        <v>9.23</v>
      </c>
      <c r="DC261">
        <f t="shared" si="53"/>
        <v>0</v>
      </c>
    </row>
    <row r="262" spans="1:107" x14ac:dyDescent="0.2">
      <c r="A262">
        <f>ROW(Source!A152)</f>
        <v>152</v>
      </c>
      <c r="B262">
        <v>68187018</v>
      </c>
      <c r="C262">
        <v>68191460</v>
      </c>
      <c r="D262">
        <v>64873129</v>
      </c>
      <c r="E262">
        <v>1</v>
      </c>
      <c r="F262">
        <v>1</v>
      </c>
      <c r="G262">
        <v>1</v>
      </c>
      <c r="H262">
        <v>2</v>
      </c>
      <c r="I262" t="s">
        <v>715</v>
      </c>
      <c r="J262" t="s">
        <v>716</v>
      </c>
      <c r="K262" t="s">
        <v>717</v>
      </c>
      <c r="L262">
        <v>1368</v>
      </c>
      <c r="N262">
        <v>1011</v>
      </c>
      <c r="O262" t="s">
        <v>669</v>
      </c>
      <c r="P262" t="s">
        <v>669</v>
      </c>
      <c r="Q262">
        <v>1</v>
      </c>
      <c r="W262">
        <v>0</v>
      </c>
      <c r="X262">
        <v>1230759911</v>
      </c>
      <c r="Y262">
        <v>0.99</v>
      </c>
      <c r="AA262">
        <v>0</v>
      </c>
      <c r="AB262">
        <v>851.65</v>
      </c>
      <c r="AC262">
        <v>329.79</v>
      </c>
      <c r="AD262">
        <v>0</v>
      </c>
      <c r="AE262">
        <v>0</v>
      </c>
      <c r="AF262">
        <v>87.17</v>
      </c>
      <c r="AG262">
        <v>11.6</v>
      </c>
      <c r="AH262">
        <v>0</v>
      </c>
      <c r="AI262">
        <v>1</v>
      </c>
      <c r="AJ262">
        <v>9.77</v>
      </c>
      <c r="AK262">
        <v>28.43</v>
      </c>
      <c r="AL262">
        <v>1</v>
      </c>
      <c r="AN262">
        <v>0</v>
      </c>
      <c r="AO262">
        <v>1</v>
      </c>
      <c r="AP262">
        <v>0</v>
      </c>
      <c r="AQ262">
        <v>0</v>
      </c>
      <c r="AR262">
        <v>0</v>
      </c>
      <c r="AS262" t="s">
        <v>3</v>
      </c>
      <c r="AT262">
        <v>0.99</v>
      </c>
      <c r="AU262" t="s">
        <v>3</v>
      </c>
      <c r="AV262">
        <v>0</v>
      </c>
      <c r="AW262">
        <v>2</v>
      </c>
      <c r="AX262">
        <v>68191465</v>
      </c>
      <c r="AY262">
        <v>1</v>
      </c>
      <c r="AZ262">
        <v>0</v>
      </c>
      <c r="BA262">
        <v>256</v>
      </c>
      <c r="BB262">
        <v>0</v>
      </c>
      <c r="BC262">
        <v>0</v>
      </c>
      <c r="BD262">
        <v>0</v>
      </c>
      <c r="BE262">
        <v>0</v>
      </c>
      <c r="BF262">
        <v>0</v>
      </c>
      <c r="BG262">
        <v>0</v>
      </c>
      <c r="BH262">
        <v>0</v>
      </c>
      <c r="BI262">
        <v>0</v>
      </c>
      <c r="BJ262">
        <v>0</v>
      </c>
      <c r="BK262">
        <v>0</v>
      </c>
      <c r="BL262">
        <v>0</v>
      </c>
      <c r="BM262">
        <v>0</v>
      </c>
      <c r="BN262">
        <v>0</v>
      </c>
      <c r="BO262">
        <v>0</v>
      </c>
      <c r="BP262">
        <v>0</v>
      </c>
      <c r="BQ262">
        <v>0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  <c r="CX262">
        <f>Y262*Source!I152</f>
        <v>1.0098</v>
      </c>
      <c r="CY262">
        <f>AB262</f>
        <v>851.65</v>
      </c>
      <c r="CZ262">
        <f>AF262</f>
        <v>87.17</v>
      </c>
      <c r="DA262">
        <f>AJ262</f>
        <v>9.77</v>
      </c>
      <c r="DB262">
        <f t="shared" si="52"/>
        <v>86.3</v>
      </c>
      <c r="DC262">
        <f t="shared" si="53"/>
        <v>11.48</v>
      </c>
    </row>
    <row r="263" spans="1:107" x14ac:dyDescent="0.2">
      <c r="A263">
        <f>ROW(Source!A152)</f>
        <v>152</v>
      </c>
      <c r="B263">
        <v>68187018</v>
      </c>
      <c r="C263">
        <v>68191460</v>
      </c>
      <c r="D263">
        <v>64808663</v>
      </c>
      <c r="E263">
        <v>1</v>
      </c>
      <c r="F263">
        <v>1</v>
      </c>
      <c r="G263">
        <v>1</v>
      </c>
      <c r="H263">
        <v>3</v>
      </c>
      <c r="I263" t="s">
        <v>955</v>
      </c>
      <c r="J263" t="s">
        <v>956</v>
      </c>
      <c r="K263" t="s">
        <v>957</v>
      </c>
      <c r="L263">
        <v>1348</v>
      </c>
      <c r="N263">
        <v>1009</v>
      </c>
      <c r="O263" t="s">
        <v>133</v>
      </c>
      <c r="P263" t="s">
        <v>133</v>
      </c>
      <c r="Q263">
        <v>1000</v>
      </c>
      <c r="W263">
        <v>0</v>
      </c>
      <c r="X263">
        <v>-1452013394</v>
      </c>
      <c r="Y263">
        <v>0.15</v>
      </c>
      <c r="AA263">
        <v>42000.08</v>
      </c>
      <c r="AB263">
        <v>0</v>
      </c>
      <c r="AC263">
        <v>0</v>
      </c>
      <c r="AD263">
        <v>0</v>
      </c>
      <c r="AE263">
        <v>5000.01</v>
      </c>
      <c r="AF263">
        <v>0</v>
      </c>
      <c r="AG263">
        <v>0</v>
      </c>
      <c r="AH263">
        <v>0</v>
      </c>
      <c r="AI263">
        <v>8.4</v>
      </c>
      <c r="AJ263">
        <v>1</v>
      </c>
      <c r="AK263">
        <v>1</v>
      </c>
      <c r="AL263">
        <v>1</v>
      </c>
      <c r="AN263">
        <v>0</v>
      </c>
      <c r="AO263">
        <v>1</v>
      </c>
      <c r="AP263">
        <v>0</v>
      </c>
      <c r="AQ263">
        <v>0</v>
      </c>
      <c r="AR263">
        <v>0</v>
      </c>
      <c r="AS263" t="s">
        <v>3</v>
      </c>
      <c r="AT263">
        <v>0.15</v>
      </c>
      <c r="AU263" t="s">
        <v>3</v>
      </c>
      <c r="AV263">
        <v>0</v>
      </c>
      <c r="AW263">
        <v>2</v>
      </c>
      <c r="AX263">
        <v>68191466</v>
      </c>
      <c r="AY263">
        <v>1</v>
      </c>
      <c r="AZ263">
        <v>0</v>
      </c>
      <c r="BA263">
        <v>257</v>
      </c>
      <c r="BB263">
        <v>0</v>
      </c>
      <c r="BC263">
        <v>0</v>
      </c>
      <c r="BD263">
        <v>0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>
        <v>0</v>
      </c>
      <c r="BN263">
        <v>0</v>
      </c>
      <c r="BO263">
        <v>0</v>
      </c>
      <c r="BP263">
        <v>0</v>
      </c>
      <c r="BQ263">
        <v>0</v>
      </c>
      <c r="BR263">
        <v>0</v>
      </c>
      <c r="BS263">
        <v>0</v>
      </c>
      <c r="BT263">
        <v>0</v>
      </c>
      <c r="BU263">
        <v>0</v>
      </c>
      <c r="BV263">
        <v>0</v>
      </c>
      <c r="BW263">
        <v>0</v>
      </c>
      <c r="CX263">
        <f>Y263*Source!I152</f>
        <v>0.153</v>
      </c>
      <c r="CY263">
        <f t="shared" ref="CY263:CY270" si="54">AA263</f>
        <v>42000.08</v>
      </c>
      <c r="CZ263">
        <f t="shared" ref="CZ263:CZ270" si="55">AE263</f>
        <v>5000.01</v>
      </c>
      <c r="DA263">
        <f t="shared" ref="DA263:DA270" si="56">AI263</f>
        <v>8.4</v>
      </c>
      <c r="DB263">
        <f t="shared" si="52"/>
        <v>750</v>
      </c>
      <c r="DC263">
        <f t="shared" si="53"/>
        <v>0</v>
      </c>
    </row>
    <row r="264" spans="1:107" x14ac:dyDescent="0.2">
      <c r="A264">
        <f>ROW(Source!A152)</f>
        <v>152</v>
      </c>
      <c r="B264">
        <v>68187018</v>
      </c>
      <c r="C264">
        <v>68191460</v>
      </c>
      <c r="D264">
        <v>64808809</v>
      </c>
      <c r="E264">
        <v>1</v>
      </c>
      <c r="F264">
        <v>1</v>
      </c>
      <c r="G264">
        <v>1</v>
      </c>
      <c r="H264">
        <v>3</v>
      </c>
      <c r="I264" t="s">
        <v>921</v>
      </c>
      <c r="J264" t="s">
        <v>922</v>
      </c>
      <c r="K264" t="s">
        <v>923</v>
      </c>
      <c r="L264">
        <v>1346</v>
      </c>
      <c r="N264">
        <v>1009</v>
      </c>
      <c r="O264" t="s">
        <v>120</v>
      </c>
      <c r="P264" t="s">
        <v>120</v>
      </c>
      <c r="Q264">
        <v>1</v>
      </c>
      <c r="W264">
        <v>0</v>
      </c>
      <c r="X264">
        <v>-1805966371</v>
      </c>
      <c r="Y264">
        <v>2.1</v>
      </c>
      <c r="AA264">
        <v>93.59</v>
      </c>
      <c r="AB264">
        <v>0</v>
      </c>
      <c r="AC264">
        <v>0</v>
      </c>
      <c r="AD264">
        <v>0</v>
      </c>
      <c r="AE264">
        <v>14.31</v>
      </c>
      <c r="AF264">
        <v>0</v>
      </c>
      <c r="AG264">
        <v>0</v>
      </c>
      <c r="AH264">
        <v>0</v>
      </c>
      <c r="AI264">
        <v>6.54</v>
      </c>
      <c r="AJ264">
        <v>1</v>
      </c>
      <c r="AK264">
        <v>1</v>
      </c>
      <c r="AL264">
        <v>1</v>
      </c>
      <c r="AN264">
        <v>0</v>
      </c>
      <c r="AO264">
        <v>1</v>
      </c>
      <c r="AP264">
        <v>0</v>
      </c>
      <c r="AQ264">
        <v>0</v>
      </c>
      <c r="AR264">
        <v>0</v>
      </c>
      <c r="AS264" t="s">
        <v>3</v>
      </c>
      <c r="AT264">
        <v>2.1</v>
      </c>
      <c r="AU264" t="s">
        <v>3</v>
      </c>
      <c r="AV264">
        <v>0</v>
      </c>
      <c r="AW264">
        <v>2</v>
      </c>
      <c r="AX264">
        <v>68191467</v>
      </c>
      <c r="AY264">
        <v>1</v>
      </c>
      <c r="AZ264">
        <v>0</v>
      </c>
      <c r="BA264">
        <v>258</v>
      </c>
      <c r="BB264">
        <v>0</v>
      </c>
      <c r="BC264">
        <v>0</v>
      </c>
      <c r="BD264">
        <v>0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0</v>
      </c>
      <c r="BK264">
        <v>0</v>
      </c>
      <c r="BL264">
        <v>0</v>
      </c>
      <c r="BM264">
        <v>0</v>
      </c>
      <c r="BN264">
        <v>0</v>
      </c>
      <c r="BO264">
        <v>0</v>
      </c>
      <c r="BP264">
        <v>0</v>
      </c>
      <c r="BQ264">
        <v>0</v>
      </c>
      <c r="BR264">
        <v>0</v>
      </c>
      <c r="BS264">
        <v>0</v>
      </c>
      <c r="BT264">
        <v>0</v>
      </c>
      <c r="BU264">
        <v>0</v>
      </c>
      <c r="BV264">
        <v>0</v>
      </c>
      <c r="BW264">
        <v>0</v>
      </c>
      <c r="CX264">
        <f>Y264*Source!I152</f>
        <v>2.1420000000000003</v>
      </c>
      <c r="CY264">
        <f t="shared" si="54"/>
        <v>93.59</v>
      </c>
      <c r="CZ264">
        <f t="shared" si="55"/>
        <v>14.31</v>
      </c>
      <c r="DA264">
        <f t="shared" si="56"/>
        <v>6.54</v>
      </c>
      <c r="DB264">
        <f t="shared" si="52"/>
        <v>30.05</v>
      </c>
      <c r="DC264">
        <f t="shared" si="53"/>
        <v>0</v>
      </c>
    </row>
    <row r="265" spans="1:107" x14ac:dyDescent="0.2">
      <c r="A265">
        <f>ROW(Source!A152)</f>
        <v>152</v>
      </c>
      <c r="B265">
        <v>68187018</v>
      </c>
      <c r="C265">
        <v>68191460</v>
      </c>
      <c r="D265">
        <v>64808847</v>
      </c>
      <c r="E265">
        <v>1</v>
      </c>
      <c r="F265">
        <v>1</v>
      </c>
      <c r="G265">
        <v>1</v>
      </c>
      <c r="H265">
        <v>3</v>
      </c>
      <c r="I265" t="s">
        <v>947</v>
      </c>
      <c r="J265" t="s">
        <v>948</v>
      </c>
      <c r="K265" t="s">
        <v>754</v>
      </c>
      <c r="L265">
        <v>1346</v>
      </c>
      <c r="N265">
        <v>1009</v>
      </c>
      <c r="O265" t="s">
        <v>120</v>
      </c>
      <c r="P265" t="s">
        <v>120</v>
      </c>
      <c r="Q265">
        <v>1</v>
      </c>
      <c r="W265">
        <v>0</v>
      </c>
      <c r="X265">
        <v>30920770</v>
      </c>
      <c r="Y265">
        <v>10.4</v>
      </c>
      <c r="AA265">
        <v>78.290000000000006</v>
      </c>
      <c r="AB265">
        <v>0</v>
      </c>
      <c r="AC265">
        <v>0</v>
      </c>
      <c r="AD265">
        <v>0</v>
      </c>
      <c r="AE265">
        <v>9.0399999999999991</v>
      </c>
      <c r="AF265">
        <v>0</v>
      </c>
      <c r="AG265">
        <v>0</v>
      </c>
      <c r="AH265">
        <v>0</v>
      </c>
      <c r="AI265">
        <v>8.66</v>
      </c>
      <c r="AJ265">
        <v>1</v>
      </c>
      <c r="AK265">
        <v>1</v>
      </c>
      <c r="AL265">
        <v>1</v>
      </c>
      <c r="AN265">
        <v>0</v>
      </c>
      <c r="AO265">
        <v>1</v>
      </c>
      <c r="AP265">
        <v>0</v>
      </c>
      <c r="AQ265">
        <v>0</v>
      </c>
      <c r="AR265">
        <v>0</v>
      </c>
      <c r="AS265" t="s">
        <v>3</v>
      </c>
      <c r="AT265">
        <v>10.4</v>
      </c>
      <c r="AU265" t="s">
        <v>3</v>
      </c>
      <c r="AV265">
        <v>0</v>
      </c>
      <c r="AW265">
        <v>2</v>
      </c>
      <c r="AX265">
        <v>68191468</v>
      </c>
      <c r="AY265">
        <v>1</v>
      </c>
      <c r="AZ265">
        <v>0</v>
      </c>
      <c r="BA265">
        <v>259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0</v>
      </c>
      <c r="BL265">
        <v>0</v>
      </c>
      <c r="BM265">
        <v>0</v>
      </c>
      <c r="BN265">
        <v>0</v>
      </c>
      <c r="BO265">
        <v>0</v>
      </c>
      <c r="BP265">
        <v>0</v>
      </c>
      <c r="BQ265">
        <v>0</v>
      </c>
      <c r="BR265">
        <v>0</v>
      </c>
      <c r="BS265">
        <v>0</v>
      </c>
      <c r="BT265">
        <v>0</v>
      </c>
      <c r="BU265">
        <v>0</v>
      </c>
      <c r="BV265">
        <v>0</v>
      </c>
      <c r="BW265">
        <v>0</v>
      </c>
      <c r="CX265">
        <f>Y265*Source!I152</f>
        <v>10.608000000000001</v>
      </c>
      <c r="CY265">
        <f t="shared" si="54"/>
        <v>78.290000000000006</v>
      </c>
      <c r="CZ265">
        <f t="shared" si="55"/>
        <v>9.0399999999999991</v>
      </c>
      <c r="DA265">
        <f t="shared" si="56"/>
        <v>8.66</v>
      </c>
      <c r="DB265">
        <f t="shared" si="52"/>
        <v>94.02</v>
      </c>
      <c r="DC265">
        <f t="shared" si="53"/>
        <v>0</v>
      </c>
    </row>
    <row r="266" spans="1:107" x14ac:dyDescent="0.2">
      <c r="A266">
        <f>ROW(Source!A152)</f>
        <v>152</v>
      </c>
      <c r="B266">
        <v>68187018</v>
      </c>
      <c r="C266">
        <v>68191460</v>
      </c>
      <c r="D266">
        <v>64808986</v>
      </c>
      <c r="E266">
        <v>1</v>
      </c>
      <c r="F266">
        <v>1</v>
      </c>
      <c r="G266">
        <v>1</v>
      </c>
      <c r="H266">
        <v>3</v>
      </c>
      <c r="I266" t="s">
        <v>930</v>
      </c>
      <c r="J266" t="s">
        <v>931</v>
      </c>
      <c r="K266" t="s">
        <v>932</v>
      </c>
      <c r="L266">
        <v>1346</v>
      </c>
      <c r="N266">
        <v>1009</v>
      </c>
      <c r="O266" t="s">
        <v>120</v>
      </c>
      <c r="P266" t="s">
        <v>120</v>
      </c>
      <c r="Q266">
        <v>1</v>
      </c>
      <c r="W266">
        <v>0</v>
      </c>
      <c r="X266">
        <v>-1768004575</v>
      </c>
      <c r="Y266">
        <v>3</v>
      </c>
      <c r="AA266">
        <v>63.36</v>
      </c>
      <c r="AB266">
        <v>0</v>
      </c>
      <c r="AC266">
        <v>0</v>
      </c>
      <c r="AD266">
        <v>0</v>
      </c>
      <c r="AE266">
        <v>28.67</v>
      </c>
      <c r="AF266">
        <v>0</v>
      </c>
      <c r="AG266">
        <v>0</v>
      </c>
      <c r="AH266">
        <v>0</v>
      </c>
      <c r="AI266">
        <v>2.21</v>
      </c>
      <c r="AJ266">
        <v>1</v>
      </c>
      <c r="AK266">
        <v>1</v>
      </c>
      <c r="AL266">
        <v>1</v>
      </c>
      <c r="AN266">
        <v>0</v>
      </c>
      <c r="AO266">
        <v>1</v>
      </c>
      <c r="AP266">
        <v>0</v>
      </c>
      <c r="AQ266">
        <v>0</v>
      </c>
      <c r="AR266">
        <v>0</v>
      </c>
      <c r="AS266" t="s">
        <v>3</v>
      </c>
      <c r="AT266">
        <v>3</v>
      </c>
      <c r="AU266" t="s">
        <v>3</v>
      </c>
      <c r="AV266">
        <v>0</v>
      </c>
      <c r="AW266">
        <v>2</v>
      </c>
      <c r="AX266">
        <v>68191469</v>
      </c>
      <c r="AY266">
        <v>1</v>
      </c>
      <c r="AZ266">
        <v>0</v>
      </c>
      <c r="BA266">
        <v>260</v>
      </c>
      <c r="BB266">
        <v>0</v>
      </c>
      <c r="BC266">
        <v>0</v>
      </c>
      <c r="BD266">
        <v>0</v>
      </c>
      <c r="BE266">
        <v>0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>
        <v>0</v>
      </c>
      <c r="BN266">
        <v>0</v>
      </c>
      <c r="BO266">
        <v>0</v>
      </c>
      <c r="BP266">
        <v>0</v>
      </c>
      <c r="BQ266">
        <v>0</v>
      </c>
      <c r="BR266">
        <v>0</v>
      </c>
      <c r="BS266">
        <v>0</v>
      </c>
      <c r="BT266">
        <v>0</v>
      </c>
      <c r="BU266">
        <v>0</v>
      </c>
      <c r="BV266">
        <v>0</v>
      </c>
      <c r="BW266">
        <v>0</v>
      </c>
      <c r="CX266">
        <f>Y266*Source!I152</f>
        <v>3.06</v>
      </c>
      <c r="CY266">
        <f t="shared" si="54"/>
        <v>63.36</v>
      </c>
      <c r="CZ266">
        <f t="shared" si="55"/>
        <v>28.67</v>
      </c>
      <c r="DA266">
        <f t="shared" si="56"/>
        <v>2.21</v>
      </c>
      <c r="DB266">
        <f t="shared" si="52"/>
        <v>86.01</v>
      </c>
      <c r="DC266">
        <f t="shared" si="53"/>
        <v>0</v>
      </c>
    </row>
    <row r="267" spans="1:107" x14ac:dyDescent="0.2">
      <c r="A267">
        <f>ROW(Source!A152)</f>
        <v>152</v>
      </c>
      <c r="B267">
        <v>68187018</v>
      </c>
      <c r="C267">
        <v>68191460</v>
      </c>
      <c r="D267">
        <v>64809271</v>
      </c>
      <c r="E267">
        <v>1</v>
      </c>
      <c r="F267">
        <v>1</v>
      </c>
      <c r="G267">
        <v>1</v>
      </c>
      <c r="H267">
        <v>3</v>
      </c>
      <c r="I267" t="s">
        <v>942</v>
      </c>
      <c r="J267" t="s">
        <v>943</v>
      </c>
      <c r="K267" t="s">
        <v>944</v>
      </c>
      <c r="L267">
        <v>1308</v>
      </c>
      <c r="N267">
        <v>1003</v>
      </c>
      <c r="O267" t="s">
        <v>259</v>
      </c>
      <c r="P267" t="s">
        <v>259</v>
      </c>
      <c r="Q267">
        <v>100</v>
      </c>
      <c r="W267">
        <v>0</v>
      </c>
      <c r="X267">
        <v>611857035</v>
      </c>
      <c r="Y267">
        <v>0.1</v>
      </c>
      <c r="AA267">
        <v>539.21</v>
      </c>
      <c r="AB267">
        <v>0</v>
      </c>
      <c r="AC267">
        <v>0</v>
      </c>
      <c r="AD267">
        <v>0</v>
      </c>
      <c r="AE267">
        <v>120.36</v>
      </c>
      <c r="AF267">
        <v>0</v>
      </c>
      <c r="AG267">
        <v>0</v>
      </c>
      <c r="AH267">
        <v>0</v>
      </c>
      <c r="AI267">
        <v>4.4800000000000004</v>
      </c>
      <c r="AJ267">
        <v>1</v>
      </c>
      <c r="AK267">
        <v>1</v>
      </c>
      <c r="AL267">
        <v>1</v>
      </c>
      <c r="AN267">
        <v>0</v>
      </c>
      <c r="AO267">
        <v>1</v>
      </c>
      <c r="AP267">
        <v>0</v>
      </c>
      <c r="AQ267">
        <v>0</v>
      </c>
      <c r="AR267">
        <v>0</v>
      </c>
      <c r="AS267" t="s">
        <v>3</v>
      </c>
      <c r="AT267">
        <v>0.1</v>
      </c>
      <c r="AU267" t="s">
        <v>3</v>
      </c>
      <c r="AV267">
        <v>0</v>
      </c>
      <c r="AW267">
        <v>2</v>
      </c>
      <c r="AX267">
        <v>68191470</v>
      </c>
      <c r="AY267">
        <v>1</v>
      </c>
      <c r="AZ267">
        <v>0</v>
      </c>
      <c r="BA267">
        <v>261</v>
      </c>
      <c r="BB267">
        <v>0</v>
      </c>
      <c r="BC267">
        <v>0</v>
      </c>
      <c r="BD267">
        <v>0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0</v>
      </c>
      <c r="BP267">
        <v>0</v>
      </c>
      <c r="BQ267">
        <v>0</v>
      </c>
      <c r="BR267">
        <v>0</v>
      </c>
      <c r="BS267">
        <v>0</v>
      </c>
      <c r="BT267">
        <v>0</v>
      </c>
      <c r="BU267">
        <v>0</v>
      </c>
      <c r="BV267">
        <v>0</v>
      </c>
      <c r="BW267">
        <v>0</v>
      </c>
      <c r="CX267">
        <f>Y267*Source!I152</f>
        <v>0.10200000000000001</v>
      </c>
      <c r="CY267">
        <f t="shared" si="54"/>
        <v>539.21</v>
      </c>
      <c r="CZ267">
        <f t="shared" si="55"/>
        <v>120.36</v>
      </c>
      <c r="DA267">
        <f t="shared" si="56"/>
        <v>4.4800000000000004</v>
      </c>
      <c r="DB267">
        <f t="shared" si="52"/>
        <v>12.04</v>
      </c>
      <c r="DC267">
        <f t="shared" si="53"/>
        <v>0</v>
      </c>
    </row>
    <row r="268" spans="1:107" x14ac:dyDescent="0.2">
      <c r="A268">
        <f>ROW(Source!A152)</f>
        <v>152</v>
      </c>
      <c r="B268">
        <v>68187018</v>
      </c>
      <c r="C268">
        <v>68191460</v>
      </c>
      <c r="D268">
        <v>64809290</v>
      </c>
      <c r="E268">
        <v>1</v>
      </c>
      <c r="F268">
        <v>1</v>
      </c>
      <c r="G268">
        <v>1</v>
      </c>
      <c r="H268">
        <v>3</v>
      </c>
      <c r="I268" t="s">
        <v>933</v>
      </c>
      <c r="J268" t="s">
        <v>934</v>
      </c>
      <c r="K268" t="s">
        <v>935</v>
      </c>
      <c r="L268">
        <v>1346</v>
      </c>
      <c r="N268">
        <v>1009</v>
      </c>
      <c r="O268" t="s">
        <v>120</v>
      </c>
      <c r="P268" t="s">
        <v>120</v>
      </c>
      <c r="Q268">
        <v>1</v>
      </c>
      <c r="W268">
        <v>0</v>
      </c>
      <c r="X268">
        <v>-1294780295</v>
      </c>
      <c r="Y268">
        <v>0.42</v>
      </c>
      <c r="AA268">
        <v>99.74</v>
      </c>
      <c r="AB268">
        <v>0</v>
      </c>
      <c r="AC268">
        <v>0</v>
      </c>
      <c r="AD268">
        <v>0</v>
      </c>
      <c r="AE268">
        <v>30.5</v>
      </c>
      <c r="AF268">
        <v>0</v>
      </c>
      <c r="AG268">
        <v>0</v>
      </c>
      <c r="AH268">
        <v>0</v>
      </c>
      <c r="AI268">
        <v>3.27</v>
      </c>
      <c r="AJ268">
        <v>1</v>
      </c>
      <c r="AK268">
        <v>1</v>
      </c>
      <c r="AL268">
        <v>1</v>
      </c>
      <c r="AN268">
        <v>0</v>
      </c>
      <c r="AO268">
        <v>1</v>
      </c>
      <c r="AP268">
        <v>0</v>
      </c>
      <c r="AQ268">
        <v>0</v>
      </c>
      <c r="AR268">
        <v>0</v>
      </c>
      <c r="AS268" t="s">
        <v>3</v>
      </c>
      <c r="AT268">
        <v>0.42</v>
      </c>
      <c r="AU268" t="s">
        <v>3</v>
      </c>
      <c r="AV268">
        <v>0</v>
      </c>
      <c r="AW268">
        <v>2</v>
      </c>
      <c r="AX268">
        <v>68191471</v>
      </c>
      <c r="AY268">
        <v>1</v>
      </c>
      <c r="AZ268">
        <v>0</v>
      </c>
      <c r="BA268">
        <v>262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>
        <v>0</v>
      </c>
      <c r="BN268">
        <v>0</v>
      </c>
      <c r="BO268">
        <v>0</v>
      </c>
      <c r="BP268">
        <v>0</v>
      </c>
      <c r="BQ268">
        <v>0</v>
      </c>
      <c r="BR268">
        <v>0</v>
      </c>
      <c r="BS268">
        <v>0</v>
      </c>
      <c r="BT268">
        <v>0</v>
      </c>
      <c r="BU268">
        <v>0</v>
      </c>
      <c r="BV268">
        <v>0</v>
      </c>
      <c r="BW268">
        <v>0</v>
      </c>
      <c r="CX268">
        <f>Y268*Source!I152</f>
        <v>0.4284</v>
      </c>
      <c r="CY268">
        <f t="shared" si="54"/>
        <v>99.74</v>
      </c>
      <c r="CZ268">
        <f t="shared" si="55"/>
        <v>30.5</v>
      </c>
      <c r="DA268">
        <f t="shared" si="56"/>
        <v>3.27</v>
      </c>
      <c r="DB268">
        <f t="shared" si="52"/>
        <v>12.81</v>
      </c>
      <c r="DC268">
        <f t="shared" si="53"/>
        <v>0</v>
      </c>
    </row>
    <row r="269" spans="1:107" x14ac:dyDescent="0.2">
      <c r="A269">
        <f>ROW(Source!A152)</f>
        <v>152</v>
      </c>
      <c r="B269">
        <v>68187018</v>
      </c>
      <c r="C269">
        <v>68191460</v>
      </c>
      <c r="D269">
        <v>64864553</v>
      </c>
      <c r="E269">
        <v>1</v>
      </c>
      <c r="F269">
        <v>1</v>
      </c>
      <c r="G269">
        <v>1</v>
      </c>
      <c r="H269">
        <v>3</v>
      </c>
      <c r="I269" t="s">
        <v>338</v>
      </c>
      <c r="J269" t="s">
        <v>340</v>
      </c>
      <c r="K269" t="s">
        <v>339</v>
      </c>
      <c r="L269">
        <v>1354</v>
      </c>
      <c r="N269">
        <v>1010</v>
      </c>
      <c r="O269" t="s">
        <v>72</v>
      </c>
      <c r="P269" t="s">
        <v>72</v>
      </c>
      <c r="Q269">
        <v>1</v>
      </c>
      <c r="W269">
        <v>0</v>
      </c>
      <c r="X269">
        <v>1091340643</v>
      </c>
      <c r="Y269">
        <v>100</v>
      </c>
      <c r="AA269">
        <v>5735.67</v>
      </c>
      <c r="AB269">
        <v>0</v>
      </c>
      <c r="AC269">
        <v>0</v>
      </c>
      <c r="AD269">
        <v>0</v>
      </c>
      <c r="AE269">
        <v>962.36</v>
      </c>
      <c r="AF269">
        <v>0</v>
      </c>
      <c r="AG269">
        <v>0</v>
      </c>
      <c r="AH269">
        <v>0</v>
      </c>
      <c r="AI269">
        <v>5.96</v>
      </c>
      <c r="AJ269">
        <v>1</v>
      </c>
      <c r="AK269">
        <v>1</v>
      </c>
      <c r="AL269">
        <v>1</v>
      </c>
      <c r="AN269">
        <v>0</v>
      </c>
      <c r="AO269">
        <v>0</v>
      </c>
      <c r="AP269">
        <v>0</v>
      </c>
      <c r="AQ269">
        <v>0</v>
      </c>
      <c r="AR269">
        <v>0</v>
      </c>
      <c r="AS269" t="s">
        <v>3</v>
      </c>
      <c r="AT269">
        <v>100</v>
      </c>
      <c r="AU269" t="s">
        <v>3</v>
      </c>
      <c r="AV269">
        <v>0</v>
      </c>
      <c r="AW269">
        <v>1</v>
      </c>
      <c r="AX269">
        <v>-1</v>
      </c>
      <c r="AY269">
        <v>0</v>
      </c>
      <c r="AZ269">
        <v>0</v>
      </c>
      <c r="BA269" t="s">
        <v>3</v>
      </c>
      <c r="BB269">
        <v>0</v>
      </c>
      <c r="BC269">
        <v>0</v>
      </c>
      <c r="BD269">
        <v>0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0</v>
      </c>
      <c r="BK269">
        <v>0</v>
      </c>
      <c r="BL269">
        <v>0</v>
      </c>
      <c r="BM269">
        <v>0</v>
      </c>
      <c r="BN269">
        <v>0</v>
      </c>
      <c r="BO269">
        <v>0</v>
      </c>
      <c r="BP269">
        <v>0</v>
      </c>
      <c r="BQ269">
        <v>0</v>
      </c>
      <c r="BR269">
        <v>0</v>
      </c>
      <c r="BS269">
        <v>0</v>
      </c>
      <c r="BT269">
        <v>0</v>
      </c>
      <c r="BU269">
        <v>0</v>
      </c>
      <c r="BV269">
        <v>0</v>
      </c>
      <c r="BW269">
        <v>0</v>
      </c>
      <c r="CX269">
        <f>Y269*Source!I152</f>
        <v>102</v>
      </c>
      <c r="CY269">
        <f t="shared" si="54"/>
        <v>5735.67</v>
      </c>
      <c r="CZ269">
        <f t="shared" si="55"/>
        <v>962.36</v>
      </c>
      <c r="DA269">
        <f t="shared" si="56"/>
        <v>5.96</v>
      </c>
      <c r="DB269">
        <f t="shared" si="52"/>
        <v>96236</v>
      </c>
      <c r="DC269">
        <f t="shared" si="53"/>
        <v>0</v>
      </c>
    </row>
    <row r="270" spans="1:107" x14ac:dyDescent="0.2">
      <c r="A270">
        <f>ROW(Source!A152)</f>
        <v>152</v>
      </c>
      <c r="B270">
        <v>68187018</v>
      </c>
      <c r="C270">
        <v>68191460</v>
      </c>
      <c r="D270">
        <v>64870754</v>
      </c>
      <c r="E270">
        <v>1</v>
      </c>
      <c r="F270">
        <v>1</v>
      </c>
      <c r="G270">
        <v>1</v>
      </c>
      <c r="H270">
        <v>3</v>
      </c>
      <c r="I270" t="s">
        <v>912</v>
      </c>
      <c r="J270" t="s">
        <v>913</v>
      </c>
      <c r="K270" t="s">
        <v>914</v>
      </c>
      <c r="L270">
        <v>1374</v>
      </c>
      <c r="N270">
        <v>1013</v>
      </c>
      <c r="O270" t="s">
        <v>915</v>
      </c>
      <c r="P270" t="s">
        <v>915</v>
      </c>
      <c r="Q270">
        <v>1</v>
      </c>
      <c r="W270">
        <v>0</v>
      </c>
      <c r="X270">
        <v>-915781824</v>
      </c>
      <c r="Y270">
        <v>42.38</v>
      </c>
      <c r="AA270">
        <v>1</v>
      </c>
      <c r="AB270">
        <v>0</v>
      </c>
      <c r="AC270">
        <v>0</v>
      </c>
      <c r="AD270">
        <v>0</v>
      </c>
      <c r="AE270">
        <v>1</v>
      </c>
      <c r="AF270">
        <v>0</v>
      </c>
      <c r="AG270">
        <v>0</v>
      </c>
      <c r="AH270">
        <v>0</v>
      </c>
      <c r="AI270">
        <v>1</v>
      </c>
      <c r="AJ270">
        <v>1</v>
      </c>
      <c r="AK270">
        <v>1</v>
      </c>
      <c r="AL270">
        <v>1</v>
      </c>
      <c r="AN270">
        <v>0</v>
      </c>
      <c r="AO270">
        <v>1</v>
      </c>
      <c r="AP270">
        <v>0</v>
      </c>
      <c r="AQ270">
        <v>0</v>
      </c>
      <c r="AR270">
        <v>0</v>
      </c>
      <c r="AS270" t="s">
        <v>3</v>
      </c>
      <c r="AT270">
        <v>42.38</v>
      </c>
      <c r="AU270" t="s">
        <v>3</v>
      </c>
      <c r="AV270">
        <v>0</v>
      </c>
      <c r="AW270">
        <v>2</v>
      </c>
      <c r="AX270">
        <v>68191472</v>
      </c>
      <c r="AY270">
        <v>1</v>
      </c>
      <c r="AZ270">
        <v>0</v>
      </c>
      <c r="BA270">
        <v>263</v>
      </c>
      <c r="BB270">
        <v>0</v>
      </c>
      <c r="BC270">
        <v>0</v>
      </c>
      <c r="BD270">
        <v>0</v>
      </c>
      <c r="BE270">
        <v>0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>
        <v>0</v>
      </c>
      <c r="BN270">
        <v>0</v>
      </c>
      <c r="BO270">
        <v>0</v>
      </c>
      <c r="BP270">
        <v>0</v>
      </c>
      <c r="BQ270">
        <v>0</v>
      </c>
      <c r="BR270">
        <v>0</v>
      </c>
      <c r="BS270">
        <v>0</v>
      </c>
      <c r="BT270">
        <v>0</v>
      </c>
      <c r="BU270">
        <v>0</v>
      </c>
      <c r="BV270">
        <v>0</v>
      </c>
      <c r="BW270">
        <v>0</v>
      </c>
      <c r="CX270">
        <f>Y270*Source!I152</f>
        <v>43.227600000000002</v>
      </c>
      <c r="CY270">
        <f t="shared" si="54"/>
        <v>1</v>
      </c>
      <c r="CZ270">
        <f t="shared" si="55"/>
        <v>1</v>
      </c>
      <c r="DA270">
        <f t="shared" si="56"/>
        <v>1</v>
      </c>
      <c r="DB270">
        <f t="shared" si="52"/>
        <v>42.38</v>
      </c>
      <c r="DC270">
        <f t="shared" si="53"/>
        <v>0</v>
      </c>
    </row>
    <row r="271" spans="1:107" x14ac:dyDescent="0.2">
      <c r="A271">
        <f>ROW(Source!A154)</f>
        <v>154</v>
      </c>
      <c r="B271">
        <v>68187018</v>
      </c>
      <c r="C271">
        <v>68191512</v>
      </c>
      <c r="D271">
        <v>29364679</v>
      </c>
      <c r="E271">
        <v>1</v>
      </c>
      <c r="F271">
        <v>1</v>
      </c>
      <c r="G271">
        <v>1</v>
      </c>
      <c r="H271">
        <v>1</v>
      </c>
      <c r="I271" t="s">
        <v>945</v>
      </c>
      <c r="J271" t="s">
        <v>3</v>
      </c>
      <c r="K271" t="s">
        <v>946</v>
      </c>
      <c r="L271">
        <v>1369</v>
      </c>
      <c r="N271">
        <v>1013</v>
      </c>
      <c r="O271" t="s">
        <v>665</v>
      </c>
      <c r="P271" t="s">
        <v>665</v>
      </c>
      <c r="Q271">
        <v>1</v>
      </c>
      <c r="W271">
        <v>0</v>
      </c>
      <c r="X271">
        <v>931378261</v>
      </c>
      <c r="Y271">
        <v>16.8</v>
      </c>
      <c r="AA271">
        <v>0</v>
      </c>
      <c r="AB271">
        <v>0</v>
      </c>
      <c r="AC271">
        <v>0</v>
      </c>
      <c r="AD271">
        <v>9.92</v>
      </c>
      <c r="AE271">
        <v>0</v>
      </c>
      <c r="AF271">
        <v>0</v>
      </c>
      <c r="AG271">
        <v>0</v>
      </c>
      <c r="AH271">
        <v>9.92</v>
      </c>
      <c r="AI271">
        <v>1</v>
      </c>
      <c r="AJ271">
        <v>1</v>
      </c>
      <c r="AK271">
        <v>1</v>
      </c>
      <c r="AL271">
        <v>1</v>
      </c>
      <c r="AN271">
        <v>0</v>
      </c>
      <c r="AO271">
        <v>1</v>
      </c>
      <c r="AP271">
        <v>0</v>
      </c>
      <c r="AQ271">
        <v>0</v>
      </c>
      <c r="AR271">
        <v>0</v>
      </c>
      <c r="AS271" t="s">
        <v>3</v>
      </c>
      <c r="AT271">
        <v>16.8</v>
      </c>
      <c r="AU271" t="s">
        <v>3</v>
      </c>
      <c r="AV271">
        <v>1</v>
      </c>
      <c r="AW271">
        <v>2</v>
      </c>
      <c r="AX271">
        <v>68191513</v>
      </c>
      <c r="AY271">
        <v>1</v>
      </c>
      <c r="AZ271">
        <v>0</v>
      </c>
      <c r="BA271">
        <v>264</v>
      </c>
      <c r="BB271">
        <v>0</v>
      </c>
      <c r="BC271">
        <v>0</v>
      </c>
      <c r="BD271">
        <v>0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>
        <v>0</v>
      </c>
      <c r="BN271">
        <v>0</v>
      </c>
      <c r="BO271">
        <v>0</v>
      </c>
      <c r="BP271">
        <v>0</v>
      </c>
      <c r="BQ271">
        <v>0</v>
      </c>
      <c r="BR271">
        <v>0</v>
      </c>
      <c r="BS271">
        <v>0</v>
      </c>
      <c r="BT271">
        <v>0</v>
      </c>
      <c r="BU271">
        <v>0</v>
      </c>
      <c r="BV271">
        <v>0</v>
      </c>
      <c r="BW271">
        <v>0</v>
      </c>
      <c r="CX271">
        <f>Y271*Source!I154</f>
        <v>103.32000000000001</v>
      </c>
      <c r="CY271">
        <f>AD271</f>
        <v>9.92</v>
      </c>
      <c r="CZ271">
        <f>AH271</f>
        <v>9.92</v>
      </c>
      <c r="DA271">
        <f>AL271</f>
        <v>1</v>
      </c>
      <c r="DB271">
        <f t="shared" si="52"/>
        <v>166.66</v>
      </c>
      <c r="DC271">
        <f t="shared" si="53"/>
        <v>0</v>
      </c>
    </row>
    <row r="272" spans="1:107" x14ac:dyDescent="0.2">
      <c r="A272">
        <f>ROW(Source!A154)</f>
        <v>154</v>
      </c>
      <c r="B272">
        <v>68187018</v>
      </c>
      <c r="C272">
        <v>68191512</v>
      </c>
      <c r="D272">
        <v>121548</v>
      </c>
      <c r="E272">
        <v>1</v>
      </c>
      <c r="F272">
        <v>1</v>
      </c>
      <c r="G272">
        <v>1</v>
      </c>
      <c r="H272">
        <v>1</v>
      </c>
      <c r="I272" t="s">
        <v>44</v>
      </c>
      <c r="J272" t="s">
        <v>3</v>
      </c>
      <c r="K272" t="s">
        <v>723</v>
      </c>
      <c r="L272">
        <v>608254</v>
      </c>
      <c r="N272">
        <v>1013</v>
      </c>
      <c r="O272" t="s">
        <v>724</v>
      </c>
      <c r="P272" t="s">
        <v>724</v>
      </c>
      <c r="Q272">
        <v>1</v>
      </c>
      <c r="W272">
        <v>0</v>
      </c>
      <c r="X272">
        <v>-185737400</v>
      </c>
      <c r="Y272">
        <v>0.01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1</v>
      </c>
      <c r="AJ272">
        <v>1</v>
      </c>
      <c r="AK272">
        <v>1</v>
      </c>
      <c r="AL272">
        <v>1</v>
      </c>
      <c r="AN272">
        <v>0</v>
      </c>
      <c r="AO272">
        <v>1</v>
      </c>
      <c r="AP272">
        <v>0</v>
      </c>
      <c r="AQ272">
        <v>0</v>
      </c>
      <c r="AR272">
        <v>0</v>
      </c>
      <c r="AS272" t="s">
        <v>3</v>
      </c>
      <c r="AT272">
        <v>0.01</v>
      </c>
      <c r="AU272" t="s">
        <v>3</v>
      </c>
      <c r="AV272">
        <v>2</v>
      </c>
      <c r="AW272">
        <v>2</v>
      </c>
      <c r="AX272">
        <v>68191514</v>
      </c>
      <c r="AY272">
        <v>1</v>
      </c>
      <c r="AZ272">
        <v>0</v>
      </c>
      <c r="BA272">
        <v>265</v>
      </c>
      <c r="BB272">
        <v>0</v>
      </c>
      <c r="BC272">
        <v>0</v>
      </c>
      <c r="BD272">
        <v>0</v>
      </c>
      <c r="BE272">
        <v>0</v>
      </c>
      <c r="BF272">
        <v>0</v>
      </c>
      <c r="BG272">
        <v>0</v>
      </c>
      <c r="BH272">
        <v>0</v>
      </c>
      <c r="BI272">
        <v>0</v>
      </c>
      <c r="BJ272">
        <v>0</v>
      </c>
      <c r="BK272">
        <v>0</v>
      </c>
      <c r="BL272">
        <v>0</v>
      </c>
      <c r="BM272">
        <v>0</v>
      </c>
      <c r="BN272">
        <v>0</v>
      </c>
      <c r="BO272">
        <v>0</v>
      </c>
      <c r="BP272">
        <v>0</v>
      </c>
      <c r="BQ272">
        <v>0</v>
      </c>
      <c r="BR272">
        <v>0</v>
      </c>
      <c r="BS272">
        <v>0</v>
      </c>
      <c r="BT272">
        <v>0</v>
      </c>
      <c r="BU272">
        <v>0</v>
      </c>
      <c r="BV272">
        <v>0</v>
      </c>
      <c r="BW272">
        <v>0</v>
      </c>
      <c r="CX272">
        <f>Y272*Source!I154</f>
        <v>6.1500000000000006E-2</v>
      </c>
      <c r="CY272">
        <f>AD272</f>
        <v>0</v>
      </c>
      <c r="CZ272">
        <f>AH272</f>
        <v>0</v>
      </c>
      <c r="DA272">
        <f>AL272</f>
        <v>1</v>
      </c>
      <c r="DB272">
        <f t="shared" si="52"/>
        <v>0</v>
      </c>
      <c r="DC272">
        <f t="shared" si="53"/>
        <v>0</v>
      </c>
    </row>
    <row r="273" spans="1:107" x14ac:dyDescent="0.2">
      <c r="A273">
        <f>ROW(Source!A154)</f>
        <v>154</v>
      </c>
      <c r="B273">
        <v>68187018</v>
      </c>
      <c r="C273">
        <v>68191512</v>
      </c>
      <c r="D273">
        <v>64871266</v>
      </c>
      <c r="E273">
        <v>1</v>
      </c>
      <c r="F273">
        <v>1</v>
      </c>
      <c r="G273">
        <v>1</v>
      </c>
      <c r="H273">
        <v>2</v>
      </c>
      <c r="I273" t="s">
        <v>918</v>
      </c>
      <c r="J273" t="s">
        <v>919</v>
      </c>
      <c r="K273" t="s">
        <v>920</v>
      </c>
      <c r="L273">
        <v>1368</v>
      </c>
      <c r="N273">
        <v>1011</v>
      </c>
      <c r="O273" t="s">
        <v>669</v>
      </c>
      <c r="P273" t="s">
        <v>669</v>
      </c>
      <c r="Q273">
        <v>1</v>
      </c>
      <c r="W273">
        <v>0</v>
      </c>
      <c r="X273">
        <v>783836208</v>
      </c>
      <c r="Y273">
        <v>0.01</v>
      </c>
      <c r="AA273">
        <v>0</v>
      </c>
      <c r="AB273">
        <v>1012.57</v>
      </c>
      <c r="AC273">
        <v>383.81</v>
      </c>
      <c r="AD273">
        <v>0</v>
      </c>
      <c r="AE273">
        <v>0</v>
      </c>
      <c r="AF273">
        <v>134.65</v>
      </c>
      <c r="AG273">
        <v>13.5</v>
      </c>
      <c r="AH273">
        <v>0</v>
      </c>
      <c r="AI273">
        <v>1</v>
      </c>
      <c r="AJ273">
        <v>7.52</v>
      </c>
      <c r="AK273">
        <v>28.43</v>
      </c>
      <c r="AL273">
        <v>1</v>
      </c>
      <c r="AN273">
        <v>0</v>
      </c>
      <c r="AO273">
        <v>1</v>
      </c>
      <c r="AP273">
        <v>0</v>
      </c>
      <c r="AQ273">
        <v>0</v>
      </c>
      <c r="AR273">
        <v>0</v>
      </c>
      <c r="AS273" t="s">
        <v>3</v>
      </c>
      <c r="AT273">
        <v>0.01</v>
      </c>
      <c r="AU273" t="s">
        <v>3</v>
      </c>
      <c r="AV273">
        <v>0</v>
      </c>
      <c r="AW273">
        <v>2</v>
      </c>
      <c r="AX273">
        <v>68191515</v>
      </c>
      <c r="AY273">
        <v>1</v>
      </c>
      <c r="AZ273">
        <v>0</v>
      </c>
      <c r="BA273">
        <v>266</v>
      </c>
      <c r="BB273">
        <v>0</v>
      </c>
      <c r="BC273">
        <v>0</v>
      </c>
      <c r="BD273">
        <v>0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0</v>
      </c>
      <c r="BK273">
        <v>0</v>
      </c>
      <c r="BL273">
        <v>0</v>
      </c>
      <c r="BM273">
        <v>0</v>
      </c>
      <c r="BN273">
        <v>0</v>
      </c>
      <c r="BO273">
        <v>0</v>
      </c>
      <c r="BP273">
        <v>0</v>
      </c>
      <c r="BQ273">
        <v>0</v>
      </c>
      <c r="BR273">
        <v>0</v>
      </c>
      <c r="BS273">
        <v>0</v>
      </c>
      <c r="BT273">
        <v>0</v>
      </c>
      <c r="BU273">
        <v>0</v>
      </c>
      <c r="BV273">
        <v>0</v>
      </c>
      <c r="BW273">
        <v>0</v>
      </c>
      <c r="CX273">
        <f>Y273*Source!I154</f>
        <v>6.1500000000000006E-2</v>
      </c>
      <c r="CY273">
        <f>AB273</f>
        <v>1012.57</v>
      </c>
      <c r="CZ273">
        <f>AF273</f>
        <v>134.65</v>
      </c>
      <c r="DA273">
        <f>AJ273</f>
        <v>7.52</v>
      </c>
      <c r="DB273">
        <f t="shared" ref="DB273:DB293" si="57">ROUND(ROUND(AT273*CZ273,2),6)</f>
        <v>1.35</v>
      </c>
      <c r="DC273">
        <f t="shared" ref="DC273:DC293" si="58">ROUND(ROUND(AT273*AG273,2),6)</f>
        <v>0.14000000000000001</v>
      </c>
    </row>
    <row r="274" spans="1:107" x14ac:dyDescent="0.2">
      <c r="A274">
        <f>ROW(Source!A154)</f>
        <v>154</v>
      </c>
      <c r="B274">
        <v>68187018</v>
      </c>
      <c r="C274">
        <v>68191512</v>
      </c>
      <c r="D274">
        <v>64873129</v>
      </c>
      <c r="E274">
        <v>1</v>
      </c>
      <c r="F274">
        <v>1</v>
      </c>
      <c r="G274">
        <v>1</v>
      </c>
      <c r="H274">
        <v>2</v>
      </c>
      <c r="I274" t="s">
        <v>715</v>
      </c>
      <c r="J274" t="s">
        <v>716</v>
      </c>
      <c r="K274" t="s">
        <v>717</v>
      </c>
      <c r="L274">
        <v>1368</v>
      </c>
      <c r="N274">
        <v>1011</v>
      </c>
      <c r="O274" t="s">
        <v>669</v>
      </c>
      <c r="P274" t="s">
        <v>669</v>
      </c>
      <c r="Q274">
        <v>1</v>
      </c>
      <c r="W274">
        <v>0</v>
      </c>
      <c r="X274">
        <v>1230759911</v>
      </c>
      <c r="Y274">
        <v>0.01</v>
      </c>
      <c r="AA274">
        <v>0</v>
      </c>
      <c r="AB274">
        <v>851.65</v>
      </c>
      <c r="AC274">
        <v>329.79</v>
      </c>
      <c r="AD274">
        <v>0</v>
      </c>
      <c r="AE274">
        <v>0</v>
      </c>
      <c r="AF274">
        <v>87.17</v>
      </c>
      <c r="AG274">
        <v>11.6</v>
      </c>
      <c r="AH274">
        <v>0</v>
      </c>
      <c r="AI274">
        <v>1</v>
      </c>
      <c r="AJ274">
        <v>9.77</v>
      </c>
      <c r="AK274">
        <v>28.43</v>
      </c>
      <c r="AL274">
        <v>1</v>
      </c>
      <c r="AN274">
        <v>0</v>
      </c>
      <c r="AO274">
        <v>1</v>
      </c>
      <c r="AP274">
        <v>0</v>
      </c>
      <c r="AQ274">
        <v>0</v>
      </c>
      <c r="AR274">
        <v>0</v>
      </c>
      <c r="AS274" t="s">
        <v>3</v>
      </c>
      <c r="AT274">
        <v>0.01</v>
      </c>
      <c r="AU274" t="s">
        <v>3</v>
      </c>
      <c r="AV274">
        <v>0</v>
      </c>
      <c r="AW274">
        <v>2</v>
      </c>
      <c r="AX274">
        <v>68191516</v>
      </c>
      <c r="AY274">
        <v>1</v>
      </c>
      <c r="AZ274">
        <v>0</v>
      </c>
      <c r="BA274">
        <v>267</v>
      </c>
      <c r="BB274">
        <v>0</v>
      </c>
      <c r="BC274">
        <v>0</v>
      </c>
      <c r="BD274">
        <v>0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0</v>
      </c>
      <c r="BO274">
        <v>0</v>
      </c>
      <c r="BP274">
        <v>0</v>
      </c>
      <c r="BQ274">
        <v>0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0</v>
      </c>
      <c r="CX274">
        <f>Y274*Source!I154</f>
        <v>6.1500000000000006E-2</v>
      </c>
      <c r="CY274">
        <f>AB274</f>
        <v>851.65</v>
      </c>
      <c r="CZ274">
        <f>AF274</f>
        <v>87.17</v>
      </c>
      <c r="DA274">
        <f>AJ274</f>
        <v>9.77</v>
      </c>
      <c r="DB274">
        <f t="shared" si="57"/>
        <v>0.87</v>
      </c>
      <c r="DC274">
        <f t="shared" si="58"/>
        <v>0.12</v>
      </c>
    </row>
    <row r="275" spans="1:107" x14ac:dyDescent="0.2">
      <c r="A275">
        <f>ROW(Source!A154)</f>
        <v>154</v>
      </c>
      <c r="B275">
        <v>68187018</v>
      </c>
      <c r="C275">
        <v>68191512</v>
      </c>
      <c r="D275">
        <v>64807644</v>
      </c>
      <c r="E275">
        <v>1</v>
      </c>
      <c r="F275">
        <v>1</v>
      </c>
      <c r="G275">
        <v>1</v>
      </c>
      <c r="H275">
        <v>3</v>
      </c>
      <c r="I275" t="s">
        <v>958</v>
      </c>
      <c r="J275" t="s">
        <v>959</v>
      </c>
      <c r="K275" t="s">
        <v>960</v>
      </c>
      <c r="L275">
        <v>1348</v>
      </c>
      <c r="N275">
        <v>1009</v>
      </c>
      <c r="O275" t="s">
        <v>133</v>
      </c>
      <c r="P275" t="s">
        <v>133</v>
      </c>
      <c r="Q275">
        <v>1000</v>
      </c>
      <c r="W275">
        <v>0</v>
      </c>
      <c r="X275">
        <v>-427086077</v>
      </c>
      <c r="Y275">
        <v>1E-4</v>
      </c>
      <c r="AA275">
        <v>277290</v>
      </c>
      <c r="AB275">
        <v>0</v>
      </c>
      <c r="AC275">
        <v>0</v>
      </c>
      <c r="AD275">
        <v>0</v>
      </c>
      <c r="AE275">
        <v>70200</v>
      </c>
      <c r="AF275">
        <v>0</v>
      </c>
      <c r="AG275">
        <v>0</v>
      </c>
      <c r="AH275">
        <v>0</v>
      </c>
      <c r="AI275">
        <v>3.95</v>
      </c>
      <c r="AJ275">
        <v>1</v>
      </c>
      <c r="AK275">
        <v>1</v>
      </c>
      <c r="AL275">
        <v>1</v>
      </c>
      <c r="AN275">
        <v>0</v>
      </c>
      <c r="AO275">
        <v>1</v>
      </c>
      <c r="AP275">
        <v>0</v>
      </c>
      <c r="AQ275">
        <v>0</v>
      </c>
      <c r="AR275">
        <v>0</v>
      </c>
      <c r="AS275" t="s">
        <v>3</v>
      </c>
      <c r="AT275">
        <v>1E-4</v>
      </c>
      <c r="AU275" t="s">
        <v>3</v>
      </c>
      <c r="AV275">
        <v>0</v>
      </c>
      <c r="AW275">
        <v>2</v>
      </c>
      <c r="AX275">
        <v>68191517</v>
      </c>
      <c r="AY275">
        <v>1</v>
      </c>
      <c r="AZ275">
        <v>0</v>
      </c>
      <c r="BA275">
        <v>268</v>
      </c>
      <c r="BB275">
        <v>0</v>
      </c>
      <c r="BC275">
        <v>0</v>
      </c>
      <c r="BD275">
        <v>0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0</v>
      </c>
      <c r="BP275">
        <v>0</v>
      </c>
      <c r="BQ275">
        <v>0</v>
      </c>
      <c r="BR275">
        <v>0</v>
      </c>
      <c r="BS275">
        <v>0</v>
      </c>
      <c r="BT275">
        <v>0</v>
      </c>
      <c r="BU275">
        <v>0</v>
      </c>
      <c r="BV275">
        <v>0</v>
      </c>
      <c r="BW275">
        <v>0</v>
      </c>
      <c r="CX275">
        <f>Y275*Source!I154</f>
        <v>6.150000000000001E-4</v>
      </c>
      <c r="CY275">
        <f t="shared" ref="CY275:CY283" si="59">AA275</f>
        <v>277290</v>
      </c>
      <c r="CZ275">
        <f t="shared" ref="CZ275:CZ283" si="60">AE275</f>
        <v>70200</v>
      </c>
      <c r="DA275">
        <f t="shared" ref="DA275:DA283" si="61">AI275</f>
        <v>3.95</v>
      </c>
      <c r="DB275">
        <f t="shared" si="57"/>
        <v>7.02</v>
      </c>
      <c r="DC275">
        <f t="shared" si="58"/>
        <v>0</v>
      </c>
    </row>
    <row r="276" spans="1:107" x14ac:dyDescent="0.2">
      <c r="A276">
        <f>ROW(Source!A154)</f>
        <v>154</v>
      </c>
      <c r="B276">
        <v>68187018</v>
      </c>
      <c r="C276">
        <v>68191512</v>
      </c>
      <c r="D276">
        <v>64808837</v>
      </c>
      <c r="E276">
        <v>1</v>
      </c>
      <c r="F276">
        <v>1</v>
      </c>
      <c r="G276">
        <v>1</v>
      </c>
      <c r="H276">
        <v>3</v>
      </c>
      <c r="I276" t="s">
        <v>961</v>
      </c>
      <c r="J276" t="s">
        <v>962</v>
      </c>
      <c r="K276" t="s">
        <v>963</v>
      </c>
      <c r="L276">
        <v>1346</v>
      </c>
      <c r="N276">
        <v>1009</v>
      </c>
      <c r="O276" t="s">
        <v>120</v>
      </c>
      <c r="P276" t="s">
        <v>120</v>
      </c>
      <c r="Q276">
        <v>1</v>
      </c>
      <c r="W276">
        <v>0</v>
      </c>
      <c r="X276">
        <v>326902400</v>
      </c>
      <c r="Y276">
        <v>0.02</v>
      </c>
      <c r="AA276">
        <v>207.9</v>
      </c>
      <c r="AB276">
        <v>0</v>
      </c>
      <c r="AC276">
        <v>0</v>
      </c>
      <c r="AD276">
        <v>0</v>
      </c>
      <c r="AE276">
        <v>18.899999999999999</v>
      </c>
      <c r="AF276">
        <v>0</v>
      </c>
      <c r="AG276">
        <v>0</v>
      </c>
      <c r="AH276">
        <v>0</v>
      </c>
      <c r="AI276">
        <v>11</v>
      </c>
      <c r="AJ276">
        <v>1</v>
      </c>
      <c r="AK276">
        <v>1</v>
      </c>
      <c r="AL276">
        <v>1</v>
      </c>
      <c r="AN276">
        <v>0</v>
      </c>
      <c r="AO276">
        <v>1</v>
      </c>
      <c r="AP276">
        <v>0</v>
      </c>
      <c r="AQ276">
        <v>0</v>
      </c>
      <c r="AR276">
        <v>0</v>
      </c>
      <c r="AS276" t="s">
        <v>3</v>
      </c>
      <c r="AT276">
        <v>0.02</v>
      </c>
      <c r="AU276" t="s">
        <v>3</v>
      </c>
      <c r="AV276">
        <v>0</v>
      </c>
      <c r="AW276">
        <v>2</v>
      </c>
      <c r="AX276">
        <v>68191518</v>
      </c>
      <c r="AY276">
        <v>1</v>
      </c>
      <c r="AZ276">
        <v>0</v>
      </c>
      <c r="BA276">
        <v>269</v>
      </c>
      <c r="BB276">
        <v>0</v>
      </c>
      <c r="BC276">
        <v>0</v>
      </c>
      <c r="BD276">
        <v>0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0</v>
      </c>
      <c r="BM276">
        <v>0</v>
      </c>
      <c r="BN276">
        <v>0</v>
      </c>
      <c r="BO276">
        <v>0</v>
      </c>
      <c r="BP276">
        <v>0</v>
      </c>
      <c r="BQ276">
        <v>0</v>
      </c>
      <c r="BR276">
        <v>0</v>
      </c>
      <c r="BS276">
        <v>0</v>
      </c>
      <c r="BT276">
        <v>0</v>
      </c>
      <c r="BU276">
        <v>0</v>
      </c>
      <c r="BV276">
        <v>0</v>
      </c>
      <c r="BW276">
        <v>0</v>
      </c>
      <c r="CX276">
        <f>Y276*Source!I154</f>
        <v>0.12300000000000001</v>
      </c>
      <c r="CY276">
        <f t="shared" si="59"/>
        <v>207.9</v>
      </c>
      <c r="CZ276">
        <f t="shared" si="60"/>
        <v>18.899999999999999</v>
      </c>
      <c r="DA276">
        <f t="shared" si="61"/>
        <v>11</v>
      </c>
      <c r="DB276">
        <f t="shared" si="57"/>
        <v>0.38</v>
      </c>
      <c r="DC276">
        <f t="shared" si="58"/>
        <v>0</v>
      </c>
    </row>
    <row r="277" spans="1:107" x14ac:dyDescent="0.2">
      <c r="A277">
        <f>ROW(Source!A154)</f>
        <v>154</v>
      </c>
      <c r="B277">
        <v>68187018</v>
      </c>
      <c r="C277">
        <v>68191512</v>
      </c>
      <c r="D277">
        <v>64809185</v>
      </c>
      <c r="E277">
        <v>1</v>
      </c>
      <c r="F277">
        <v>1</v>
      </c>
      <c r="G277">
        <v>1</v>
      </c>
      <c r="H277">
        <v>3</v>
      </c>
      <c r="I277" t="s">
        <v>964</v>
      </c>
      <c r="J277" t="s">
        <v>965</v>
      </c>
      <c r="K277" t="s">
        <v>966</v>
      </c>
      <c r="L277">
        <v>1346</v>
      </c>
      <c r="N277">
        <v>1009</v>
      </c>
      <c r="O277" t="s">
        <v>120</v>
      </c>
      <c r="P277" t="s">
        <v>120</v>
      </c>
      <c r="Q277">
        <v>1</v>
      </c>
      <c r="W277">
        <v>0</v>
      </c>
      <c r="X277">
        <v>-1088339451</v>
      </c>
      <c r="Y277">
        <v>0.01</v>
      </c>
      <c r="AA277">
        <v>310.01</v>
      </c>
      <c r="AB277">
        <v>0</v>
      </c>
      <c r="AC277">
        <v>0</v>
      </c>
      <c r="AD277">
        <v>0</v>
      </c>
      <c r="AE277">
        <v>133.05000000000001</v>
      </c>
      <c r="AF277">
        <v>0</v>
      </c>
      <c r="AG277">
        <v>0</v>
      </c>
      <c r="AH277">
        <v>0</v>
      </c>
      <c r="AI277">
        <v>2.33</v>
      </c>
      <c r="AJ277">
        <v>1</v>
      </c>
      <c r="AK277">
        <v>1</v>
      </c>
      <c r="AL277">
        <v>1</v>
      </c>
      <c r="AN277">
        <v>0</v>
      </c>
      <c r="AO277">
        <v>1</v>
      </c>
      <c r="AP277">
        <v>0</v>
      </c>
      <c r="AQ277">
        <v>0</v>
      </c>
      <c r="AR277">
        <v>0</v>
      </c>
      <c r="AS277" t="s">
        <v>3</v>
      </c>
      <c r="AT277">
        <v>0.01</v>
      </c>
      <c r="AU277" t="s">
        <v>3</v>
      </c>
      <c r="AV277">
        <v>0</v>
      </c>
      <c r="AW277">
        <v>2</v>
      </c>
      <c r="AX277">
        <v>68191519</v>
      </c>
      <c r="AY277">
        <v>1</v>
      </c>
      <c r="AZ277">
        <v>0</v>
      </c>
      <c r="BA277">
        <v>270</v>
      </c>
      <c r="BB277">
        <v>0</v>
      </c>
      <c r="BC277">
        <v>0</v>
      </c>
      <c r="BD277">
        <v>0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0</v>
      </c>
      <c r="BK277">
        <v>0</v>
      </c>
      <c r="BL277">
        <v>0</v>
      </c>
      <c r="BM277">
        <v>0</v>
      </c>
      <c r="BN277">
        <v>0</v>
      </c>
      <c r="BO277">
        <v>0</v>
      </c>
      <c r="BP277">
        <v>0</v>
      </c>
      <c r="BQ277">
        <v>0</v>
      </c>
      <c r="BR277">
        <v>0</v>
      </c>
      <c r="BS277">
        <v>0</v>
      </c>
      <c r="BT277">
        <v>0</v>
      </c>
      <c r="BU277">
        <v>0</v>
      </c>
      <c r="BV277">
        <v>0</v>
      </c>
      <c r="BW277">
        <v>0</v>
      </c>
      <c r="CX277">
        <f>Y277*Source!I154</f>
        <v>6.1500000000000006E-2</v>
      </c>
      <c r="CY277">
        <f t="shared" si="59"/>
        <v>310.01</v>
      </c>
      <c r="CZ277">
        <f t="shared" si="60"/>
        <v>133.05000000000001</v>
      </c>
      <c r="DA277">
        <f t="shared" si="61"/>
        <v>2.33</v>
      </c>
      <c r="DB277">
        <f t="shared" si="57"/>
        <v>1.33</v>
      </c>
      <c r="DC277">
        <f t="shared" si="58"/>
        <v>0</v>
      </c>
    </row>
    <row r="278" spans="1:107" x14ac:dyDescent="0.2">
      <c r="A278">
        <f>ROW(Source!A154)</f>
        <v>154</v>
      </c>
      <c r="B278">
        <v>68187018</v>
      </c>
      <c r="C278">
        <v>68191512</v>
      </c>
      <c r="D278">
        <v>64809271</v>
      </c>
      <c r="E278">
        <v>1</v>
      </c>
      <c r="F278">
        <v>1</v>
      </c>
      <c r="G278">
        <v>1</v>
      </c>
      <c r="H278">
        <v>3</v>
      </c>
      <c r="I278" t="s">
        <v>942</v>
      </c>
      <c r="J278" t="s">
        <v>943</v>
      </c>
      <c r="K278" t="s">
        <v>944</v>
      </c>
      <c r="L278">
        <v>1308</v>
      </c>
      <c r="N278">
        <v>1003</v>
      </c>
      <c r="O278" t="s">
        <v>259</v>
      </c>
      <c r="P278" t="s">
        <v>259</v>
      </c>
      <c r="Q278">
        <v>100</v>
      </c>
      <c r="W278">
        <v>0</v>
      </c>
      <c r="X278">
        <v>611857035</v>
      </c>
      <c r="Y278">
        <v>0.1</v>
      </c>
      <c r="AA278">
        <v>539.21</v>
      </c>
      <c r="AB278">
        <v>0</v>
      </c>
      <c r="AC278">
        <v>0</v>
      </c>
      <c r="AD278">
        <v>0</v>
      </c>
      <c r="AE278">
        <v>120.36</v>
      </c>
      <c r="AF278">
        <v>0</v>
      </c>
      <c r="AG278">
        <v>0</v>
      </c>
      <c r="AH278">
        <v>0</v>
      </c>
      <c r="AI278">
        <v>4.4800000000000004</v>
      </c>
      <c r="AJ278">
        <v>1</v>
      </c>
      <c r="AK278">
        <v>1</v>
      </c>
      <c r="AL278">
        <v>1</v>
      </c>
      <c r="AN278">
        <v>0</v>
      </c>
      <c r="AO278">
        <v>1</v>
      </c>
      <c r="AP278">
        <v>0</v>
      </c>
      <c r="AQ278">
        <v>0</v>
      </c>
      <c r="AR278">
        <v>0</v>
      </c>
      <c r="AS278" t="s">
        <v>3</v>
      </c>
      <c r="AT278">
        <v>0.1</v>
      </c>
      <c r="AU278" t="s">
        <v>3</v>
      </c>
      <c r="AV278">
        <v>0</v>
      </c>
      <c r="AW278">
        <v>2</v>
      </c>
      <c r="AX278">
        <v>68191520</v>
      </c>
      <c r="AY278">
        <v>1</v>
      </c>
      <c r="AZ278">
        <v>0</v>
      </c>
      <c r="BA278">
        <v>271</v>
      </c>
      <c r="BB278">
        <v>0</v>
      </c>
      <c r="BC278">
        <v>0</v>
      </c>
      <c r="BD278">
        <v>0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0</v>
      </c>
      <c r="BQ278">
        <v>0</v>
      </c>
      <c r="BR278">
        <v>0</v>
      </c>
      <c r="BS278">
        <v>0</v>
      </c>
      <c r="BT278">
        <v>0</v>
      </c>
      <c r="BU278">
        <v>0</v>
      </c>
      <c r="BV278">
        <v>0</v>
      </c>
      <c r="BW278">
        <v>0</v>
      </c>
      <c r="CX278">
        <f>Y278*Source!I154</f>
        <v>0.6150000000000001</v>
      </c>
      <c r="CY278">
        <f t="shared" si="59"/>
        <v>539.21</v>
      </c>
      <c r="CZ278">
        <f t="shared" si="60"/>
        <v>120.36</v>
      </c>
      <c r="DA278">
        <f t="shared" si="61"/>
        <v>4.4800000000000004</v>
      </c>
      <c r="DB278">
        <f t="shared" si="57"/>
        <v>12.04</v>
      </c>
      <c r="DC278">
        <f t="shared" si="58"/>
        <v>0</v>
      </c>
    </row>
    <row r="279" spans="1:107" x14ac:dyDescent="0.2">
      <c r="A279">
        <f>ROW(Source!A154)</f>
        <v>154</v>
      </c>
      <c r="B279">
        <v>68187018</v>
      </c>
      <c r="C279">
        <v>68191512</v>
      </c>
      <c r="D279">
        <v>64809290</v>
      </c>
      <c r="E279">
        <v>1</v>
      </c>
      <c r="F279">
        <v>1</v>
      </c>
      <c r="G279">
        <v>1</v>
      </c>
      <c r="H279">
        <v>3</v>
      </c>
      <c r="I279" t="s">
        <v>933</v>
      </c>
      <c r="J279" t="s">
        <v>934</v>
      </c>
      <c r="K279" t="s">
        <v>935</v>
      </c>
      <c r="L279">
        <v>1346</v>
      </c>
      <c r="N279">
        <v>1009</v>
      </c>
      <c r="O279" t="s">
        <v>120</v>
      </c>
      <c r="P279" t="s">
        <v>120</v>
      </c>
      <c r="Q279">
        <v>1</v>
      </c>
      <c r="W279">
        <v>0</v>
      </c>
      <c r="X279">
        <v>-1294780295</v>
      </c>
      <c r="Y279">
        <v>0.2</v>
      </c>
      <c r="AA279">
        <v>99.74</v>
      </c>
      <c r="AB279">
        <v>0</v>
      </c>
      <c r="AC279">
        <v>0</v>
      </c>
      <c r="AD279">
        <v>0</v>
      </c>
      <c r="AE279">
        <v>30.5</v>
      </c>
      <c r="AF279">
        <v>0</v>
      </c>
      <c r="AG279">
        <v>0</v>
      </c>
      <c r="AH279">
        <v>0</v>
      </c>
      <c r="AI279">
        <v>3.27</v>
      </c>
      <c r="AJ279">
        <v>1</v>
      </c>
      <c r="AK279">
        <v>1</v>
      </c>
      <c r="AL279">
        <v>1</v>
      </c>
      <c r="AN279">
        <v>0</v>
      </c>
      <c r="AO279">
        <v>1</v>
      </c>
      <c r="AP279">
        <v>0</v>
      </c>
      <c r="AQ279">
        <v>0</v>
      </c>
      <c r="AR279">
        <v>0</v>
      </c>
      <c r="AS279" t="s">
        <v>3</v>
      </c>
      <c r="AT279">
        <v>0.2</v>
      </c>
      <c r="AU279" t="s">
        <v>3</v>
      </c>
      <c r="AV279">
        <v>0</v>
      </c>
      <c r="AW279">
        <v>2</v>
      </c>
      <c r="AX279">
        <v>68191521</v>
      </c>
      <c r="AY279">
        <v>1</v>
      </c>
      <c r="AZ279">
        <v>0</v>
      </c>
      <c r="BA279">
        <v>272</v>
      </c>
      <c r="BB279">
        <v>0</v>
      </c>
      <c r="BC279">
        <v>0</v>
      </c>
      <c r="BD279">
        <v>0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0</v>
      </c>
      <c r="BM279">
        <v>0</v>
      </c>
      <c r="BN279">
        <v>0</v>
      </c>
      <c r="BO279">
        <v>0</v>
      </c>
      <c r="BP279">
        <v>0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0</v>
      </c>
      <c r="CX279">
        <f>Y279*Source!I154</f>
        <v>1.2300000000000002</v>
      </c>
      <c r="CY279">
        <f t="shared" si="59"/>
        <v>99.74</v>
      </c>
      <c r="CZ279">
        <f t="shared" si="60"/>
        <v>30.5</v>
      </c>
      <c r="DA279">
        <f t="shared" si="61"/>
        <v>3.27</v>
      </c>
      <c r="DB279">
        <f t="shared" si="57"/>
        <v>6.1</v>
      </c>
      <c r="DC279">
        <f t="shared" si="58"/>
        <v>0</v>
      </c>
    </row>
    <row r="280" spans="1:107" x14ac:dyDescent="0.2">
      <c r="A280">
        <f>ROW(Source!A154)</f>
        <v>154</v>
      </c>
      <c r="B280">
        <v>68187018</v>
      </c>
      <c r="C280">
        <v>68191512</v>
      </c>
      <c r="D280">
        <v>64821434</v>
      </c>
      <c r="E280">
        <v>1</v>
      </c>
      <c r="F280">
        <v>1</v>
      </c>
      <c r="G280">
        <v>1</v>
      </c>
      <c r="H280">
        <v>3</v>
      </c>
      <c r="I280" t="s">
        <v>967</v>
      </c>
      <c r="J280" t="s">
        <v>968</v>
      </c>
      <c r="K280" t="s">
        <v>969</v>
      </c>
      <c r="L280">
        <v>1355</v>
      </c>
      <c r="N280">
        <v>1010</v>
      </c>
      <c r="O280" t="s">
        <v>235</v>
      </c>
      <c r="P280" t="s">
        <v>235</v>
      </c>
      <c r="Q280">
        <v>100</v>
      </c>
      <c r="W280">
        <v>0</v>
      </c>
      <c r="X280">
        <v>-161981681</v>
      </c>
      <c r="Y280">
        <v>1.02</v>
      </c>
      <c r="AA280">
        <v>612.13</v>
      </c>
      <c r="AB280">
        <v>0</v>
      </c>
      <c r="AC280">
        <v>0</v>
      </c>
      <c r="AD280">
        <v>0</v>
      </c>
      <c r="AE280">
        <v>65.819999999999993</v>
      </c>
      <c r="AF280">
        <v>0</v>
      </c>
      <c r="AG280">
        <v>0</v>
      </c>
      <c r="AH280">
        <v>0</v>
      </c>
      <c r="AI280">
        <v>9.3000000000000007</v>
      </c>
      <c r="AJ280">
        <v>1</v>
      </c>
      <c r="AK280">
        <v>1</v>
      </c>
      <c r="AL280">
        <v>1</v>
      </c>
      <c r="AN280">
        <v>0</v>
      </c>
      <c r="AO280">
        <v>1</v>
      </c>
      <c r="AP280">
        <v>0</v>
      </c>
      <c r="AQ280">
        <v>0</v>
      </c>
      <c r="AR280">
        <v>0</v>
      </c>
      <c r="AS280" t="s">
        <v>3</v>
      </c>
      <c r="AT280">
        <v>1.02</v>
      </c>
      <c r="AU280" t="s">
        <v>3</v>
      </c>
      <c r="AV280">
        <v>0</v>
      </c>
      <c r="AW280">
        <v>2</v>
      </c>
      <c r="AX280">
        <v>68191522</v>
      </c>
      <c r="AY280">
        <v>1</v>
      </c>
      <c r="AZ280">
        <v>0</v>
      </c>
      <c r="BA280">
        <v>273</v>
      </c>
      <c r="BB280">
        <v>0</v>
      </c>
      <c r="BC280">
        <v>0</v>
      </c>
      <c r="BD280">
        <v>0</v>
      </c>
      <c r="BE280">
        <v>0</v>
      </c>
      <c r="BF280">
        <v>0</v>
      </c>
      <c r="BG280">
        <v>0</v>
      </c>
      <c r="BH280">
        <v>0</v>
      </c>
      <c r="BI280">
        <v>0</v>
      </c>
      <c r="BJ280">
        <v>0</v>
      </c>
      <c r="BK280">
        <v>0</v>
      </c>
      <c r="BL280">
        <v>0</v>
      </c>
      <c r="BM280">
        <v>0</v>
      </c>
      <c r="BN280">
        <v>0</v>
      </c>
      <c r="BO280">
        <v>0</v>
      </c>
      <c r="BP280">
        <v>0</v>
      </c>
      <c r="BQ280">
        <v>0</v>
      </c>
      <c r="BR280">
        <v>0</v>
      </c>
      <c r="BS280">
        <v>0</v>
      </c>
      <c r="BT280">
        <v>0</v>
      </c>
      <c r="BU280">
        <v>0</v>
      </c>
      <c r="BV280">
        <v>0</v>
      </c>
      <c r="BW280">
        <v>0</v>
      </c>
      <c r="CX280">
        <f>Y280*Source!I154</f>
        <v>6.2730000000000006</v>
      </c>
      <c r="CY280">
        <f t="shared" si="59"/>
        <v>612.13</v>
      </c>
      <c r="CZ280">
        <f t="shared" si="60"/>
        <v>65.819999999999993</v>
      </c>
      <c r="DA280">
        <f t="shared" si="61"/>
        <v>9.3000000000000007</v>
      </c>
      <c r="DB280">
        <f t="shared" si="57"/>
        <v>67.14</v>
      </c>
      <c r="DC280">
        <f t="shared" si="58"/>
        <v>0</v>
      </c>
    </row>
    <row r="281" spans="1:107" x14ac:dyDescent="0.2">
      <c r="A281">
        <f>ROW(Source!A154)</f>
        <v>154</v>
      </c>
      <c r="B281">
        <v>68187018</v>
      </c>
      <c r="C281">
        <v>68191512</v>
      </c>
      <c r="D281">
        <v>64856621</v>
      </c>
      <c r="E281">
        <v>1</v>
      </c>
      <c r="F281">
        <v>1</v>
      </c>
      <c r="G281">
        <v>1</v>
      </c>
      <c r="H281">
        <v>3</v>
      </c>
      <c r="I281" t="s">
        <v>970</v>
      </c>
      <c r="J281" t="s">
        <v>971</v>
      </c>
      <c r="K281" t="s">
        <v>972</v>
      </c>
      <c r="L281">
        <v>1346</v>
      </c>
      <c r="N281">
        <v>1009</v>
      </c>
      <c r="O281" t="s">
        <v>120</v>
      </c>
      <c r="P281" t="s">
        <v>120</v>
      </c>
      <c r="Q281">
        <v>1</v>
      </c>
      <c r="W281">
        <v>0</v>
      </c>
      <c r="X281">
        <v>-993947972</v>
      </c>
      <c r="Y281">
        <v>0.08</v>
      </c>
      <c r="AA281">
        <v>518.85</v>
      </c>
      <c r="AB281">
        <v>0</v>
      </c>
      <c r="AC281">
        <v>0</v>
      </c>
      <c r="AD281">
        <v>0</v>
      </c>
      <c r="AE281">
        <v>68.27</v>
      </c>
      <c r="AF281">
        <v>0</v>
      </c>
      <c r="AG281">
        <v>0</v>
      </c>
      <c r="AH281">
        <v>0</v>
      </c>
      <c r="AI281">
        <v>7.6</v>
      </c>
      <c r="AJ281">
        <v>1</v>
      </c>
      <c r="AK281">
        <v>1</v>
      </c>
      <c r="AL281">
        <v>1</v>
      </c>
      <c r="AN281">
        <v>0</v>
      </c>
      <c r="AO281">
        <v>1</v>
      </c>
      <c r="AP281">
        <v>0</v>
      </c>
      <c r="AQ281">
        <v>0</v>
      </c>
      <c r="AR281">
        <v>0</v>
      </c>
      <c r="AS281" t="s">
        <v>3</v>
      </c>
      <c r="AT281">
        <v>0.08</v>
      </c>
      <c r="AU281" t="s">
        <v>3</v>
      </c>
      <c r="AV281">
        <v>0</v>
      </c>
      <c r="AW281">
        <v>2</v>
      </c>
      <c r="AX281">
        <v>68191523</v>
      </c>
      <c r="AY281">
        <v>1</v>
      </c>
      <c r="AZ281">
        <v>0</v>
      </c>
      <c r="BA281">
        <v>274</v>
      </c>
      <c r="BB281">
        <v>0</v>
      </c>
      <c r="BC281">
        <v>0</v>
      </c>
      <c r="BD281">
        <v>0</v>
      </c>
      <c r="BE281">
        <v>0</v>
      </c>
      <c r="BF281">
        <v>0</v>
      </c>
      <c r="BG281">
        <v>0</v>
      </c>
      <c r="BH281">
        <v>0</v>
      </c>
      <c r="BI281">
        <v>0</v>
      </c>
      <c r="BJ281">
        <v>0</v>
      </c>
      <c r="BK281">
        <v>0</v>
      </c>
      <c r="BL281">
        <v>0</v>
      </c>
      <c r="BM281">
        <v>0</v>
      </c>
      <c r="BN281">
        <v>0</v>
      </c>
      <c r="BO281">
        <v>0</v>
      </c>
      <c r="BP281">
        <v>0</v>
      </c>
      <c r="BQ281">
        <v>0</v>
      </c>
      <c r="BR281">
        <v>0</v>
      </c>
      <c r="BS281">
        <v>0</v>
      </c>
      <c r="BT281">
        <v>0</v>
      </c>
      <c r="BU281">
        <v>0</v>
      </c>
      <c r="BV281">
        <v>0</v>
      </c>
      <c r="BW281">
        <v>0</v>
      </c>
      <c r="CX281">
        <f>Y281*Source!I154</f>
        <v>0.49200000000000005</v>
      </c>
      <c r="CY281">
        <f t="shared" si="59"/>
        <v>518.85</v>
      </c>
      <c r="CZ281">
        <f t="shared" si="60"/>
        <v>68.27</v>
      </c>
      <c r="DA281">
        <f t="shared" si="61"/>
        <v>7.6</v>
      </c>
      <c r="DB281">
        <f t="shared" si="57"/>
        <v>5.46</v>
      </c>
      <c r="DC281">
        <f t="shared" si="58"/>
        <v>0</v>
      </c>
    </row>
    <row r="282" spans="1:107" x14ac:dyDescent="0.2">
      <c r="A282">
        <f>ROW(Source!A154)</f>
        <v>154</v>
      </c>
      <c r="B282">
        <v>68187018</v>
      </c>
      <c r="C282">
        <v>68191512</v>
      </c>
      <c r="D282">
        <v>64863410</v>
      </c>
      <c r="E282">
        <v>1</v>
      </c>
      <c r="F282">
        <v>1</v>
      </c>
      <c r="G282">
        <v>1</v>
      </c>
      <c r="H282">
        <v>3</v>
      </c>
      <c r="I282" t="s">
        <v>973</v>
      </c>
      <c r="J282" t="s">
        <v>974</v>
      </c>
      <c r="K282" t="s">
        <v>975</v>
      </c>
      <c r="L282">
        <v>1346</v>
      </c>
      <c r="N282">
        <v>1009</v>
      </c>
      <c r="O282" t="s">
        <v>120</v>
      </c>
      <c r="P282" t="s">
        <v>120</v>
      </c>
      <c r="Q282">
        <v>1</v>
      </c>
      <c r="W282">
        <v>0</v>
      </c>
      <c r="X282">
        <v>1015963907</v>
      </c>
      <c r="Y282">
        <v>0.1</v>
      </c>
      <c r="AA282">
        <v>73.75</v>
      </c>
      <c r="AB282">
        <v>0</v>
      </c>
      <c r="AC282">
        <v>0</v>
      </c>
      <c r="AD282">
        <v>0</v>
      </c>
      <c r="AE282">
        <v>30.6</v>
      </c>
      <c r="AF282">
        <v>0</v>
      </c>
      <c r="AG282">
        <v>0</v>
      </c>
      <c r="AH282">
        <v>0</v>
      </c>
      <c r="AI282">
        <v>2.41</v>
      </c>
      <c r="AJ282">
        <v>1</v>
      </c>
      <c r="AK282">
        <v>1</v>
      </c>
      <c r="AL282">
        <v>1</v>
      </c>
      <c r="AN282">
        <v>0</v>
      </c>
      <c r="AO282">
        <v>1</v>
      </c>
      <c r="AP282">
        <v>0</v>
      </c>
      <c r="AQ282">
        <v>0</v>
      </c>
      <c r="AR282">
        <v>0</v>
      </c>
      <c r="AS282" t="s">
        <v>3</v>
      </c>
      <c r="AT282">
        <v>0.1</v>
      </c>
      <c r="AU282" t="s">
        <v>3</v>
      </c>
      <c r="AV282">
        <v>0</v>
      </c>
      <c r="AW282">
        <v>2</v>
      </c>
      <c r="AX282">
        <v>68191524</v>
      </c>
      <c r="AY282">
        <v>1</v>
      </c>
      <c r="AZ282">
        <v>0</v>
      </c>
      <c r="BA282">
        <v>275</v>
      </c>
      <c r="BB282">
        <v>0</v>
      </c>
      <c r="BC282">
        <v>0</v>
      </c>
      <c r="BD282">
        <v>0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0</v>
      </c>
      <c r="BK282">
        <v>0</v>
      </c>
      <c r="BL282">
        <v>0</v>
      </c>
      <c r="BM282">
        <v>0</v>
      </c>
      <c r="BN282">
        <v>0</v>
      </c>
      <c r="BO282">
        <v>0</v>
      </c>
      <c r="BP282">
        <v>0</v>
      </c>
      <c r="BQ282">
        <v>0</v>
      </c>
      <c r="BR282">
        <v>0</v>
      </c>
      <c r="BS282">
        <v>0</v>
      </c>
      <c r="BT282">
        <v>0</v>
      </c>
      <c r="BU282">
        <v>0</v>
      </c>
      <c r="BV282">
        <v>0</v>
      </c>
      <c r="BW282">
        <v>0</v>
      </c>
      <c r="CX282">
        <f>Y282*Source!I154</f>
        <v>0.6150000000000001</v>
      </c>
      <c r="CY282">
        <f t="shared" si="59"/>
        <v>73.75</v>
      </c>
      <c r="CZ282">
        <f t="shared" si="60"/>
        <v>30.6</v>
      </c>
      <c r="DA282">
        <f t="shared" si="61"/>
        <v>2.41</v>
      </c>
      <c r="DB282">
        <f t="shared" si="57"/>
        <v>3.06</v>
      </c>
      <c r="DC282">
        <f t="shared" si="58"/>
        <v>0</v>
      </c>
    </row>
    <row r="283" spans="1:107" x14ac:dyDescent="0.2">
      <c r="A283">
        <f>ROW(Source!A154)</f>
        <v>154</v>
      </c>
      <c r="B283">
        <v>68187018</v>
      </c>
      <c r="C283">
        <v>68191512</v>
      </c>
      <c r="D283">
        <v>64870754</v>
      </c>
      <c r="E283">
        <v>1</v>
      </c>
      <c r="F283">
        <v>1</v>
      </c>
      <c r="G283">
        <v>1</v>
      </c>
      <c r="H283">
        <v>3</v>
      </c>
      <c r="I283" t="s">
        <v>912</v>
      </c>
      <c r="J283" t="s">
        <v>913</v>
      </c>
      <c r="K283" t="s">
        <v>914</v>
      </c>
      <c r="L283">
        <v>1374</v>
      </c>
      <c r="N283">
        <v>1013</v>
      </c>
      <c r="O283" t="s">
        <v>915</v>
      </c>
      <c r="P283" t="s">
        <v>915</v>
      </c>
      <c r="Q283">
        <v>1</v>
      </c>
      <c r="W283">
        <v>0</v>
      </c>
      <c r="X283">
        <v>-915781824</v>
      </c>
      <c r="Y283">
        <v>3.33</v>
      </c>
      <c r="AA283">
        <v>1</v>
      </c>
      <c r="AB283">
        <v>0</v>
      </c>
      <c r="AC283">
        <v>0</v>
      </c>
      <c r="AD283">
        <v>0</v>
      </c>
      <c r="AE283">
        <v>1</v>
      </c>
      <c r="AF283">
        <v>0</v>
      </c>
      <c r="AG283">
        <v>0</v>
      </c>
      <c r="AH283">
        <v>0</v>
      </c>
      <c r="AI283">
        <v>1</v>
      </c>
      <c r="AJ283">
        <v>1</v>
      </c>
      <c r="AK283">
        <v>1</v>
      </c>
      <c r="AL283">
        <v>1</v>
      </c>
      <c r="AN283">
        <v>0</v>
      </c>
      <c r="AO283">
        <v>1</v>
      </c>
      <c r="AP283">
        <v>0</v>
      </c>
      <c r="AQ283">
        <v>0</v>
      </c>
      <c r="AR283">
        <v>0</v>
      </c>
      <c r="AS283" t="s">
        <v>3</v>
      </c>
      <c r="AT283">
        <v>3.33</v>
      </c>
      <c r="AU283" t="s">
        <v>3</v>
      </c>
      <c r="AV283">
        <v>0</v>
      </c>
      <c r="AW283">
        <v>2</v>
      </c>
      <c r="AX283">
        <v>68191525</v>
      </c>
      <c r="AY283">
        <v>1</v>
      </c>
      <c r="AZ283">
        <v>0</v>
      </c>
      <c r="BA283">
        <v>276</v>
      </c>
      <c r="BB283">
        <v>0</v>
      </c>
      <c r="BC283">
        <v>0</v>
      </c>
      <c r="BD283">
        <v>0</v>
      </c>
      <c r="BE283">
        <v>0</v>
      </c>
      <c r="BF283">
        <v>0</v>
      </c>
      <c r="BG283">
        <v>0</v>
      </c>
      <c r="BH283">
        <v>0</v>
      </c>
      <c r="BI283">
        <v>0</v>
      </c>
      <c r="BJ283">
        <v>0</v>
      </c>
      <c r="BK283">
        <v>0</v>
      </c>
      <c r="BL283">
        <v>0</v>
      </c>
      <c r="BM283">
        <v>0</v>
      </c>
      <c r="BN283">
        <v>0</v>
      </c>
      <c r="BO283">
        <v>0</v>
      </c>
      <c r="BP283">
        <v>0</v>
      </c>
      <c r="BQ283">
        <v>0</v>
      </c>
      <c r="BR283">
        <v>0</v>
      </c>
      <c r="BS283">
        <v>0</v>
      </c>
      <c r="BT283">
        <v>0</v>
      </c>
      <c r="BU283">
        <v>0</v>
      </c>
      <c r="BV283">
        <v>0</v>
      </c>
      <c r="BW283">
        <v>0</v>
      </c>
      <c r="CX283">
        <f>Y283*Source!I154</f>
        <v>20.479500000000002</v>
      </c>
      <c r="CY283">
        <f t="shared" si="59"/>
        <v>1</v>
      </c>
      <c r="CZ283">
        <f t="shared" si="60"/>
        <v>1</v>
      </c>
      <c r="DA283">
        <f t="shared" si="61"/>
        <v>1</v>
      </c>
      <c r="DB283">
        <f t="shared" si="57"/>
        <v>3.33</v>
      </c>
      <c r="DC283">
        <f t="shared" si="58"/>
        <v>0</v>
      </c>
    </row>
    <row r="284" spans="1:107" x14ac:dyDescent="0.2">
      <c r="A284">
        <f>ROW(Source!A155)</f>
        <v>155</v>
      </c>
      <c r="B284">
        <v>68187018</v>
      </c>
      <c r="C284">
        <v>68191526</v>
      </c>
      <c r="D284">
        <v>29364679</v>
      </c>
      <c r="E284">
        <v>1</v>
      </c>
      <c r="F284">
        <v>1</v>
      </c>
      <c r="G284">
        <v>1</v>
      </c>
      <c r="H284">
        <v>1</v>
      </c>
      <c r="I284" t="s">
        <v>945</v>
      </c>
      <c r="J284" t="s">
        <v>3</v>
      </c>
      <c r="K284" t="s">
        <v>946</v>
      </c>
      <c r="L284">
        <v>1369</v>
      </c>
      <c r="N284">
        <v>1013</v>
      </c>
      <c r="O284" t="s">
        <v>665</v>
      </c>
      <c r="P284" t="s">
        <v>665</v>
      </c>
      <c r="Q284">
        <v>1</v>
      </c>
      <c r="W284">
        <v>0</v>
      </c>
      <c r="X284">
        <v>931378261</v>
      </c>
      <c r="Y284">
        <v>94.4</v>
      </c>
      <c r="AA284">
        <v>0</v>
      </c>
      <c r="AB284">
        <v>0</v>
      </c>
      <c r="AC284">
        <v>0</v>
      </c>
      <c r="AD284">
        <v>9.92</v>
      </c>
      <c r="AE284">
        <v>0</v>
      </c>
      <c r="AF284">
        <v>0</v>
      </c>
      <c r="AG284">
        <v>0</v>
      </c>
      <c r="AH284">
        <v>9.92</v>
      </c>
      <c r="AI284">
        <v>1</v>
      </c>
      <c r="AJ284">
        <v>1</v>
      </c>
      <c r="AK284">
        <v>1</v>
      </c>
      <c r="AL284">
        <v>1</v>
      </c>
      <c r="AN284">
        <v>0</v>
      </c>
      <c r="AO284">
        <v>1</v>
      </c>
      <c r="AP284">
        <v>0</v>
      </c>
      <c r="AQ284">
        <v>0</v>
      </c>
      <c r="AR284">
        <v>0</v>
      </c>
      <c r="AS284" t="s">
        <v>3</v>
      </c>
      <c r="AT284">
        <v>94.4</v>
      </c>
      <c r="AU284" t="s">
        <v>3</v>
      </c>
      <c r="AV284">
        <v>1</v>
      </c>
      <c r="AW284">
        <v>2</v>
      </c>
      <c r="AX284">
        <v>68191527</v>
      </c>
      <c r="AY284">
        <v>1</v>
      </c>
      <c r="AZ284">
        <v>0</v>
      </c>
      <c r="BA284">
        <v>277</v>
      </c>
      <c r="BB284">
        <v>0</v>
      </c>
      <c r="BC284">
        <v>0</v>
      </c>
      <c r="BD284">
        <v>0</v>
      </c>
      <c r="BE284">
        <v>0</v>
      </c>
      <c r="BF284">
        <v>0</v>
      </c>
      <c r="BG284">
        <v>0</v>
      </c>
      <c r="BH284">
        <v>0</v>
      </c>
      <c r="BI284">
        <v>0</v>
      </c>
      <c r="BJ284">
        <v>0</v>
      </c>
      <c r="BK284">
        <v>0</v>
      </c>
      <c r="BL284">
        <v>0</v>
      </c>
      <c r="BM284">
        <v>0</v>
      </c>
      <c r="BN284">
        <v>0</v>
      </c>
      <c r="BO284">
        <v>0</v>
      </c>
      <c r="BP284">
        <v>0</v>
      </c>
      <c r="BQ284">
        <v>0</v>
      </c>
      <c r="BR284">
        <v>0</v>
      </c>
      <c r="BS284">
        <v>0</v>
      </c>
      <c r="BT284">
        <v>0</v>
      </c>
      <c r="BU284">
        <v>0</v>
      </c>
      <c r="BV284">
        <v>0</v>
      </c>
      <c r="BW284">
        <v>0</v>
      </c>
      <c r="CX284">
        <f>Y284*Source!I155</f>
        <v>24.544000000000004</v>
      </c>
      <c r="CY284">
        <f>AD284</f>
        <v>9.92</v>
      </c>
      <c r="CZ284">
        <f>AH284</f>
        <v>9.92</v>
      </c>
      <c r="DA284">
        <f>AL284</f>
        <v>1</v>
      </c>
      <c r="DB284">
        <f t="shared" si="57"/>
        <v>936.45</v>
      </c>
      <c r="DC284">
        <f t="shared" si="58"/>
        <v>0</v>
      </c>
    </row>
    <row r="285" spans="1:107" x14ac:dyDescent="0.2">
      <c r="A285">
        <f>ROW(Source!A155)</f>
        <v>155</v>
      </c>
      <c r="B285">
        <v>68187018</v>
      </c>
      <c r="C285">
        <v>68191526</v>
      </c>
      <c r="D285">
        <v>121548</v>
      </c>
      <c r="E285">
        <v>1</v>
      </c>
      <c r="F285">
        <v>1</v>
      </c>
      <c r="G285">
        <v>1</v>
      </c>
      <c r="H285">
        <v>1</v>
      </c>
      <c r="I285" t="s">
        <v>44</v>
      </c>
      <c r="J285" t="s">
        <v>3</v>
      </c>
      <c r="K285" t="s">
        <v>723</v>
      </c>
      <c r="L285">
        <v>608254</v>
      </c>
      <c r="N285">
        <v>1013</v>
      </c>
      <c r="O285" t="s">
        <v>724</v>
      </c>
      <c r="P285" t="s">
        <v>724</v>
      </c>
      <c r="Q285">
        <v>1</v>
      </c>
      <c r="W285">
        <v>0</v>
      </c>
      <c r="X285">
        <v>-185737400</v>
      </c>
      <c r="Y285">
        <v>0.2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1</v>
      </c>
      <c r="AJ285">
        <v>1</v>
      </c>
      <c r="AK285">
        <v>1</v>
      </c>
      <c r="AL285">
        <v>1</v>
      </c>
      <c r="AN285">
        <v>0</v>
      </c>
      <c r="AO285">
        <v>1</v>
      </c>
      <c r="AP285">
        <v>0</v>
      </c>
      <c r="AQ285">
        <v>0</v>
      </c>
      <c r="AR285">
        <v>0</v>
      </c>
      <c r="AS285" t="s">
        <v>3</v>
      </c>
      <c r="AT285">
        <v>0.2</v>
      </c>
      <c r="AU285" t="s">
        <v>3</v>
      </c>
      <c r="AV285">
        <v>2</v>
      </c>
      <c r="AW285">
        <v>2</v>
      </c>
      <c r="AX285">
        <v>68191528</v>
      </c>
      <c r="AY285">
        <v>1</v>
      </c>
      <c r="AZ285">
        <v>0</v>
      </c>
      <c r="BA285">
        <v>278</v>
      </c>
      <c r="BB285">
        <v>0</v>
      </c>
      <c r="BC285">
        <v>0</v>
      </c>
      <c r="BD285">
        <v>0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0</v>
      </c>
      <c r="BK285">
        <v>0</v>
      </c>
      <c r="BL285">
        <v>0</v>
      </c>
      <c r="BM285">
        <v>0</v>
      </c>
      <c r="BN285">
        <v>0</v>
      </c>
      <c r="BO285">
        <v>0</v>
      </c>
      <c r="BP285">
        <v>0</v>
      </c>
      <c r="BQ285">
        <v>0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0</v>
      </c>
      <c r="CX285">
        <f>Y285*Source!I155</f>
        <v>5.2000000000000005E-2</v>
      </c>
      <c r="CY285">
        <f>AD285</f>
        <v>0</v>
      </c>
      <c r="CZ285">
        <f>AH285</f>
        <v>0</v>
      </c>
      <c r="DA285">
        <f>AL285</f>
        <v>1</v>
      </c>
      <c r="DB285">
        <f t="shared" si="57"/>
        <v>0</v>
      </c>
      <c r="DC285">
        <f t="shared" si="58"/>
        <v>0</v>
      </c>
    </row>
    <row r="286" spans="1:107" x14ac:dyDescent="0.2">
      <c r="A286">
        <f>ROW(Source!A155)</f>
        <v>155</v>
      </c>
      <c r="B286">
        <v>68187018</v>
      </c>
      <c r="C286">
        <v>68191526</v>
      </c>
      <c r="D286">
        <v>64871266</v>
      </c>
      <c r="E286">
        <v>1</v>
      </c>
      <c r="F286">
        <v>1</v>
      </c>
      <c r="G286">
        <v>1</v>
      </c>
      <c r="H286">
        <v>2</v>
      </c>
      <c r="I286" t="s">
        <v>918</v>
      </c>
      <c r="J286" t="s">
        <v>919</v>
      </c>
      <c r="K286" t="s">
        <v>920</v>
      </c>
      <c r="L286">
        <v>1368</v>
      </c>
      <c r="N286">
        <v>1011</v>
      </c>
      <c r="O286" t="s">
        <v>669</v>
      </c>
      <c r="P286" t="s">
        <v>669</v>
      </c>
      <c r="Q286">
        <v>1</v>
      </c>
      <c r="W286">
        <v>0</v>
      </c>
      <c r="X286">
        <v>783836208</v>
      </c>
      <c r="Y286">
        <v>0.2</v>
      </c>
      <c r="AA286">
        <v>0</v>
      </c>
      <c r="AB286">
        <v>1012.57</v>
      </c>
      <c r="AC286">
        <v>383.81</v>
      </c>
      <c r="AD286">
        <v>0</v>
      </c>
      <c r="AE286">
        <v>0</v>
      </c>
      <c r="AF286">
        <v>134.65</v>
      </c>
      <c r="AG286">
        <v>13.5</v>
      </c>
      <c r="AH286">
        <v>0</v>
      </c>
      <c r="AI286">
        <v>1</v>
      </c>
      <c r="AJ286">
        <v>7.52</v>
      </c>
      <c r="AK286">
        <v>28.43</v>
      </c>
      <c r="AL286">
        <v>1</v>
      </c>
      <c r="AN286">
        <v>0</v>
      </c>
      <c r="AO286">
        <v>1</v>
      </c>
      <c r="AP286">
        <v>0</v>
      </c>
      <c r="AQ286">
        <v>0</v>
      </c>
      <c r="AR286">
        <v>0</v>
      </c>
      <c r="AS286" t="s">
        <v>3</v>
      </c>
      <c r="AT286">
        <v>0.2</v>
      </c>
      <c r="AU286" t="s">
        <v>3</v>
      </c>
      <c r="AV286">
        <v>0</v>
      </c>
      <c r="AW286">
        <v>2</v>
      </c>
      <c r="AX286">
        <v>68191529</v>
      </c>
      <c r="AY286">
        <v>1</v>
      </c>
      <c r="AZ286">
        <v>0</v>
      </c>
      <c r="BA286">
        <v>279</v>
      </c>
      <c r="BB286">
        <v>0</v>
      </c>
      <c r="BC286">
        <v>0</v>
      </c>
      <c r="BD286">
        <v>0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0</v>
      </c>
      <c r="BO286">
        <v>0</v>
      </c>
      <c r="BP286">
        <v>0</v>
      </c>
      <c r="BQ286">
        <v>0</v>
      </c>
      <c r="BR286">
        <v>0</v>
      </c>
      <c r="BS286">
        <v>0</v>
      </c>
      <c r="BT286">
        <v>0</v>
      </c>
      <c r="BU286">
        <v>0</v>
      </c>
      <c r="BV286">
        <v>0</v>
      </c>
      <c r="BW286">
        <v>0</v>
      </c>
      <c r="CX286">
        <f>Y286*Source!I155</f>
        <v>5.2000000000000005E-2</v>
      </c>
      <c r="CY286">
        <f>AB286</f>
        <v>1012.57</v>
      </c>
      <c r="CZ286">
        <f>AF286</f>
        <v>134.65</v>
      </c>
      <c r="DA286">
        <f>AJ286</f>
        <v>7.52</v>
      </c>
      <c r="DB286">
        <f t="shared" si="57"/>
        <v>26.93</v>
      </c>
      <c r="DC286">
        <f t="shared" si="58"/>
        <v>2.7</v>
      </c>
    </row>
    <row r="287" spans="1:107" x14ac:dyDescent="0.2">
      <c r="A287">
        <f>ROW(Source!A155)</f>
        <v>155</v>
      </c>
      <c r="B287">
        <v>68187018</v>
      </c>
      <c r="C287">
        <v>68191526</v>
      </c>
      <c r="D287">
        <v>64873129</v>
      </c>
      <c r="E287">
        <v>1</v>
      </c>
      <c r="F287">
        <v>1</v>
      </c>
      <c r="G287">
        <v>1</v>
      </c>
      <c r="H287">
        <v>2</v>
      </c>
      <c r="I287" t="s">
        <v>715</v>
      </c>
      <c r="J287" t="s">
        <v>716</v>
      </c>
      <c r="K287" t="s">
        <v>717</v>
      </c>
      <c r="L287">
        <v>1368</v>
      </c>
      <c r="N287">
        <v>1011</v>
      </c>
      <c r="O287" t="s">
        <v>669</v>
      </c>
      <c r="P287" t="s">
        <v>669</v>
      </c>
      <c r="Q287">
        <v>1</v>
      </c>
      <c r="W287">
        <v>0</v>
      </c>
      <c r="X287">
        <v>1230759911</v>
      </c>
      <c r="Y287">
        <v>0.2</v>
      </c>
      <c r="AA287">
        <v>0</v>
      </c>
      <c r="AB287">
        <v>851.65</v>
      </c>
      <c r="AC287">
        <v>329.79</v>
      </c>
      <c r="AD287">
        <v>0</v>
      </c>
      <c r="AE287">
        <v>0</v>
      </c>
      <c r="AF287">
        <v>87.17</v>
      </c>
      <c r="AG287">
        <v>11.6</v>
      </c>
      <c r="AH287">
        <v>0</v>
      </c>
      <c r="AI287">
        <v>1</v>
      </c>
      <c r="AJ287">
        <v>9.77</v>
      </c>
      <c r="AK287">
        <v>28.43</v>
      </c>
      <c r="AL287">
        <v>1</v>
      </c>
      <c r="AN287">
        <v>0</v>
      </c>
      <c r="AO287">
        <v>1</v>
      </c>
      <c r="AP287">
        <v>0</v>
      </c>
      <c r="AQ287">
        <v>0</v>
      </c>
      <c r="AR287">
        <v>0</v>
      </c>
      <c r="AS287" t="s">
        <v>3</v>
      </c>
      <c r="AT287">
        <v>0.2</v>
      </c>
      <c r="AU287" t="s">
        <v>3</v>
      </c>
      <c r="AV287">
        <v>0</v>
      </c>
      <c r="AW287">
        <v>2</v>
      </c>
      <c r="AX287">
        <v>68191530</v>
      </c>
      <c r="AY287">
        <v>1</v>
      </c>
      <c r="AZ287">
        <v>0</v>
      </c>
      <c r="BA287">
        <v>280</v>
      </c>
      <c r="BB287">
        <v>0</v>
      </c>
      <c r="BC287">
        <v>0</v>
      </c>
      <c r="BD287">
        <v>0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0</v>
      </c>
      <c r="BK287">
        <v>0</v>
      </c>
      <c r="BL287">
        <v>0</v>
      </c>
      <c r="BM287">
        <v>0</v>
      </c>
      <c r="BN287">
        <v>0</v>
      </c>
      <c r="BO287">
        <v>0</v>
      </c>
      <c r="BP287">
        <v>0</v>
      </c>
      <c r="BQ287">
        <v>0</v>
      </c>
      <c r="BR287">
        <v>0</v>
      </c>
      <c r="BS287">
        <v>0</v>
      </c>
      <c r="BT287">
        <v>0</v>
      </c>
      <c r="BU287">
        <v>0</v>
      </c>
      <c r="BV287">
        <v>0</v>
      </c>
      <c r="BW287">
        <v>0</v>
      </c>
      <c r="CX287">
        <f>Y287*Source!I155</f>
        <v>5.2000000000000005E-2</v>
      </c>
      <c r="CY287">
        <f>AB287</f>
        <v>851.65</v>
      </c>
      <c r="CZ287">
        <f>AF287</f>
        <v>87.17</v>
      </c>
      <c r="DA287">
        <f>AJ287</f>
        <v>9.77</v>
      </c>
      <c r="DB287">
        <f t="shared" si="57"/>
        <v>17.43</v>
      </c>
      <c r="DC287">
        <f t="shared" si="58"/>
        <v>2.3199999999999998</v>
      </c>
    </row>
    <row r="288" spans="1:107" x14ac:dyDescent="0.2">
      <c r="A288">
        <f>ROW(Source!A155)</f>
        <v>155</v>
      </c>
      <c r="B288">
        <v>68187018</v>
      </c>
      <c r="C288">
        <v>68191526</v>
      </c>
      <c r="D288">
        <v>64862390</v>
      </c>
      <c r="E288">
        <v>1</v>
      </c>
      <c r="F288">
        <v>1</v>
      </c>
      <c r="G288">
        <v>1</v>
      </c>
      <c r="H288">
        <v>3</v>
      </c>
      <c r="I288" t="s">
        <v>976</v>
      </c>
      <c r="J288" t="s">
        <v>977</v>
      </c>
      <c r="K288" t="s">
        <v>978</v>
      </c>
      <c r="L288">
        <v>1355</v>
      </c>
      <c r="N288">
        <v>1010</v>
      </c>
      <c r="O288" t="s">
        <v>235</v>
      </c>
      <c r="P288" t="s">
        <v>235</v>
      </c>
      <c r="Q288">
        <v>100</v>
      </c>
      <c r="W288">
        <v>0</v>
      </c>
      <c r="X288">
        <v>1318371980</v>
      </c>
      <c r="Y288">
        <v>1.02</v>
      </c>
      <c r="AA288">
        <v>783</v>
      </c>
      <c r="AB288">
        <v>0</v>
      </c>
      <c r="AC288">
        <v>0</v>
      </c>
      <c r="AD288">
        <v>0</v>
      </c>
      <c r="AE288">
        <v>100</v>
      </c>
      <c r="AF288">
        <v>0</v>
      </c>
      <c r="AG288">
        <v>0</v>
      </c>
      <c r="AH288">
        <v>0</v>
      </c>
      <c r="AI288">
        <v>7.83</v>
      </c>
      <c r="AJ288">
        <v>1</v>
      </c>
      <c r="AK288">
        <v>1</v>
      </c>
      <c r="AL288">
        <v>1</v>
      </c>
      <c r="AN288">
        <v>0</v>
      </c>
      <c r="AO288">
        <v>1</v>
      </c>
      <c r="AP288">
        <v>0</v>
      </c>
      <c r="AQ288">
        <v>0</v>
      </c>
      <c r="AR288">
        <v>0</v>
      </c>
      <c r="AS288" t="s">
        <v>3</v>
      </c>
      <c r="AT288">
        <v>1.02</v>
      </c>
      <c r="AU288" t="s">
        <v>3</v>
      </c>
      <c r="AV288">
        <v>0</v>
      </c>
      <c r="AW288">
        <v>2</v>
      </c>
      <c r="AX288">
        <v>68191531</v>
      </c>
      <c r="AY288">
        <v>1</v>
      </c>
      <c r="AZ288">
        <v>0</v>
      </c>
      <c r="BA288">
        <v>281</v>
      </c>
      <c r="BB288">
        <v>0</v>
      </c>
      <c r="BC288">
        <v>0</v>
      </c>
      <c r="BD288">
        <v>0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0</v>
      </c>
      <c r="BM288">
        <v>0</v>
      </c>
      <c r="BN288">
        <v>0</v>
      </c>
      <c r="BO288">
        <v>0</v>
      </c>
      <c r="BP288">
        <v>0</v>
      </c>
      <c r="BQ288">
        <v>0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0</v>
      </c>
      <c r="CX288">
        <f>Y288*Source!I155</f>
        <v>0.26519999999999999</v>
      </c>
      <c r="CY288">
        <f>AA288</f>
        <v>783</v>
      </c>
      <c r="CZ288">
        <f>AE288</f>
        <v>100</v>
      </c>
      <c r="DA288">
        <f>AI288</f>
        <v>7.83</v>
      </c>
      <c r="DB288">
        <f t="shared" si="57"/>
        <v>102</v>
      </c>
      <c r="DC288">
        <f t="shared" si="58"/>
        <v>0</v>
      </c>
    </row>
    <row r="289" spans="1:107" x14ac:dyDescent="0.2">
      <c r="A289">
        <f>ROW(Source!A155)</f>
        <v>155</v>
      </c>
      <c r="B289">
        <v>68187018</v>
      </c>
      <c r="C289">
        <v>68191526</v>
      </c>
      <c r="D289">
        <v>64863537</v>
      </c>
      <c r="E289">
        <v>1</v>
      </c>
      <c r="F289">
        <v>1</v>
      </c>
      <c r="G289">
        <v>1</v>
      </c>
      <c r="H289">
        <v>3</v>
      </c>
      <c r="I289" t="s">
        <v>351</v>
      </c>
      <c r="J289" t="s">
        <v>353</v>
      </c>
      <c r="K289" t="s">
        <v>352</v>
      </c>
      <c r="L289">
        <v>1354</v>
      </c>
      <c r="N289">
        <v>1010</v>
      </c>
      <c r="O289" t="s">
        <v>72</v>
      </c>
      <c r="P289" t="s">
        <v>72</v>
      </c>
      <c r="Q289">
        <v>1</v>
      </c>
      <c r="W289">
        <v>0</v>
      </c>
      <c r="X289">
        <v>62146234</v>
      </c>
      <c r="Y289">
        <v>100</v>
      </c>
      <c r="AA289">
        <v>161.16</v>
      </c>
      <c r="AB289">
        <v>0</v>
      </c>
      <c r="AC289">
        <v>0</v>
      </c>
      <c r="AD289">
        <v>0</v>
      </c>
      <c r="AE289">
        <v>45.27</v>
      </c>
      <c r="AF289">
        <v>0</v>
      </c>
      <c r="AG289">
        <v>0</v>
      </c>
      <c r="AH289">
        <v>0</v>
      </c>
      <c r="AI289">
        <v>3.56</v>
      </c>
      <c r="AJ289">
        <v>1</v>
      </c>
      <c r="AK289">
        <v>1</v>
      </c>
      <c r="AL289">
        <v>1</v>
      </c>
      <c r="AN289">
        <v>0</v>
      </c>
      <c r="AO289">
        <v>0</v>
      </c>
      <c r="AP289">
        <v>0</v>
      </c>
      <c r="AQ289">
        <v>0</v>
      </c>
      <c r="AR289">
        <v>0</v>
      </c>
      <c r="AS289" t="s">
        <v>3</v>
      </c>
      <c r="AT289">
        <v>100</v>
      </c>
      <c r="AU289" t="s">
        <v>3</v>
      </c>
      <c r="AV289">
        <v>0</v>
      </c>
      <c r="AW289">
        <v>1</v>
      </c>
      <c r="AX289">
        <v>-1</v>
      </c>
      <c r="AY289">
        <v>0</v>
      </c>
      <c r="AZ289">
        <v>0</v>
      </c>
      <c r="BA289" t="s">
        <v>3</v>
      </c>
      <c r="BB289">
        <v>0</v>
      </c>
      <c r="BC289">
        <v>0</v>
      </c>
      <c r="BD289">
        <v>0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0</v>
      </c>
      <c r="BK289">
        <v>0</v>
      </c>
      <c r="BL289">
        <v>0</v>
      </c>
      <c r="BM289">
        <v>0</v>
      </c>
      <c r="BN289">
        <v>0</v>
      </c>
      <c r="BO289">
        <v>0</v>
      </c>
      <c r="BP289">
        <v>0</v>
      </c>
      <c r="BQ289">
        <v>0</v>
      </c>
      <c r="BR289">
        <v>0</v>
      </c>
      <c r="BS289">
        <v>0</v>
      </c>
      <c r="BT289">
        <v>0</v>
      </c>
      <c r="BU289">
        <v>0</v>
      </c>
      <c r="BV289">
        <v>0</v>
      </c>
      <c r="BW289">
        <v>0</v>
      </c>
      <c r="CX289">
        <f>Y289*Source!I155</f>
        <v>26</v>
      </c>
      <c r="CY289">
        <f>AA289</f>
        <v>161.16</v>
      </c>
      <c r="CZ289">
        <f>AE289</f>
        <v>45.27</v>
      </c>
      <c r="DA289">
        <f>AI289</f>
        <v>3.56</v>
      </c>
      <c r="DB289">
        <f t="shared" si="57"/>
        <v>4527</v>
      </c>
      <c r="DC289">
        <f t="shared" si="58"/>
        <v>0</v>
      </c>
    </row>
    <row r="290" spans="1:107" x14ac:dyDescent="0.2">
      <c r="A290">
        <f>ROW(Source!A155)</f>
        <v>155</v>
      </c>
      <c r="B290">
        <v>68187018</v>
      </c>
      <c r="C290">
        <v>68191526</v>
      </c>
      <c r="D290">
        <v>64870754</v>
      </c>
      <c r="E290">
        <v>1</v>
      </c>
      <c r="F290">
        <v>1</v>
      </c>
      <c r="G290">
        <v>1</v>
      </c>
      <c r="H290">
        <v>3</v>
      </c>
      <c r="I290" t="s">
        <v>912</v>
      </c>
      <c r="J290" t="s">
        <v>913</v>
      </c>
      <c r="K290" t="s">
        <v>914</v>
      </c>
      <c r="L290">
        <v>1374</v>
      </c>
      <c r="N290">
        <v>1013</v>
      </c>
      <c r="O290" t="s">
        <v>915</v>
      </c>
      <c r="P290" t="s">
        <v>915</v>
      </c>
      <c r="Q290">
        <v>1</v>
      </c>
      <c r="W290">
        <v>0</v>
      </c>
      <c r="X290">
        <v>-915781824</v>
      </c>
      <c r="Y290">
        <v>18.73</v>
      </c>
      <c r="AA290">
        <v>1</v>
      </c>
      <c r="AB290">
        <v>0</v>
      </c>
      <c r="AC290">
        <v>0</v>
      </c>
      <c r="AD290">
        <v>0</v>
      </c>
      <c r="AE290">
        <v>1</v>
      </c>
      <c r="AF290">
        <v>0</v>
      </c>
      <c r="AG290">
        <v>0</v>
      </c>
      <c r="AH290">
        <v>0</v>
      </c>
      <c r="AI290">
        <v>1</v>
      </c>
      <c r="AJ290">
        <v>1</v>
      </c>
      <c r="AK290">
        <v>1</v>
      </c>
      <c r="AL290">
        <v>1</v>
      </c>
      <c r="AN290">
        <v>0</v>
      </c>
      <c r="AO290">
        <v>1</v>
      </c>
      <c r="AP290">
        <v>0</v>
      </c>
      <c r="AQ290">
        <v>0</v>
      </c>
      <c r="AR290">
        <v>0</v>
      </c>
      <c r="AS290" t="s">
        <v>3</v>
      </c>
      <c r="AT290">
        <v>18.73</v>
      </c>
      <c r="AU290" t="s">
        <v>3</v>
      </c>
      <c r="AV290">
        <v>0</v>
      </c>
      <c r="AW290">
        <v>2</v>
      </c>
      <c r="AX290">
        <v>68191532</v>
      </c>
      <c r="AY290">
        <v>1</v>
      </c>
      <c r="AZ290">
        <v>0</v>
      </c>
      <c r="BA290">
        <v>282</v>
      </c>
      <c r="BB290">
        <v>0</v>
      </c>
      <c r="BC290">
        <v>0</v>
      </c>
      <c r="BD290">
        <v>0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0</v>
      </c>
      <c r="BO290">
        <v>0</v>
      </c>
      <c r="BP290">
        <v>0</v>
      </c>
      <c r="BQ290">
        <v>0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CX290">
        <f>Y290*Source!I155</f>
        <v>4.8698000000000006</v>
      </c>
      <c r="CY290">
        <f>AA290</f>
        <v>1</v>
      </c>
      <c r="CZ290">
        <f>AE290</f>
        <v>1</v>
      </c>
      <c r="DA290">
        <f>AI290</f>
        <v>1</v>
      </c>
      <c r="DB290">
        <f t="shared" si="57"/>
        <v>18.73</v>
      </c>
      <c r="DC290">
        <f t="shared" si="58"/>
        <v>0</v>
      </c>
    </row>
    <row r="291" spans="1:107" x14ac:dyDescent="0.2">
      <c r="A291">
        <f>ROW(Source!A191)</f>
        <v>191</v>
      </c>
      <c r="B291">
        <v>68187018</v>
      </c>
      <c r="C291">
        <v>68191611</v>
      </c>
      <c r="D291">
        <v>18407150</v>
      </c>
      <c r="E291">
        <v>1</v>
      </c>
      <c r="F291">
        <v>1</v>
      </c>
      <c r="G291">
        <v>1</v>
      </c>
      <c r="H291">
        <v>1</v>
      </c>
      <c r="I291" t="s">
        <v>901</v>
      </c>
      <c r="J291" t="s">
        <v>3</v>
      </c>
      <c r="K291" t="s">
        <v>902</v>
      </c>
      <c r="L291">
        <v>1369</v>
      </c>
      <c r="N291">
        <v>1013</v>
      </c>
      <c r="O291" t="s">
        <v>665</v>
      </c>
      <c r="P291" t="s">
        <v>665</v>
      </c>
      <c r="Q291">
        <v>1</v>
      </c>
      <c r="W291">
        <v>0</v>
      </c>
      <c r="X291">
        <v>-931037793</v>
      </c>
      <c r="Y291">
        <v>71.8</v>
      </c>
      <c r="AA291">
        <v>0</v>
      </c>
      <c r="AB291">
        <v>0</v>
      </c>
      <c r="AC291">
        <v>0</v>
      </c>
      <c r="AD291">
        <v>8.5299999999999994</v>
      </c>
      <c r="AE291">
        <v>0</v>
      </c>
      <c r="AF291">
        <v>0</v>
      </c>
      <c r="AG291">
        <v>0</v>
      </c>
      <c r="AH291">
        <v>8.5299999999999994</v>
      </c>
      <c r="AI291">
        <v>1</v>
      </c>
      <c r="AJ291">
        <v>1</v>
      </c>
      <c r="AK291">
        <v>1</v>
      </c>
      <c r="AL291">
        <v>1</v>
      </c>
      <c r="AN291">
        <v>0</v>
      </c>
      <c r="AO291">
        <v>1</v>
      </c>
      <c r="AP291">
        <v>0</v>
      </c>
      <c r="AQ291">
        <v>0</v>
      </c>
      <c r="AR291">
        <v>0</v>
      </c>
      <c r="AS291" t="s">
        <v>3</v>
      </c>
      <c r="AT291">
        <v>71.8</v>
      </c>
      <c r="AU291" t="s">
        <v>3</v>
      </c>
      <c r="AV291">
        <v>1</v>
      </c>
      <c r="AW291">
        <v>2</v>
      </c>
      <c r="AX291">
        <v>68191612</v>
      </c>
      <c r="AY291">
        <v>1</v>
      </c>
      <c r="AZ291">
        <v>0</v>
      </c>
      <c r="BA291">
        <v>283</v>
      </c>
      <c r="BB291">
        <v>0</v>
      </c>
      <c r="BC291">
        <v>0</v>
      </c>
      <c r="BD291">
        <v>0</v>
      </c>
      <c r="BE291">
        <v>0</v>
      </c>
      <c r="BF291">
        <v>0</v>
      </c>
      <c r="BG291">
        <v>0</v>
      </c>
      <c r="BH291">
        <v>0</v>
      </c>
      <c r="BI291">
        <v>0</v>
      </c>
      <c r="BJ291">
        <v>0</v>
      </c>
      <c r="BK291">
        <v>0</v>
      </c>
      <c r="BL291">
        <v>0</v>
      </c>
      <c r="BM291">
        <v>0</v>
      </c>
      <c r="BN291">
        <v>0</v>
      </c>
      <c r="BO291">
        <v>0</v>
      </c>
      <c r="BP291">
        <v>0</v>
      </c>
      <c r="BQ291">
        <v>0</v>
      </c>
      <c r="BR291">
        <v>0</v>
      </c>
      <c r="BS291">
        <v>0</v>
      </c>
      <c r="BT291">
        <v>0</v>
      </c>
      <c r="BU291">
        <v>0</v>
      </c>
      <c r="BV291">
        <v>0</v>
      </c>
      <c r="BW291">
        <v>0</v>
      </c>
      <c r="CX291">
        <f>Y291*Source!I191</f>
        <v>0.71799999999999997</v>
      </c>
      <c r="CY291">
        <f>AD291</f>
        <v>8.5299999999999994</v>
      </c>
      <c r="CZ291">
        <f>AH291</f>
        <v>8.5299999999999994</v>
      </c>
      <c r="DA291">
        <f>AL291</f>
        <v>1</v>
      </c>
      <c r="DB291">
        <f t="shared" si="57"/>
        <v>612.45000000000005</v>
      </c>
      <c r="DC291">
        <f t="shared" si="58"/>
        <v>0</v>
      </c>
    </row>
    <row r="292" spans="1:107" x14ac:dyDescent="0.2">
      <c r="A292">
        <f>ROW(Source!A191)</f>
        <v>191</v>
      </c>
      <c r="B292">
        <v>68187018</v>
      </c>
      <c r="C292">
        <v>68191611</v>
      </c>
      <c r="D292">
        <v>64872877</v>
      </c>
      <c r="E292">
        <v>1</v>
      </c>
      <c r="F292">
        <v>1</v>
      </c>
      <c r="G292">
        <v>1</v>
      </c>
      <c r="H292">
        <v>2</v>
      </c>
      <c r="I292" t="s">
        <v>903</v>
      </c>
      <c r="J292" t="s">
        <v>904</v>
      </c>
      <c r="K292" t="s">
        <v>905</v>
      </c>
      <c r="L292">
        <v>1368</v>
      </c>
      <c r="N292">
        <v>1011</v>
      </c>
      <c r="O292" t="s">
        <v>669</v>
      </c>
      <c r="P292" t="s">
        <v>669</v>
      </c>
      <c r="Q292">
        <v>1</v>
      </c>
      <c r="W292">
        <v>0</v>
      </c>
      <c r="X292">
        <v>-1835804875</v>
      </c>
      <c r="Y292">
        <v>63.5</v>
      </c>
      <c r="AA292">
        <v>0</v>
      </c>
      <c r="AB292">
        <v>25.41</v>
      </c>
      <c r="AC292">
        <v>0</v>
      </c>
      <c r="AD292">
        <v>0</v>
      </c>
      <c r="AE292">
        <v>0</v>
      </c>
      <c r="AF292">
        <v>3.27</v>
      </c>
      <c r="AG292">
        <v>0</v>
      </c>
      <c r="AH292">
        <v>0</v>
      </c>
      <c r="AI292">
        <v>1</v>
      </c>
      <c r="AJ292">
        <v>7.77</v>
      </c>
      <c r="AK292">
        <v>28.43</v>
      </c>
      <c r="AL292">
        <v>1</v>
      </c>
      <c r="AN292">
        <v>0</v>
      </c>
      <c r="AO292">
        <v>1</v>
      </c>
      <c r="AP292">
        <v>0</v>
      </c>
      <c r="AQ292">
        <v>0</v>
      </c>
      <c r="AR292">
        <v>0</v>
      </c>
      <c r="AS292" t="s">
        <v>3</v>
      </c>
      <c r="AT292">
        <v>63.5</v>
      </c>
      <c r="AU292" t="s">
        <v>3</v>
      </c>
      <c r="AV292">
        <v>0</v>
      </c>
      <c r="AW292">
        <v>2</v>
      </c>
      <c r="AX292">
        <v>68191613</v>
      </c>
      <c r="AY292">
        <v>1</v>
      </c>
      <c r="AZ292">
        <v>0</v>
      </c>
      <c r="BA292">
        <v>284</v>
      </c>
      <c r="BB292">
        <v>0</v>
      </c>
      <c r="BC292">
        <v>0</v>
      </c>
      <c r="BD292">
        <v>0</v>
      </c>
      <c r="BE292">
        <v>0</v>
      </c>
      <c r="BF292">
        <v>0</v>
      </c>
      <c r="BG292">
        <v>0</v>
      </c>
      <c r="BH292">
        <v>0</v>
      </c>
      <c r="BI292">
        <v>0</v>
      </c>
      <c r="BJ292">
        <v>0</v>
      </c>
      <c r="BK292">
        <v>0</v>
      </c>
      <c r="BL292">
        <v>0</v>
      </c>
      <c r="BM292">
        <v>0</v>
      </c>
      <c r="BN292">
        <v>0</v>
      </c>
      <c r="BO292">
        <v>0</v>
      </c>
      <c r="BP292">
        <v>0</v>
      </c>
      <c r="BQ292">
        <v>0</v>
      </c>
      <c r="BR292">
        <v>0</v>
      </c>
      <c r="BS292">
        <v>0</v>
      </c>
      <c r="BT292">
        <v>0</v>
      </c>
      <c r="BU292">
        <v>0</v>
      </c>
      <c r="BV292">
        <v>0</v>
      </c>
      <c r="BW292">
        <v>0</v>
      </c>
      <c r="CX292">
        <f>Y292*Source!I191</f>
        <v>0.63500000000000001</v>
      </c>
      <c r="CY292">
        <f>AB292</f>
        <v>25.41</v>
      </c>
      <c r="CZ292">
        <f>AF292</f>
        <v>3.27</v>
      </c>
      <c r="DA292">
        <f>AJ292</f>
        <v>7.77</v>
      </c>
      <c r="DB292">
        <f t="shared" si="57"/>
        <v>207.65</v>
      </c>
      <c r="DC292">
        <f t="shared" si="58"/>
        <v>0</v>
      </c>
    </row>
    <row r="293" spans="1:107" x14ac:dyDescent="0.2">
      <c r="A293">
        <f>ROW(Source!A191)</f>
        <v>191</v>
      </c>
      <c r="B293">
        <v>68187018</v>
      </c>
      <c r="C293">
        <v>68191611</v>
      </c>
      <c r="D293">
        <v>64870747</v>
      </c>
      <c r="E293">
        <v>1</v>
      </c>
      <c r="F293">
        <v>1</v>
      </c>
      <c r="G293">
        <v>1</v>
      </c>
      <c r="H293">
        <v>3</v>
      </c>
      <c r="I293" t="s">
        <v>250</v>
      </c>
      <c r="J293" t="s">
        <v>252</v>
      </c>
      <c r="K293" t="s">
        <v>251</v>
      </c>
      <c r="L293">
        <v>1348</v>
      </c>
      <c r="N293">
        <v>1009</v>
      </c>
      <c r="O293" t="s">
        <v>133</v>
      </c>
      <c r="P293" t="s">
        <v>133</v>
      </c>
      <c r="Q293">
        <v>1000</v>
      </c>
      <c r="W293">
        <v>0</v>
      </c>
      <c r="X293">
        <v>1876412176</v>
      </c>
      <c r="Y293">
        <v>0.4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1</v>
      </c>
      <c r="AJ293">
        <v>1</v>
      </c>
      <c r="AK293">
        <v>1</v>
      </c>
      <c r="AL293">
        <v>1</v>
      </c>
      <c r="AN293">
        <v>0</v>
      </c>
      <c r="AO293">
        <v>0</v>
      </c>
      <c r="AP293">
        <v>0</v>
      </c>
      <c r="AQ293">
        <v>0</v>
      </c>
      <c r="AR293">
        <v>0</v>
      </c>
      <c r="AS293" t="s">
        <v>3</v>
      </c>
      <c r="AT293">
        <v>0.4</v>
      </c>
      <c r="AU293" t="s">
        <v>3</v>
      </c>
      <c r="AV293">
        <v>0</v>
      </c>
      <c r="AW293">
        <v>2</v>
      </c>
      <c r="AX293">
        <v>68191614</v>
      </c>
      <c r="AY293">
        <v>1</v>
      </c>
      <c r="AZ293">
        <v>0</v>
      </c>
      <c r="BA293">
        <v>285</v>
      </c>
      <c r="BB293">
        <v>0</v>
      </c>
      <c r="BC293">
        <v>0</v>
      </c>
      <c r="BD293">
        <v>0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0</v>
      </c>
      <c r="BK293">
        <v>0</v>
      </c>
      <c r="BL293">
        <v>0</v>
      </c>
      <c r="BM293">
        <v>0</v>
      </c>
      <c r="BN293">
        <v>0</v>
      </c>
      <c r="BO293">
        <v>0</v>
      </c>
      <c r="BP293">
        <v>0</v>
      </c>
      <c r="BQ293">
        <v>0</v>
      </c>
      <c r="BR293">
        <v>0</v>
      </c>
      <c r="BS293">
        <v>0</v>
      </c>
      <c r="BT293">
        <v>0</v>
      </c>
      <c r="BU293">
        <v>0</v>
      </c>
      <c r="BV293">
        <v>0</v>
      </c>
      <c r="BW293">
        <v>0</v>
      </c>
      <c r="CX293">
        <f>Y293*Source!I191</f>
        <v>4.0000000000000001E-3</v>
      </c>
      <c r="CY293">
        <f>AA293</f>
        <v>0</v>
      </c>
      <c r="CZ293">
        <f>AE293</f>
        <v>0</v>
      </c>
      <c r="DA293">
        <f>AI293</f>
        <v>1</v>
      </c>
      <c r="DB293">
        <f t="shared" si="57"/>
        <v>0</v>
      </c>
      <c r="DC293">
        <f t="shared" si="58"/>
        <v>0</v>
      </c>
    </row>
    <row r="294" spans="1:107" x14ac:dyDescent="0.2">
      <c r="A294">
        <f>ROW(Source!A193)</f>
        <v>193</v>
      </c>
      <c r="B294">
        <v>68187018</v>
      </c>
      <c r="C294">
        <v>68191616</v>
      </c>
      <c r="D294">
        <v>18411117</v>
      </c>
      <c r="E294">
        <v>1</v>
      </c>
      <c r="F294">
        <v>1</v>
      </c>
      <c r="G294">
        <v>1</v>
      </c>
      <c r="H294">
        <v>1</v>
      </c>
      <c r="I294" t="s">
        <v>801</v>
      </c>
      <c r="J294" t="s">
        <v>3</v>
      </c>
      <c r="K294" t="s">
        <v>802</v>
      </c>
      <c r="L294">
        <v>1369</v>
      </c>
      <c r="N294">
        <v>1013</v>
      </c>
      <c r="O294" t="s">
        <v>665</v>
      </c>
      <c r="P294" t="s">
        <v>665</v>
      </c>
      <c r="Q294">
        <v>1</v>
      </c>
      <c r="W294">
        <v>0</v>
      </c>
      <c r="X294">
        <v>-1739886638</v>
      </c>
      <c r="Y294">
        <v>42.630499999999998</v>
      </c>
      <c r="AA294">
        <v>0</v>
      </c>
      <c r="AB294">
        <v>0</v>
      </c>
      <c r="AC294">
        <v>0</v>
      </c>
      <c r="AD294">
        <v>9.6199999999999992</v>
      </c>
      <c r="AE294">
        <v>0</v>
      </c>
      <c r="AF294">
        <v>0</v>
      </c>
      <c r="AG294">
        <v>0</v>
      </c>
      <c r="AH294">
        <v>9.6199999999999992</v>
      </c>
      <c r="AI294">
        <v>1</v>
      </c>
      <c r="AJ294">
        <v>1</v>
      </c>
      <c r="AK294">
        <v>1</v>
      </c>
      <c r="AL294">
        <v>1</v>
      </c>
      <c r="AN294">
        <v>0</v>
      </c>
      <c r="AO294">
        <v>1</v>
      </c>
      <c r="AP294">
        <v>1</v>
      </c>
      <c r="AQ294">
        <v>0</v>
      </c>
      <c r="AR294">
        <v>0</v>
      </c>
      <c r="AS294" t="s">
        <v>3</v>
      </c>
      <c r="AT294">
        <v>37.07</v>
      </c>
      <c r="AU294" t="s">
        <v>21</v>
      </c>
      <c r="AV294">
        <v>1</v>
      </c>
      <c r="AW294">
        <v>2</v>
      </c>
      <c r="AX294">
        <v>68191617</v>
      </c>
      <c r="AY294">
        <v>1</v>
      </c>
      <c r="AZ294">
        <v>0</v>
      </c>
      <c r="BA294">
        <v>286</v>
      </c>
      <c r="BB294">
        <v>0</v>
      </c>
      <c r="BC294">
        <v>0</v>
      </c>
      <c r="BD294">
        <v>0</v>
      </c>
      <c r="BE294">
        <v>0</v>
      </c>
      <c r="BF294">
        <v>0</v>
      </c>
      <c r="BG294">
        <v>0</v>
      </c>
      <c r="BH294">
        <v>0</v>
      </c>
      <c r="BI294">
        <v>0</v>
      </c>
      <c r="BJ294">
        <v>0</v>
      </c>
      <c r="BK294">
        <v>0</v>
      </c>
      <c r="BL294">
        <v>0</v>
      </c>
      <c r="BM294">
        <v>0</v>
      </c>
      <c r="BN294">
        <v>0</v>
      </c>
      <c r="BO294">
        <v>0</v>
      </c>
      <c r="BP294">
        <v>0</v>
      </c>
      <c r="BQ294">
        <v>0</v>
      </c>
      <c r="BR294">
        <v>0</v>
      </c>
      <c r="BS294">
        <v>0</v>
      </c>
      <c r="BT294">
        <v>0</v>
      </c>
      <c r="BU294">
        <v>0</v>
      </c>
      <c r="BV294">
        <v>0</v>
      </c>
      <c r="BW294">
        <v>0</v>
      </c>
      <c r="CX294">
        <f>Y294*Source!I193</f>
        <v>13.64176</v>
      </c>
      <c r="CY294">
        <f>AD294</f>
        <v>9.6199999999999992</v>
      </c>
      <c r="CZ294">
        <f>AH294</f>
        <v>9.6199999999999992</v>
      </c>
      <c r="DA294">
        <f>AL294</f>
        <v>1</v>
      </c>
      <c r="DB294">
        <f>ROUND((ROUND(AT294*CZ294,2)*1.15),6)</f>
        <v>410.10149999999999</v>
      </c>
      <c r="DC294">
        <f>ROUND((ROUND(AT294*AG294,2)*1.15),6)</f>
        <v>0</v>
      </c>
    </row>
    <row r="295" spans="1:107" x14ac:dyDescent="0.2">
      <c r="A295">
        <f>ROW(Source!A193)</f>
        <v>193</v>
      </c>
      <c r="B295">
        <v>68187018</v>
      </c>
      <c r="C295">
        <v>68191616</v>
      </c>
      <c r="D295">
        <v>121548</v>
      </c>
      <c r="E295">
        <v>1</v>
      </c>
      <c r="F295">
        <v>1</v>
      </c>
      <c r="G295">
        <v>1</v>
      </c>
      <c r="H295">
        <v>1</v>
      </c>
      <c r="I295" t="s">
        <v>44</v>
      </c>
      <c r="J295" t="s">
        <v>3</v>
      </c>
      <c r="K295" t="s">
        <v>723</v>
      </c>
      <c r="L295">
        <v>608254</v>
      </c>
      <c r="N295">
        <v>1013</v>
      </c>
      <c r="O295" t="s">
        <v>724</v>
      </c>
      <c r="P295" t="s">
        <v>724</v>
      </c>
      <c r="Q295">
        <v>1</v>
      </c>
      <c r="W295">
        <v>0</v>
      </c>
      <c r="X295">
        <v>-185737400</v>
      </c>
      <c r="Y295">
        <v>0.1875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1</v>
      </c>
      <c r="AJ295">
        <v>1</v>
      </c>
      <c r="AK295">
        <v>1</v>
      </c>
      <c r="AL295">
        <v>1</v>
      </c>
      <c r="AN295">
        <v>0</v>
      </c>
      <c r="AO295">
        <v>1</v>
      </c>
      <c r="AP295">
        <v>1</v>
      </c>
      <c r="AQ295">
        <v>0</v>
      </c>
      <c r="AR295">
        <v>0</v>
      </c>
      <c r="AS295" t="s">
        <v>3</v>
      </c>
      <c r="AT295">
        <v>0.15</v>
      </c>
      <c r="AU295" t="s">
        <v>20</v>
      </c>
      <c r="AV295">
        <v>2</v>
      </c>
      <c r="AW295">
        <v>2</v>
      </c>
      <c r="AX295">
        <v>68191618</v>
      </c>
      <c r="AY295">
        <v>1</v>
      </c>
      <c r="AZ295">
        <v>0</v>
      </c>
      <c r="BA295">
        <v>287</v>
      </c>
      <c r="BB295">
        <v>0</v>
      </c>
      <c r="BC295">
        <v>0</v>
      </c>
      <c r="BD295">
        <v>0</v>
      </c>
      <c r="BE295">
        <v>0</v>
      </c>
      <c r="BF295">
        <v>0</v>
      </c>
      <c r="BG295">
        <v>0</v>
      </c>
      <c r="BH295">
        <v>0</v>
      </c>
      <c r="BI295">
        <v>0</v>
      </c>
      <c r="BJ295">
        <v>0</v>
      </c>
      <c r="BK295">
        <v>0</v>
      </c>
      <c r="BL295">
        <v>0</v>
      </c>
      <c r="BM295">
        <v>0</v>
      </c>
      <c r="BN295">
        <v>0</v>
      </c>
      <c r="BO295">
        <v>0</v>
      </c>
      <c r="BP295">
        <v>0</v>
      </c>
      <c r="BQ295">
        <v>0</v>
      </c>
      <c r="BR295">
        <v>0</v>
      </c>
      <c r="BS295">
        <v>0</v>
      </c>
      <c r="BT295">
        <v>0</v>
      </c>
      <c r="BU295">
        <v>0</v>
      </c>
      <c r="BV295">
        <v>0</v>
      </c>
      <c r="BW295">
        <v>0</v>
      </c>
      <c r="CX295">
        <f>Y295*Source!I193</f>
        <v>0.06</v>
      </c>
      <c r="CY295">
        <f>AD295</f>
        <v>0</v>
      </c>
      <c r="CZ295">
        <f>AH295</f>
        <v>0</v>
      </c>
      <c r="DA295">
        <f>AL295</f>
        <v>1</v>
      </c>
      <c r="DB295">
        <f>ROUND((ROUND(AT295*CZ295,2)*1.25),6)</f>
        <v>0</v>
      </c>
      <c r="DC295">
        <f>ROUND((ROUND(AT295*AG295,2)*1.25),6)</f>
        <v>0</v>
      </c>
    </row>
    <row r="296" spans="1:107" x14ac:dyDescent="0.2">
      <c r="A296">
        <f>ROW(Source!A193)</f>
        <v>193</v>
      </c>
      <c r="B296">
        <v>68187018</v>
      </c>
      <c r="C296">
        <v>68191616</v>
      </c>
      <c r="D296">
        <v>64871196</v>
      </c>
      <c r="E296">
        <v>1</v>
      </c>
      <c r="F296">
        <v>1</v>
      </c>
      <c r="G296">
        <v>1</v>
      </c>
      <c r="H296">
        <v>2</v>
      </c>
      <c r="I296" t="s">
        <v>979</v>
      </c>
      <c r="J296" t="s">
        <v>980</v>
      </c>
      <c r="K296" t="s">
        <v>981</v>
      </c>
      <c r="L296">
        <v>1368</v>
      </c>
      <c r="N296">
        <v>1011</v>
      </c>
      <c r="O296" t="s">
        <v>669</v>
      </c>
      <c r="P296" t="s">
        <v>669</v>
      </c>
      <c r="Q296">
        <v>1</v>
      </c>
      <c r="W296">
        <v>0</v>
      </c>
      <c r="X296">
        <v>-438066613</v>
      </c>
      <c r="Y296">
        <v>0.1</v>
      </c>
      <c r="AA296">
        <v>0</v>
      </c>
      <c r="AB296">
        <v>819.07</v>
      </c>
      <c r="AC296">
        <v>383.81</v>
      </c>
      <c r="AD296">
        <v>0</v>
      </c>
      <c r="AE296">
        <v>0</v>
      </c>
      <c r="AF296">
        <v>86.4</v>
      </c>
      <c r="AG296">
        <v>13.5</v>
      </c>
      <c r="AH296">
        <v>0</v>
      </c>
      <c r="AI296">
        <v>1</v>
      </c>
      <c r="AJ296">
        <v>9.48</v>
      </c>
      <c r="AK296">
        <v>28.43</v>
      </c>
      <c r="AL296">
        <v>1</v>
      </c>
      <c r="AN296">
        <v>0</v>
      </c>
      <c r="AO296">
        <v>1</v>
      </c>
      <c r="AP296">
        <v>1</v>
      </c>
      <c r="AQ296">
        <v>0</v>
      </c>
      <c r="AR296">
        <v>0</v>
      </c>
      <c r="AS296" t="s">
        <v>3</v>
      </c>
      <c r="AT296">
        <v>0.08</v>
      </c>
      <c r="AU296" t="s">
        <v>20</v>
      </c>
      <c r="AV296">
        <v>0</v>
      </c>
      <c r="AW296">
        <v>2</v>
      </c>
      <c r="AX296">
        <v>68191619</v>
      </c>
      <c r="AY296">
        <v>1</v>
      </c>
      <c r="AZ296">
        <v>0</v>
      </c>
      <c r="BA296">
        <v>288</v>
      </c>
      <c r="BB296">
        <v>0</v>
      </c>
      <c r="BC296">
        <v>0</v>
      </c>
      <c r="BD296">
        <v>0</v>
      </c>
      <c r="BE296">
        <v>0</v>
      </c>
      <c r="BF296">
        <v>0</v>
      </c>
      <c r="BG296">
        <v>0</v>
      </c>
      <c r="BH296">
        <v>0</v>
      </c>
      <c r="BI296">
        <v>0</v>
      </c>
      <c r="BJ296">
        <v>0</v>
      </c>
      <c r="BK296">
        <v>0</v>
      </c>
      <c r="BL296">
        <v>0</v>
      </c>
      <c r="BM296">
        <v>0</v>
      </c>
      <c r="BN296">
        <v>0</v>
      </c>
      <c r="BO296">
        <v>0</v>
      </c>
      <c r="BP296">
        <v>0</v>
      </c>
      <c r="BQ296">
        <v>0</v>
      </c>
      <c r="BR296">
        <v>0</v>
      </c>
      <c r="BS296">
        <v>0</v>
      </c>
      <c r="BT296">
        <v>0</v>
      </c>
      <c r="BU296">
        <v>0</v>
      </c>
      <c r="BV296">
        <v>0</v>
      </c>
      <c r="BW296">
        <v>0</v>
      </c>
      <c r="CX296">
        <f>Y296*Source!I193</f>
        <v>3.2000000000000001E-2</v>
      </c>
      <c r="CY296">
        <f>AB296</f>
        <v>819.07</v>
      </c>
      <c r="CZ296">
        <f>AF296</f>
        <v>86.4</v>
      </c>
      <c r="DA296">
        <f>AJ296</f>
        <v>9.48</v>
      </c>
      <c r="DB296">
        <f>ROUND((ROUND(AT296*CZ296,2)*1.25),6)</f>
        <v>8.6374999999999993</v>
      </c>
      <c r="DC296">
        <f>ROUND((ROUND(AT296*AG296,2)*1.25),6)</f>
        <v>1.35</v>
      </c>
    </row>
    <row r="297" spans="1:107" x14ac:dyDescent="0.2">
      <c r="A297">
        <f>ROW(Source!A193)</f>
        <v>193</v>
      </c>
      <c r="B297">
        <v>68187018</v>
      </c>
      <c r="C297">
        <v>68191616</v>
      </c>
      <c r="D297">
        <v>64871277</v>
      </c>
      <c r="E297">
        <v>1</v>
      </c>
      <c r="F297">
        <v>1</v>
      </c>
      <c r="G297">
        <v>1</v>
      </c>
      <c r="H297">
        <v>2</v>
      </c>
      <c r="I297" t="s">
        <v>725</v>
      </c>
      <c r="J297" t="s">
        <v>726</v>
      </c>
      <c r="K297" t="s">
        <v>727</v>
      </c>
      <c r="L297">
        <v>1368</v>
      </c>
      <c r="N297">
        <v>1011</v>
      </c>
      <c r="O297" t="s">
        <v>669</v>
      </c>
      <c r="P297" t="s">
        <v>669</v>
      </c>
      <c r="Q297">
        <v>1</v>
      </c>
      <c r="W297">
        <v>0</v>
      </c>
      <c r="X297">
        <v>1106923569</v>
      </c>
      <c r="Y297">
        <v>8.7499999999999994E-2</v>
      </c>
      <c r="AA297">
        <v>0</v>
      </c>
      <c r="AB297">
        <v>1000.16</v>
      </c>
      <c r="AC297">
        <v>383.81</v>
      </c>
      <c r="AD297">
        <v>0</v>
      </c>
      <c r="AE297">
        <v>0</v>
      </c>
      <c r="AF297">
        <v>112</v>
      </c>
      <c r="AG297">
        <v>13.5</v>
      </c>
      <c r="AH297">
        <v>0</v>
      </c>
      <c r="AI297">
        <v>1</v>
      </c>
      <c r="AJ297">
        <v>8.93</v>
      </c>
      <c r="AK297">
        <v>28.43</v>
      </c>
      <c r="AL297">
        <v>1</v>
      </c>
      <c r="AN297">
        <v>0</v>
      </c>
      <c r="AO297">
        <v>1</v>
      </c>
      <c r="AP297">
        <v>1</v>
      </c>
      <c r="AQ297">
        <v>0</v>
      </c>
      <c r="AR297">
        <v>0</v>
      </c>
      <c r="AS297" t="s">
        <v>3</v>
      </c>
      <c r="AT297">
        <v>7.0000000000000007E-2</v>
      </c>
      <c r="AU297" t="s">
        <v>20</v>
      </c>
      <c r="AV297">
        <v>0</v>
      </c>
      <c r="AW297">
        <v>2</v>
      </c>
      <c r="AX297">
        <v>68191620</v>
      </c>
      <c r="AY297">
        <v>1</v>
      </c>
      <c r="AZ297">
        <v>2048</v>
      </c>
      <c r="BA297">
        <v>289</v>
      </c>
      <c r="BB297">
        <v>0</v>
      </c>
      <c r="BC297">
        <v>0</v>
      </c>
      <c r="BD297">
        <v>0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0</v>
      </c>
      <c r="BK297">
        <v>0</v>
      </c>
      <c r="BL297">
        <v>0</v>
      </c>
      <c r="BM297">
        <v>0</v>
      </c>
      <c r="BN297">
        <v>0</v>
      </c>
      <c r="BO297">
        <v>0</v>
      </c>
      <c r="BP297">
        <v>0</v>
      </c>
      <c r="BQ297">
        <v>0</v>
      </c>
      <c r="BR297">
        <v>0</v>
      </c>
      <c r="BS297">
        <v>0</v>
      </c>
      <c r="BT297">
        <v>0</v>
      </c>
      <c r="BU297">
        <v>0</v>
      </c>
      <c r="BV297">
        <v>0</v>
      </c>
      <c r="BW297">
        <v>0</v>
      </c>
      <c r="CX297">
        <f>Y297*Source!I193</f>
        <v>2.7999999999999997E-2</v>
      </c>
      <c r="CY297">
        <f>AB297</f>
        <v>1000.16</v>
      </c>
      <c r="CZ297">
        <f>AF297</f>
        <v>112</v>
      </c>
      <c r="DA297">
        <f>AJ297</f>
        <v>8.93</v>
      </c>
      <c r="DB297">
        <f>ROUND((ROUND(AT297*CZ297,2)*1.25),6)</f>
        <v>9.8000000000000007</v>
      </c>
      <c r="DC297">
        <f>ROUND((ROUND(AT297*AG297,2)*1.25),6)</f>
        <v>1.1875</v>
      </c>
    </row>
    <row r="298" spans="1:107" x14ac:dyDescent="0.2">
      <c r="A298">
        <f>ROW(Source!A193)</f>
        <v>193</v>
      </c>
      <c r="B298">
        <v>68187018</v>
      </c>
      <c r="C298">
        <v>68191616</v>
      </c>
      <c r="D298">
        <v>64871483</v>
      </c>
      <c r="E298">
        <v>1</v>
      </c>
      <c r="F298">
        <v>1</v>
      </c>
      <c r="G298">
        <v>1</v>
      </c>
      <c r="H298">
        <v>2</v>
      </c>
      <c r="I298" t="s">
        <v>851</v>
      </c>
      <c r="J298" t="s">
        <v>852</v>
      </c>
      <c r="K298" t="s">
        <v>853</v>
      </c>
      <c r="L298">
        <v>1368</v>
      </c>
      <c r="N298">
        <v>1011</v>
      </c>
      <c r="O298" t="s">
        <v>669</v>
      </c>
      <c r="P298" t="s">
        <v>669</v>
      </c>
      <c r="Q298">
        <v>1</v>
      </c>
      <c r="W298">
        <v>0</v>
      </c>
      <c r="X298">
        <v>1514068676</v>
      </c>
      <c r="Y298">
        <v>1.7375</v>
      </c>
      <c r="AA298">
        <v>0</v>
      </c>
      <c r="AB298">
        <v>8.5399999999999991</v>
      </c>
      <c r="AC298">
        <v>0</v>
      </c>
      <c r="AD298">
        <v>0</v>
      </c>
      <c r="AE298">
        <v>0</v>
      </c>
      <c r="AF298">
        <v>1.2</v>
      </c>
      <c r="AG298">
        <v>0</v>
      </c>
      <c r="AH298">
        <v>0</v>
      </c>
      <c r="AI298">
        <v>1</v>
      </c>
      <c r="AJ298">
        <v>7.12</v>
      </c>
      <c r="AK298">
        <v>28.43</v>
      </c>
      <c r="AL298">
        <v>1</v>
      </c>
      <c r="AN298">
        <v>0</v>
      </c>
      <c r="AO298">
        <v>1</v>
      </c>
      <c r="AP298">
        <v>1</v>
      </c>
      <c r="AQ298">
        <v>0</v>
      </c>
      <c r="AR298">
        <v>0</v>
      </c>
      <c r="AS298" t="s">
        <v>3</v>
      </c>
      <c r="AT298">
        <v>1.39</v>
      </c>
      <c r="AU298" t="s">
        <v>20</v>
      </c>
      <c r="AV298">
        <v>0</v>
      </c>
      <c r="AW298">
        <v>2</v>
      </c>
      <c r="AX298">
        <v>68191621</v>
      </c>
      <c r="AY298">
        <v>1</v>
      </c>
      <c r="AZ298">
        <v>2048</v>
      </c>
      <c r="BA298">
        <v>290</v>
      </c>
      <c r="BB298">
        <v>0</v>
      </c>
      <c r="BC298">
        <v>0</v>
      </c>
      <c r="BD298">
        <v>0</v>
      </c>
      <c r="BE298">
        <v>0</v>
      </c>
      <c r="BF298">
        <v>0</v>
      </c>
      <c r="BG298">
        <v>0</v>
      </c>
      <c r="BH298">
        <v>0</v>
      </c>
      <c r="BI298">
        <v>0</v>
      </c>
      <c r="BJ298">
        <v>0</v>
      </c>
      <c r="BK298">
        <v>0</v>
      </c>
      <c r="BL298">
        <v>0</v>
      </c>
      <c r="BM298">
        <v>0</v>
      </c>
      <c r="BN298">
        <v>0</v>
      </c>
      <c r="BO298">
        <v>0</v>
      </c>
      <c r="BP298">
        <v>0</v>
      </c>
      <c r="BQ298">
        <v>0</v>
      </c>
      <c r="BR298">
        <v>0</v>
      </c>
      <c r="BS298">
        <v>0</v>
      </c>
      <c r="BT298">
        <v>0</v>
      </c>
      <c r="BU298">
        <v>0</v>
      </c>
      <c r="BV298">
        <v>0</v>
      </c>
      <c r="BW298">
        <v>0</v>
      </c>
      <c r="CX298">
        <f>Y298*Source!I193</f>
        <v>0.55600000000000005</v>
      </c>
      <c r="CY298">
        <f>AB298</f>
        <v>8.5399999999999991</v>
      </c>
      <c r="CZ298">
        <f>AF298</f>
        <v>1.2</v>
      </c>
      <c r="DA298">
        <f>AJ298</f>
        <v>7.12</v>
      </c>
      <c r="DB298">
        <f>ROUND((ROUND(AT298*CZ298,2)*1.25),6)</f>
        <v>2.0874999999999999</v>
      </c>
      <c r="DC298">
        <f>ROUND((ROUND(AT298*AG298,2)*1.25),6)</f>
        <v>0</v>
      </c>
    </row>
    <row r="299" spans="1:107" x14ac:dyDescent="0.2">
      <c r="A299">
        <f>ROW(Source!A193)</f>
        <v>193</v>
      </c>
      <c r="B299">
        <v>68187018</v>
      </c>
      <c r="C299">
        <v>68191616</v>
      </c>
      <c r="D299">
        <v>64873129</v>
      </c>
      <c r="E299">
        <v>1</v>
      </c>
      <c r="F299">
        <v>1</v>
      </c>
      <c r="G299">
        <v>1</v>
      </c>
      <c r="H299">
        <v>2</v>
      </c>
      <c r="I299" t="s">
        <v>715</v>
      </c>
      <c r="J299" t="s">
        <v>716</v>
      </c>
      <c r="K299" t="s">
        <v>717</v>
      </c>
      <c r="L299">
        <v>1368</v>
      </c>
      <c r="N299">
        <v>1011</v>
      </c>
      <c r="O299" t="s">
        <v>669</v>
      </c>
      <c r="P299" t="s">
        <v>669</v>
      </c>
      <c r="Q299">
        <v>1</v>
      </c>
      <c r="W299">
        <v>0</v>
      </c>
      <c r="X299">
        <v>1230759911</v>
      </c>
      <c r="Y299">
        <v>0.55000000000000004</v>
      </c>
      <c r="AA299">
        <v>0</v>
      </c>
      <c r="AB299">
        <v>851.65</v>
      </c>
      <c r="AC299">
        <v>329.79</v>
      </c>
      <c r="AD299">
        <v>0</v>
      </c>
      <c r="AE299">
        <v>0</v>
      </c>
      <c r="AF299">
        <v>87.17</v>
      </c>
      <c r="AG299">
        <v>11.6</v>
      </c>
      <c r="AH299">
        <v>0</v>
      </c>
      <c r="AI299">
        <v>1</v>
      </c>
      <c r="AJ299">
        <v>9.77</v>
      </c>
      <c r="AK299">
        <v>28.43</v>
      </c>
      <c r="AL299">
        <v>1</v>
      </c>
      <c r="AN299">
        <v>0</v>
      </c>
      <c r="AO299">
        <v>1</v>
      </c>
      <c r="AP299">
        <v>1</v>
      </c>
      <c r="AQ299">
        <v>0</v>
      </c>
      <c r="AR299">
        <v>0</v>
      </c>
      <c r="AS299" t="s">
        <v>3</v>
      </c>
      <c r="AT299">
        <v>0.44</v>
      </c>
      <c r="AU299" t="s">
        <v>20</v>
      </c>
      <c r="AV299">
        <v>0</v>
      </c>
      <c r="AW299">
        <v>2</v>
      </c>
      <c r="AX299">
        <v>68191622</v>
      </c>
      <c r="AY299">
        <v>1</v>
      </c>
      <c r="AZ299">
        <v>0</v>
      </c>
      <c r="BA299">
        <v>291</v>
      </c>
      <c r="BB299">
        <v>0</v>
      </c>
      <c r="BC299">
        <v>0</v>
      </c>
      <c r="BD299">
        <v>0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0</v>
      </c>
      <c r="BK299">
        <v>0</v>
      </c>
      <c r="BL299">
        <v>0</v>
      </c>
      <c r="BM299">
        <v>0</v>
      </c>
      <c r="BN299">
        <v>0</v>
      </c>
      <c r="BO299">
        <v>0</v>
      </c>
      <c r="BP299">
        <v>0</v>
      </c>
      <c r="BQ299">
        <v>0</v>
      </c>
      <c r="BR299">
        <v>0</v>
      </c>
      <c r="BS299">
        <v>0</v>
      </c>
      <c r="BT299">
        <v>0</v>
      </c>
      <c r="BU299">
        <v>0</v>
      </c>
      <c r="BV299">
        <v>0</v>
      </c>
      <c r="BW299">
        <v>0</v>
      </c>
      <c r="CX299">
        <f>Y299*Source!I193</f>
        <v>0.17600000000000002</v>
      </c>
      <c r="CY299">
        <f>AB299</f>
        <v>851.65</v>
      </c>
      <c r="CZ299">
        <f>AF299</f>
        <v>87.17</v>
      </c>
      <c r="DA299">
        <f>AJ299</f>
        <v>9.77</v>
      </c>
      <c r="DB299">
        <f>ROUND((ROUND(AT299*CZ299,2)*1.25),6)</f>
        <v>47.9375</v>
      </c>
      <c r="DC299">
        <f>ROUND((ROUND(AT299*AG299,2)*1.25),6)</f>
        <v>6.375</v>
      </c>
    </row>
    <row r="300" spans="1:107" x14ac:dyDescent="0.2">
      <c r="A300">
        <f>ROW(Source!A193)</f>
        <v>193</v>
      </c>
      <c r="B300">
        <v>68187018</v>
      </c>
      <c r="C300">
        <v>68191616</v>
      </c>
      <c r="D300">
        <v>64807300</v>
      </c>
      <c r="E300">
        <v>1</v>
      </c>
      <c r="F300">
        <v>1</v>
      </c>
      <c r="G300">
        <v>1</v>
      </c>
      <c r="H300">
        <v>3</v>
      </c>
      <c r="I300" t="s">
        <v>982</v>
      </c>
      <c r="J300" t="s">
        <v>983</v>
      </c>
      <c r="K300" t="s">
        <v>984</v>
      </c>
      <c r="L300">
        <v>1348</v>
      </c>
      <c r="N300">
        <v>1009</v>
      </c>
      <c r="O300" t="s">
        <v>133</v>
      </c>
      <c r="P300" t="s">
        <v>133</v>
      </c>
      <c r="Q300">
        <v>1000</v>
      </c>
      <c r="W300">
        <v>0</v>
      </c>
      <c r="X300">
        <v>1987285981</v>
      </c>
      <c r="Y300">
        <v>1.9000000000000001E-4</v>
      </c>
      <c r="AA300">
        <v>323375.59999999998</v>
      </c>
      <c r="AB300">
        <v>0</v>
      </c>
      <c r="AC300">
        <v>0</v>
      </c>
      <c r="AD300">
        <v>0</v>
      </c>
      <c r="AE300">
        <v>32830.01</v>
      </c>
      <c r="AF300">
        <v>0</v>
      </c>
      <c r="AG300">
        <v>0</v>
      </c>
      <c r="AH300">
        <v>0</v>
      </c>
      <c r="AI300">
        <v>9.85</v>
      </c>
      <c r="AJ300">
        <v>1</v>
      </c>
      <c r="AK300">
        <v>1</v>
      </c>
      <c r="AL300">
        <v>1</v>
      </c>
      <c r="AN300">
        <v>0</v>
      </c>
      <c r="AO300">
        <v>1</v>
      </c>
      <c r="AP300">
        <v>0</v>
      </c>
      <c r="AQ300">
        <v>0</v>
      </c>
      <c r="AR300">
        <v>0</v>
      </c>
      <c r="AS300" t="s">
        <v>3</v>
      </c>
      <c r="AT300">
        <v>1.9000000000000001E-4</v>
      </c>
      <c r="AU300" t="s">
        <v>3</v>
      </c>
      <c r="AV300">
        <v>0</v>
      </c>
      <c r="AW300">
        <v>2</v>
      </c>
      <c r="AX300">
        <v>68191623</v>
      </c>
      <c r="AY300">
        <v>1</v>
      </c>
      <c r="AZ300">
        <v>0</v>
      </c>
      <c r="BA300">
        <v>292</v>
      </c>
      <c r="BB300">
        <v>0</v>
      </c>
      <c r="BC300">
        <v>0</v>
      </c>
      <c r="BD300">
        <v>0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0</v>
      </c>
      <c r="BQ300">
        <v>0</v>
      </c>
      <c r="BR300">
        <v>0</v>
      </c>
      <c r="BS300">
        <v>0</v>
      </c>
      <c r="BT300">
        <v>0</v>
      </c>
      <c r="BU300">
        <v>0</v>
      </c>
      <c r="BV300">
        <v>0</v>
      </c>
      <c r="BW300">
        <v>0</v>
      </c>
      <c r="CX300">
        <f>Y300*Source!I193</f>
        <v>6.0800000000000007E-5</v>
      </c>
      <c r="CY300">
        <f t="shared" ref="CY300:CY309" si="62">AA300</f>
        <v>323375.59999999998</v>
      </c>
      <c r="CZ300">
        <f t="shared" ref="CZ300:CZ309" si="63">AE300</f>
        <v>32830.01</v>
      </c>
      <c r="DA300">
        <f t="shared" ref="DA300:DA309" si="64">AI300</f>
        <v>9.85</v>
      </c>
      <c r="DB300">
        <f t="shared" ref="DB300:DB309" si="65">ROUND(ROUND(AT300*CZ300,2),6)</f>
        <v>6.24</v>
      </c>
      <c r="DC300">
        <f t="shared" ref="DC300:DC309" si="66">ROUND(ROUND(AT300*AG300,2),6)</f>
        <v>0</v>
      </c>
    </row>
    <row r="301" spans="1:107" x14ac:dyDescent="0.2">
      <c r="A301">
        <f>ROW(Source!A193)</f>
        <v>193</v>
      </c>
      <c r="B301">
        <v>68187018</v>
      </c>
      <c r="C301">
        <v>68191616</v>
      </c>
      <c r="D301">
        <v>64807543</v>
      </c>
      <c r="E301">
        <v>1</v>
      </c>
      <c r="F301">
        <v>1</v>
      </c>
      <c r="G301">
        <v>1</v>
      </c>
      <c r="H301">
        <v>3</v>
      </c>
      <c r="I301" t="s">
        <v>860</v>
      </c>
      <c r="J301" t="s">
        <v>861</v>
      </c>
      <c r="K301" t="s">
        <v>862</v>
      </c>
      <c r="L301">
        <v>1339</v>
      </c>
      <c r="N301">
        <v>1007</v>
      </c>
      <c r="O301" t="s">
        <v>712</v>
      </c>
      <c r="P301" t="s">
        <v>712</v>
      </c>
      <c r="Q301">
        <v>1</v>
      </c>
      <c r="W301">
        <v>0</v>
      </c>
      <c r="X301">
        <v>-756465305</v>
      </c>
      <c r="Y301">
        <v>0.34200000000000003</v>
      </c>
      <c r="AA301">
        <v>52.89</v>
      </c>
      <c r="AB301">
        <v>0</v>
      </c>
      <c r="AC301">
        <v>0</v>
      </c>
      <c r="AD301">
        <v>0</v>
      </c>
      <c r="AE301">
        <v>6.23</v>
      </c>
      <c r="AF301">
        <v>0</v>
      </c>
      <c r="AG301">
        <v>0</v>
      </c>
      <c r="AH301">
        <v>0</v>
      </c>
      <c r="AI301">
        <v>8.49</v>
      </c>
      <c r="AJ301">
        <v>1</v>
      </c>
      <c r="AK301">
        <v>1</v>
      </c>
      <c r="AL301">
        <v>1</v>
      </c>
      <c r="AN301">
        <v>0</v>
      </c>
      <c r="AO301">
        <v>1</v>
      </c>
      <c r="AP301">
        <v>0</v>
      </c>
      <c r="AQ301">
        <v>0</v>
      </c>
      <c r="AR301">
        <v>0</v>
      </c>
      <c r="AS301" t="s">
        <v>3</v>
      </c>
      <c r="AT301">
        <v>0.34200000000000003</v>
      </c>
      <c r="AU301" t="s">
        <v>3</v>
      </c>
      <c r="AV301">
        <v>0</v>
      </c>
      <c r="AW301">
        <v>2</v>
      </c>
      <c r="AX301">
        <v>68191624</v>
      </c>
      <c r="AY301">
        <v>1</v>
      </c>
      <c r="AZ301">
        <v>0</v>
      </c>
      <c r="BA301">
        <v>293</v>
      </c>
      <c r="BB301">
        <v>0</v>
      </c>
      <c r="BC301">
        <v>0</v>
      </c>
      <c r="BD301">
        <v>0</v>
      </c>
      <c r="BE301">
        <v>0</v>
      </c>
      <c r="BF301">
        <v>0</v>
      </c>
      <c r="BG301">
        <v>0</v>
      </c>
      <c r="BH301">
        <v>0</v>
      </c>
      <c r="BI301">
        <v>0</v>
      </c>
      <c r="BJ301">
        <v>0</v>
      </c>
      <c r="BK301">
        <v>0</v>
      </c>
      <c r="BL301">
        <v>0</v>
      </c>
      <c r="BM301">
        <v>0</v>
      </c>
      <c r="BN301">
        <v>0</v>
      </c>
      <c r="BO301">
        <v>0</v>
      </c>
      <c r="BP301">
        <v>0</v>
      </c>
      <c r="BQ301">
        <v>0</v>
      </c>
      <c r="BR301">
        <v>0</v>
      </c>
      <c r="BS301">
        <v>0</v>
      </c>
      <c r="BT301">
        <v>0</v>
      </c>
      <c r="BU301">
        <v>0</v>
      </c>
      <c r="BV301">
        <v>0</v>
      </c>
      <c r="BW301">
        <v>0</v>
      </c>
      <c r="CX301">
        <f>Y301*Source!I193</f>
        <v>0.10944000000000001</v>
      </c>
      <c r="CY301">
        <f t="shared" si="62"/>
        <v>52.89</v>
      </c>
      <c r="CZ301">
        <f t="shared" si="63"/>
        <v>6.23</v>
      </c>
      <c r="DA301">
        <f t="shared" si="64"/>
        <v>8.49</v>
      </c>
      <c r="DB301">
        <f t="shared" si="65"/>
        <v>2.13</v>
      </c>
      <c r="DC301">
        <f t="shared" si="66"/>
        <v>0</v>
      </c>
    </row>
    <row r="302" spans="1:107" x14ac:dyDescent="0.2">
      <c r="A302">
        <f>ROW(Source!A193)</f>
        <v>193</v>
      </c>
      <c r="B302">
        <v>68187018</v>
      </c>
      <c r="C302">
        <v>68191616</v>
      </c>
      <c r="D302">
        <v>64807574</v>
      </c>
      <c r="E302">
        <v>1</v>
      </c>
      <c r="F302">
        <v>1</v>
      </c>
      <c r="G302">
        <v>1</v>
      </c>
      <c r="H302">
        <v>3</v>
      </c>
      <c r="I302" t="s">
        <v>985</v>
      </c>
      <c r="J302" t="s">
        <v>986</v>
      </c>
      <c r="K302" t="s">
        <v>987</v>
      </c>
      <c r="L302">
        <v>1348</v>
      </c>
      <c r="N302">
        <v>1009</v>
      </c>
      <c r="O302" t="s">
        <v>133</v>
      </c>
      <c r="P302" t="s">
        <v>133</v>
      </c>
      <c r="Q302">
        <v>1000</v>
      </c>
      <c r="W302">
        <v>0</v>
      </c>
      <c r="X302">
        <v>1625292450</v>
      </c>
      <c r="Y302">
        <v>4.4000000000000002E-4</v>
      </c>
      <c r="AA302">
        <v>48531.96</v>
      </c>
      <c r="AB302">
        <v>0</v>
      </c>
      <c r="AC302">
        <v>0</v>
      </c>
      <c r="AD302">
        <v>0</v>
      </c>
      <c r="AE302">
        <v>15118.99</v>
      </c>
      <c r="AF302">
        <v>0</v>
      </c>
      <c r="AG302">
        <v>0</v>
      </c>
      <c r="AH302">
        <v>0</v>
      </c>
      <c r="AI302">
        <v>3.21</v>
      </c>
      <c r="AJ302">
        <v>1</v>
      </c>
      <c r="AK302">
        <v>1</v>
      </c>
      <c r="AL302">
        <v>1</v>
      </c>
      <c r="AN302">
        <v>0</v>
      </c>
      <c r="AO302">
        <v>1</v>
      </c>
      <c r="AP302">
        <v>0</v>
      </c>
      <c r="AQ302">
        <v>0</v>
      </c>
      <c r="AR302">
        <v>0</v>
      </c>
      <c r="AS302" t="s">
        <v>3</v>
      </c>
      <c r="AT302">
        <v>4.4000000000000002E-4</v>
      </c>
      <c r="AU302" t="s">
        <v>3</v>
      </c>
      <c r="AV302">
        <v>0</v>
      </c>
      <c r="AW302">
        <v>2</v>
      </c>
      <c r="AX302">
        <v>68191625</v>
      </c>
      <c r="AY302">
        <v>1</v>
      </c>
      <c r="AZ302">
        <v>0</v>
      </c>
      <c r="BA302">
        <v>294</v>
      </c>
      <c r="BB302">
        <v>0</v>
      </c>
      <c r="BC302">
        <v>0</v>
      </c>
      <c r="BD302">
        <v>0</v>
      </c>
      <c r="BE302">
        <v>0</v>
      </c>
      <c r="BF302">
        <v>0</v>
      </c>
      <c r="BG302">
        <v>0</v>
      </c>
      <c r="BH302">
        <v>0</v>
      </c>
      <c r="BI302">
        <v>0</v>
      </c>
      <c r="BJ302">
        <v>0</v>
      </c>
      <c r="BK302">
        <v>0</v>
      </c>
      <c r="BL302">
        <v>0</v>
      </c>
      <c r="BM302">
        <v>0</v>
      </c>
      <c r="BN302">
        <v>0</v>
      </c>
      <c r="BO302">
        <v>0</v>
      </c>
      <c r="BP302">
        <v>0</v>
      </c>
      <c r="BQ302">
        <v>0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0</v>
      </c>
      <c r="CX302">
        <f>Y302*Source!I193</f>
        <v>1.4080000000000001E-4</v>
      </c>
      <c r="CY302">
        <f t="shared" si="62"/>
        <v>48531.96</v>
      </c>
      <c r="CZ302">
        <f t="shared" si="63"/>
        <v>15118.99</v>
      </c>
      <c r="DA302">
        <f t="shared" si="64"/>
        <v>3.21</v>
      </c>
      <c r="DB302">
        <f t="shared" si="65"/>
        <v>6.65</v>
      </c>
      <c r="DC302">
        <f t="shared" si="66"/>
        <v>0</v>
      </c>
    </row>
    <row r="303" spans="1:107" x14ac:dyDescent="0.2">
      <c r="A303">
        <f>ROW(Source!A193)</f>
        <v>193</v>
      </c>
      <c r="B303">
        <v>68187018</v>
      </c>
      <c r="C303">
        <v>68191616</v>
      </c>
      <c r="D303">
        <v>64807749</v>
      </c>
      <c r="E303">
        <v>1</v>
      </c>
      <c r="F303">
        <v>1</v>
      </c>
      <c r="G303">
        <v>1</v>
      </c>
      <c r="H303">
        <v>3</v>
      </c>
      <c r="I303" t="s">
        <v>988</v>
      </c>
      <c r="J303" t="s">
        <v>989</v>
      </c>
      <c r="K303" t="s">
        <v>990</v>
      </c>
      <c r="L303">
        <v>1348</v>
      </c>
      <c r="N303">
        <v>1009</v>
      </c>
      <c r="O303" t="s">
        <v>133</v>
      </c>
      <c r="P303" t="s">
        <v>133</v>
      </c>
      <c r="Q303">
        <v>1000</v>
      </c>
      <c r="W303">
        <v>0</v>
      </c>
      <c r="X303">
        <v>24062879</v>
      </c>
      <c r="Y303">
        <v>5.2999999999999998E-4</v>
      </c>
      <c r="AA303">
        <v>55765.5</v>
      </c>
      <c r="AB303">
        <v>0</v>
      </c>
      <c r="AC303">
        <v>0</v>
      </c>
      <c r="AD303">
        <v>0</v>
      </c>
      <c r="AE303">
        <v>16950</v>
      </c>
      <c r="AF303">
        <v>0</v>
      </c>
      <c r="AG303">
        <v>0</v>
      </c>
      <c r="AH303">
        <v>0</v>
      </c>
      <c r="AI303">
        <v>3.29</v>
      </c>
      <c r="AJ303">
        <v>1</v>
      </c>
      <c r="AK303">
        <v>1</v>
      </c>
      <c r="AL303">
        <v>1</v>
      </c>
      <c r="AN303">
        <v>0</v>
      </c>
      <c r="AO303">
        <v>1</v>
      </c>
      <c r="AP303">
        <v>0</v>
      </c>
      <c r="AQ303">
        <v>0</v>
      </c>
      <c r="AR303">
        <v>0</v>
      </c>
      <c r="AS303" t="s">
        <v>3</v>
      </c>
      <c r="AT303">
        <v>5.2999999999999998E-4</v>
      </c>
      <c r="AU303" t="s">
        <v>3</v>
      </c>
      <c r="AV303">
        <v>0</v>
      </c>
      <c r="AW303">
        <v>2</v>
      </c>
      <c r="AX303">
        <v>68191626</v>
      </c>
      <c r="AY303">
        <v>1</v>
      </c>
      <c r="AZ303">
        <v>0</v>
      </c>
      <c r="BA303">
        <v>295</v>
      </c>
      <c r="BB303">
        <v>0</v>
      </c>
      <c r="BC303">
        <v>0</v>
      </c>
      <c r="BD303">
        <v>0</v>
      </c>
      <c r="BE303">
        <v>0</v>
      </c>
      <c r="BF303">
        <v>0</v>
      </c>
      <c r="BG303">
        <v>0</v>
      </c>
      <c r="BH303">
        <v>0</v>
      </c>
      <c r="BI303">
        <v>0</v>
      </c>
      <c r="BJ303">
        <v>0</v>
      </c>
      <c r="BK303">
        <v>0</v>
      </c>
      <c r="BL303">
        <v>0</v>
      </c>
      <c r="BM303">
        <v>0</v>
      </c>
      <c r="BN303">
        <v>0</v>
      </c>
      <c r="BO303">
        <v>0</v>
      </c>
      <c r="BP303">
        <v>0</v>
      </c>
      <c r="BQ303">
        <v>0</v>
      </c>
      <c r="BR303">
        <v>0</v>
      </c>
      <c r="BS303">
        <v>0</v>
      </c>
      <c r="BT303">
        <v>0</v>
      </c>
      <c r="BU303">
        <v>0</v>
      </c>
      <c r="BV303">
        <v>0</v>
      </c>
      <c r="BW303">
        <v>0</v>
      </c>
      <c r="CX303">
        <f>Y303*Source!I193</f>
        <v>1.696E-4</v>
      </c>
      <c r="CY303">
        <f t="shared" si="62"/>
        <v>55765.5</v>
      </c>
      <c r="CZ303">
        <f t="shared" si="63"/>
        <v>16950</v>
      </c>
      <c r="DA303">
        <f t="shared" si="64"/>
        <v>3.29</v>
      </c>
      <c r="DB303">
        <f t="shared" si="65"/>
        <v>8.98</v>
      </c>
      <c r="DC303">
        <f t="shared" si="66"/>
        <v>0</v>
      </c>
    </row>
    <row r="304" spans="1:107" x14ac:dyDescent="0.2">
      <c r="A304">
        <f>ROW(Source!A193)</f>
        <v>193</v>
      </c>
      <c r="B304">
        <v>68187018</v>
      </c>
      <c r="C304">
        <v>68191616</v>
      </c>
      <c r="D304">
        <v>64807856</v>
      </c>
      <c r="E304">
        <v>1</v>
      </c>
      <c r="F304">
        <v>1</v>
      </c>
      <c r="G304">
        <v>1</v>
      </c>
      <c r="H304">
        <v>3</v>
      </c>
      <c r="I304" t="s">
        <v>991</v>
      </c>
      <c r="J304" t="s">
        <v>992</v>
      </c>
      <c r="K304" t="s">
        <v>993</v>
      </c>
      <c r="L304">
        <v>1348</v>
      </c>
      <c r="N304">
        <v>1009</v>
      </c>
      <c r="O304" t="s">
        <v>133</v>
      </c>
      <c r="P304" t="s">
        <v>133</v>
      </c>
      <c r="Q304">
        <v>1000</v>
      </c>
      <c r="W304">
        <v>0</v>
      </c>
      <c r="X304">
        <v>1756124173</v>
      </c>
      <c r="Y304">
        <v>4.0000000000000002E-4</v>
      </c>
      <c r="AA304">
        <v>70918.75</v>
      </c>
      <c r="AB304">
        <v>0</v>
      </c>
      <c r="AC304">
        <v>0</v>
      </c>
      <c r="AD304">
        <v>0</v>
      </c>
      <c r="AE304">
        <v>13559.99</v>
      </c>
      <c r="AF304">
        <v>0</v>
      </c>
      <c r="AG304">
        <v>0</v>
      </c>
      <c r="AH304">
        <v>0</v>
      </c>
      <c r="AI304">
        <v>5.23</v>
      </c>
      <c r="AJ304">
        <v>1</v>
      </c>
      <c r="AK304">
        <v>1</v>
      </c>
      <c r="AL304">
        <v>1</v>
      </c>
      <c r="AN304">
        <v>0</v>
      </c>
      <c r="AO304">
        <v>1</v>
      </c>
      <c r="AP304">
        <v>0</v>
      </c>
      <c r="AQ304">
        <v>0</v>
      </c>
      <c r="AR304">
        <v>0</v>
      </c>
      <c r="AS304" t="s">
        <v>3</v>
      </c>
      <c r="AT304">
        <v>4.0000000000000002E-4</v>
      </c>
      <c r="AU304" t="s">
        <v>3</v>
      </c>
      <c r="AV304">
        <v>0</v>
      </c>
      <c r="AW304">
        <v>2</v>
      </c>
      <c r="AX304">
        <v>68191627</v>
      </c>
      <c r="AY304">
        <v>1</v>
      </c>
      <c r="AZ304">
        <v>0</v>
      </c>
      <c r="BA304">
        <v>296</v>
      </c>
      <c r="BB304">
        <v>0</v>
      </c>
      <c r="BC304">
        <v>0</v>
      </c>
      <c r="BD304">
        <v>0</v>
      </c>
      <c r="BE304">
        <v>0</v>
      </c>
      <c r="BF304">
        <v>0</v>
      </c>
      <c r="BG304">
        <v>0</v>
      </c>
      <c r="BH304">
        <v>0</v>
      </c>
      <c r="BI304">
        <v>0</v>
      </c>
      <c r="BJ304">
        <v>0</v>
      </c>
      <c r="BK304">
        <v>0</v>
      </c>
      <c r="BL304">
        <v>0</v>
      </c>
      <c r="BM304">
        <v>0</v>
      </c>
      <c r="BN304">
        <v>0</v>
      </c>
      <c r="BO304">
        <v>0</v>
      </c>
      <c r="BP304">
        <v>0</v>
      </c>
      <c r="BQ304">
        <v>0</v>
      </c>
      <c r="BR304">
        <v>0</v>
      </c>
      <c r="BS304">
        <v>0</v>
      </c>
      <c r="BT304">
        <v>0</v>
      </c>
      <c r="BU304">
        <v>0</v>
      </c>
      <c r="BV304">
        <v>0</v>
      </c>
      <c r="BW304">
        <v>0</v>
      </c>
      <c r="CX304">
        <f>Y304*Source!I193</f>
        <v>1.2800000000000002E-4</v>
      </c>
      <c r="CY304">
        <f t="shared" si="62"/>
        <v>70918.75</v>
      </c>
      <c r="CZ304">
        <f t="shared" si="63"/>
        <v>13559.99</v>
      </c>
      <c r="DA304">
        <f t="shared" si="64"/>
        <v>5.23</v>
      </c>
      <c r="DB304">
        <f t="shared" si="65"/>
        <v>5.42</v>
      </c>
      <c r="DC304">
        <f t="shared" si="66"/>
        <v>0</v>
      </c>
    </row>
    <row r="305" spans="1:107" x14ac:dyDescent="0.2">
      <c r="A305">
        <f>ROW(Source!A193)</f>
        <v>193</v>
      </c>
      <c r="B305">
        <v>68187018</v>
      </c>
      <c r="C305">
        <v>68191616</v>
      </c>
      <c r="D305">
        <v>64808586</v>
      </c>
      <c r="E305">
        <v>1</v>
      </c>
      <c r="F305">
        <v>1</v>
      </c>
      <c r="G305">
        <v>1</v>
      </c>
      <c r="H305">
        <v>3</v>
      </c>
      <c r="I305" t="s">
        <v>994</v>
      </c>
      <c r="J305" t="s">
        <v>995</v>
      </c>
      <c r="K305" t="s">
        <v>996</v>
      </c>
      <c r="L305">
        <v>1346</v>
      </c>
      <c r="N305">
        <v>1009</v>
      </c>
      <c r="O305" t="s">
        <v>120</v>
      </c>
      <c r="P305" t="s">
        <v>120</v>
      </c>
      <c r="Q305">
        <v>1</v>
      </c>
      <c r="W305">
        <v>0</v>
      </c>
      <c r="X305">
        <v>-2113933962</v>
      </c>
      <c r="Y305">
        <v>0.05</v>
      </c>
      <c r="AA305">
        <v>75.33</v>
      </c>
      <c r="AB305">
        <v>0</v>
      </c>
      <c r="AC305">
        <v>0</v>
      </c>
      <c r="AD305">
        <v>0</v>
      </c>
      <c r="AE305">
        <v>37.29</v>
      </c>
      <c r="AF305">
        <v>0</v>
      </c>
      <c r="AG305">
        <v>0</v>
      </c>
      <c r="AH305">
        <v>0</v>
      </c>
      <c r="AI305">
        <v>2.02</v>
      </c>
      <c r="AJ305">
        <v>1</v>
      </c>
      <c r="AK305">
        <v>1</v>
      </c>
      <c r="AL305">
        <v>1</v>
      </c>
      <c r="AN305">
        <v>0</v>
      </c>
      <c r="AO305">
        <v>1</v>
      </c>
      <c r="AP305">
        <v>0</v>
      </c>
      <c r="AQ305">
        <v>0</v>
      </c>
      <c r="AR305">
        <v>0</v>
      </c>
      <c r="AS305" t="s">
        <v>3</v>
      </c>
      <c r="AT305">
        <v>0.05</v>
      </c>
      <c r="AU305" t="s">
        <v>3</v>
      </c>
      <c r="AV305">
        <v>0</v>
      </c>
      <c r="AW305">
        <v>2</v>
      </c>
      <c r="AX305">
        <v>68191628</v>
      </c>
      <c r="AY305">
        <v>1</v>
      </c>
      <c r="AZ305">
        <v>0</v>
      </c>
      <c r="BA305">
        <v>297</v>
      </c>
      <c r="BB305">
        <v>0</v>
      </c>
      <c r="BC305">
        <v>0</v>
      </c>
      <c r="BD305">
        <v>0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0</v>
      </c>
      <c r="BK305">
        <v>0</v>
      </c>
      <c r="BL305">
        <v>0</v>
      </c>
      <c r="BM305">
        <v>0</v>
      </c>
      <c r="BN305">
        <v>0</v>
      </c>
      <c r="BO305">
        <v>0</v>
      </c>
      <c r="BP305">
        <v>0</v>
      </c>
      <c r="BQ305">
        <v>0</v>
      </c>
      <c r="BR305">
        <v>0</v>
      </c>
      <c r="BS305">
        <v>0</v>
      </c>
      <c r="BT305">
        <v>0</v>
      </c>
      <c r="BU305">
        <v>0</v>
      </c>
      <c r="BV305">
        <v>0</v>
      </c>
      <c r="BW305">
        <v>0</v>
      </c>
      <c r="CX305">
        <f>Y305*Source!I193</f>
        <v>1.6E-2</v>
      </c>
      <c r="CY305">
        <f t="shared" si="62"/>
        <v>75.33</v>
      </c>
      <c r="CZ305">
        <f t="shared" si="63"/>
        <v>37.29</v>
      </c>
      <c r="DA305">
        <f t="shared" si="64"/>
        <v>2.02</v>
      </c>
      <c r="DB305">
        <f t="shared" si="65"/>
        <v>1.86</v>
      </c>
      <c r="DC305">
        <f t="shared" si="66"/>
        <v>0</v>
      </c>
    </row>
    <row r="306" spans="1:107" x14ac:dyDescent="0.2">
      <c r="A306">
        <f>ROW(Source!A193)</f>
        <v>193</v>
      </c>
      <c r="B306">
        <v>68187018</v>
      </c>
      <c r="C306">
        <v>68191616</v>
      </c>
      <c r="D306">
        <v>64840305</v>
      </c>
      <c r="E306">
        <v>1</v>
      </c>
      <c r="F306">
        <v>1</v>
      </c>
      <c r="G306">
        <v>1</v>
      </c>
      <c r="H306">
        <v>3</v>
      </c>
      <c r="I306" t="s">
        <v>367</v>
      </c>
      <c r="J306" t="s">
        <v>369</v>
      </c>
      <c r="K306" t="s">
        <v>368</v>
      </c>
      <c r="L306">
        <v>1354</v>
      </c>
      <c r="N306">
        <v>1010</v>
      </c>
      <c r="O306" t="s">
        <v>72</v>
      </c>
      <c r="P306" t="s">
        <v>72</v>
      </c>
      <c r="Q306">
        <v>1</v>
      </c>
      <c r="W306">
        <v>0</v>
      </c>
      <c r="X306">
        <v>-639359295</v>
      </c>
      <c r="Y306">
        <v>18.75</v>
      </c>
      <c r="AA306">
        <v>228.24</v>
      </c>
      <c r="AB306">
        <v>0</v>
      </c>
      <c r="AC306">
        <v>0</v>
      </c>
      <c r="AD306">
        <v>0</v>
      </c>
      <c r="AE306">
        <v>28.53</v>
      </c>
      <c r="AF306">
        <v>0</v>
      </c>
      <c r="AG306">
        <v>0</v>
      </c>
      <c r="AH306">
        <v>0</v>
      </c>
      <c r="AI306">
        <v>8</v>
      </c>
      <c r="AJ306">
        <v>1</v>
      </c>
      <c r="AK306">
        <v>1</v>
      </c>
      <c r="AL306">
        <v>1</v>
      </c>
      <c r="AN306">
        <v>0</v>
      </c>
      <c r="AO306">
        <v>0</v>
      </c>
      <c r="AP306">
        <v>0</v>
      </c>
      <c r="AQ306">
        <v>0</v>
      </c>
      <c r="AR306">
        <v>0</v>
      </c>
      <c r="AS306" t="s">
        <v>3</v>
      </c>
      <c r="AT306">
        <v>18.75</v>
      </c>
      <c r="AU306" t="s">
        <v>3</v>
      </c>
      <c r="AV306">
        <v>0</v>
      </c>
      <c r="AW306">
        <v>1</v>
      </c>
      <c r="AX306">
        <v>-1</v>
      </c>
      <c r="AY306">
        <v>0</v>
      </c>
      <c r="AZ306">
        <v>0</v>
      </c>
      <c r="BA306" t="s">
        <v>3</v>
      </c>
      <c r="BB306">
        <v>0</v>
      </c>
      <c r="BC306">
        <v>0</v>
      </c>
      <c r="BD306">
        <v>0</v>
      </c>
      <c r="BE306">
        <v>0</v>
      </c>
      <c r="BF306">
        <v>0</v>
      </c>
      <c r="BG306">
        <v>0</v>
      </c>
      <c r="BH306">
        <v>0</v>
      </c>
      <c r="BI306">
        <v>0</v>
      </c>
      <c r="BJ306">
        <v>0</v>
      </c>
      <c r="BK306">
        <v>0</v>
      </c>
      <c r="BL306">
        <v>0</v>
      </c>
      <c r="BM306">
        <v>0</v>
      </c>
      <c r="BN306">
        <v>0</v>
      </c>
      <c r="BO306">
        <v>0</v>
      </c>
      <c r="BP306">
        <v>0</v>
      </c>
      <c r="BQ306">
        <v>0</v>
      </c>
      <c r="BR306">
        <v>0</v>
      </c>
      <c r="BS306">
        <v>0</v>
      </c>
      <c r="BT306">
        <v>0</v>
      </c>
      <c r="BU306">
        <v>0</v>
      </c>
      <c r="BV306">
        <v>0</v>
      </c>
      <c r="BW306">
        <v>0</v>
      </c>
      <c r="CX306">
        <f>Y306*Source!I193</f>
        <v>6</v>
      </c>
      <c r="CY306">
        <f t="shared" si="62"/>
        <v>228.24</v>
      </c>
      <c r="CZ306">
        <f t="shared" si="63"/>
        <v>28.53</v>
      </c>
      <c r="DA306">
        <f t="shared" si="64"/>
        <v>8</v>
      </c>
      <c r="DB306">
        <f t="shared" si="65"/>
        <v>534.94000000000005</v>
      </c>
      <c r="DC306">
        <f t="shared" si="66"/>
        <v>0</v>
      </c>
    </row>
    <row r="307" spans="1:107" x14ac:dyDescent="0.2">
      <c r="A307">
        <f>ROW(Source!A193)</f>
        <v>193</v>
      </c>
      <c r="B307">
        <v>68187018</v>
      </c>
      <c r="C307">
        <v>68191616</v>
      </c>
      <c r="D307">
        <v>64840576</v>
      </c>
      <c r="E307">
        <v>1</v>
      </c>
      <c r="F307">
        <v>1</v>
      </c>
      <c r="G307">
        <v>1</v>
      </c>
      <c r="H307">
        <v>3</v>
      </c>
      <c r="I307" t="s">
        <v>997</v>
      </c>
      <c r="J307" t="s">
        <v>998</v>
      </c>
      <c r="K307" t="s">
        <v>999</v>
      </c>
      <c r="L307">
        <v>1301</v>
      </c>
      <c r="N307">
        <v>1003</v>
      </c>
      <c r="O307" t="s">
        <v>507</v>
      </c>
      <c r="P307" t="s">
        <v>507</v>
      </c>
      <c r="Q307">
        <v>1</v>
      </c>
      <c r="W307">
        <v>0</v>
      </c>
      <c r="X307">
        <v>613901377</v>
      </c>
      <c r="Y307">
        <v>100</v>
      </c>
      <c r="AA307">
        <v>167.81</v>
      </c>
      <c r="AB307">
        <v>0</v>
      </c>
      <c r="AC307">
        <v>0</v>
      </c>
      <c r="AD307">
        <v>0</v>
      </c>
      <c r="AE307">
        <v>28.25</v>
      </c>
      <c r="AF307">
        <v>0</v>
      </c>
      <c r="AG307">
        <v>0</v>
      </c>
      <c r="AH307">
        <v>0</v>
      </c>
      <c r="AI307">
        <v>5.94</v>
      </c>
      <c r="AJ307">
        <v>1</v>
      </c>
      <c r="AK307">
        <v>1</v>
      </c>
      <c r="AL307">
        <v>1</v>
      </c>
      <c r="AN307">
        <v>0</v>
      </c>
      <c r="AO307">
        <v>1</v>
      </c>
      <c r="AP307">
        <v>0</v>
      </c>
      <c r="AQ307">
        <v>0</v>
      </c>
      <c r="AR307">
        <v>0</v>
      </c>
      <c r="AS307" t="s">
        <v>3</v>
      </c>
      <c r="AT307">
        <v>100</v>
      </c>
      <c r="AU307" t="s">
        <v>3</v>
      </c>
      <c r="AV307">
        <v>0</v>
      </c>
      <c r="AW307">
        <v>2</v>
      </c>
      <c r="AX307">
        <v>68191631</v>
      </c>
      <c r="AY307">
        <v>1</v>
      </c>
      <c r="AZ307">
        <v>0</v>
      </c>
      <c r="BA307">
        <v>300</v>
      </c>
      <c r="BB307">
        <v>0</v>
      </c>
      <c r="BC307">
        <v>0</v>
      </c>
      <c r="BD307">
        <v>0</v>
      </c>
      <c r="BE307">
        <v>0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  <c r="BP307">
        <v>0</v>
      </c>
      <c r="BQ307">
        <v>0</v>
      </c>
      <c r="BR307">
        <v>0</v>
      </c>
      <c r="BS307">
        <v>0</v>
      </c>
      <c r="BT307">
        <v>0</v>
      </c>
      <c r="BU307">
        <v>0</v>
      </c>
      <c r="BV307">
        <v>0</v>
      </c>
      <c r="BW307">
        <v>0</v>
      </c>
      <c r="CX307">
        <f>Y307*Source!I193</f>
        <v>32</v>
      </c>
      <c r="CY307">
        <f t="shared" si="62"/>
        <v>167.81</v>
      </c>
      <c r="CZ307">
        <f t="shared" si="63"/>
        <v>28.25</v>
      </c>
      <c r="DA307">
        <f t="shared" si="64"/>
        <v>5.94</v>
      </c>
      <c r="DB307">
        <f t="shared" si="65"/>
        <v>2825</v>
      </c>
      <c r="DC307">
        <f t="shared" si="66"/>
        <v>0</v>
      </c>
    </row>
    <row r="308" spans="1:107" x14ac:dyDescent="0.2">
      <c r="A308">
        <f>ROW(Source!A193)</f>
        <v>193</v>
      </c>
      <c r="B308">
        <v>68187018</v>
      </c>
      <c r="C308">
        <v>68191616</v>
      </c>
      <c r="D308">
        <v>64846609</v>
      </c>
      <c r="E308">
        <v>1</v>
      </c>
      <c r="F308">
        <v>1</v>
      </c>
      <c r="G308">
        <v>1</v>
      </c>
      <c r="H308">
        <v>3</v>
      </c>
      <c r="I308" t="s">
        <v>1000</v>
      </c>
      <c r="J308" t="s">
        <v>1001</v>
      </c>
      <c r="K308" t="s">
        <v>1002</v>
      </c>
      <c r="L308">
        <v>1346</v>
      </c>
      <c r="N308">
        <v>1009</v>
      </c>
      <c r="O308" t="s">
        <v>120</v>
      </c>
      <c r="P308" t="s">
        <v>120</v>
      </c>
      <c r="Q308">
        <v>1</v>
      </c>
      <c r="W308">
        <v>0</v>
      </c>
      <c r="X308">
        <v>-823040862</v>
      </c>
      <c r="Y308">
        <v>8.9999999999999998E-4</v>
      </c>
      <c r="AA308">
        <v>7.61</v>
      </c>
      <c r="AB308">
        <v>0</v>
      </c>
      <c r="AC308">
        <v>0</v>
      </c>
      <c r="AD308">
        <v>0</v>
      </c>
      <c r="AE308">
        <v>2.15</v>
      </c>
      <c r="AF308">
        <v>0</v>
      </c>
      <c r="AG308">
        <v>0</v>
      </c>
      <c r="AH308">
        <v>0</v>
      </c>
      <c r="AI308">
        <v>3.54</v>
      </c>
      <c r="AJ308">
        <v>1</v>
      </c>
      <c r="AK308">
        <v>1</v>
      </c>
      <c r="AL308">
        <v>1</v>
      </c>
      <c r="AN308">
        <v>0</v>
      </c>
      <c r="AO308">
        <v>1</v>
      </c>
      <c r="AP308">
        <v>0</v>
      </c>
      <c r="AQ308">
        <v>0</v>
      </c>
      <c r="AR308">
        <v>0</v>
      </c>
      <c r="AS308" t="s">
        <v>3</v>
      </c>
      <c r="AT308">
        <v>8.9999999999999998E-4</v>
      </c>
      <c r="AU308" t="s">
        <v>3</v>
      </c>
      <c r="AV308">
        <v>0</v>
      </c>
      <c r="AW308">
        <v>2</v>
      </c>
      <c r="AX308">
        <v>68191632</v>
      </c>
      <c r="AY308">
        <v>1</v>
      </c>
      <c r="AZ308">
        <v>0</v>
      </c>
      <c r="BA308">
        <v>301</v>
      </c>
      <c r="BB308">
        <v>0</v>
      </c>
      <c r="BC308">
        <v>0</v>
      </c>
      <c r="BD308">
        <v>0</v>
      </c>
      <c r="BE308">
        <v>0</v>
      </c>
      <c r="BF308">
        <v>0</v>
      </c>
      <c r="BG308">
        <v>0</v>
      </c>
      <c r="BH308">
        <v>0</v>
      </c>
      <c r="BI308">
        <v>0</v>
      </c>
      <c r="BJ308">
        <v>0</v>
      </c>
      <c r="BK308">
        <v>0</v>
      </c>
      <c r="BL308">
        <v>0</v>
      </c>
      <c r="BM308">
        <v>0</v>
      </c>
      <c r="BN308">
        <v>0</v>
      </c>
      <c r="BO308">
        <v>0</v>
      </c>
      <c r="BP308">
        <v>0</v>
      </c>
      <c r="BQ308">
        <v>0</v>
      </c>
      <c r="BR308">
        <v>0</v>
      </c>
      <c r="BS308">
        <v>0</v>
      </c>
      <c r="BT308">
        <v>0</v>
      </c>
      <c r="BU308">
        <v>0</v>
      </c>
      <c r="BV308">
        <v>0</v>
      </c>
      <c r="BW308">
        <v>0</v>
      </c>
      <c r="CX308">
        <f>Y308*Source!I193</f>
        <v>2.8800000000000001E-4</v>
      </c>
      <c r="CY308">
        <f t="shared" si="62"/>
        <v>7.61</v>
      </c>
      <c r="CZ308">
        <f t="shared" si="63"/>
        <v>2.15</v>
      </c>
      <c r="DA308">
        <f t="shared" si="64"/>
        <v>3.54</v>
      </c>
      <c r="DB308">
        <f t="shared" si="65"/>
        <v>0</v>
      </c>
      <c r="DC308">
        <f t="shared" si="66"/>
        <v>0</v>
      </c>
    </row>
    <row r="309" spans="1:107" x14ac:dyDescent="0.2">
      <c r="A309">
        <f>ROW(Source!A193)</f>
        <v>193</v>
      </c>
      <c r="B309">
        <v>68187018</v>
      </c>
      <c r="C309">
        <v>68191616</v>
      </c>
      <c r="D309">
        <v>64847311</v>
      </c>
      <c r="E309">
        <v>1</v>
      </c>
      <c r="F309">
        <v>1</v>
      </c>
      <c r="G309">
        <v>1</v>
      </c>
      <c r="H309">
        <v>3</v>
      </c>
      <c r="I309" t="s">
        <v>709</v>
      </c>
      <c r="J309" t="s">
        <v>710</v>
      </c>
      <c r="K309" t="s">
        <v>711</v>
      </c>
      <c r="L309">
        <v>1339</v>
      </c>
      <c r="N309">
        <v>1007</v>
      </c>
      <c r="O309" t="s">
        <v>712</v>
      </c>
      <c r="P309" t="s">
        <v>712</v>
      </c>
      <c r="Q309">
        <v>1</v>
      </c>
      <c r="W309">
        <v>0</v>
      </c>
      <c r="X309">
        <v>619799737</v>
      </c>
      <c r="Y309">
        <v>0.25</v>
      </c>
      <c r="AA309">
        <v>19.57</v>
      </c>
      <c r="AB309">
        <v>0</v>
      </c>
      <c r="AC309">
        <v>0</v>
      </c>
      <c r="AD309">
        <v>0</v>
      </c>
      <c r="AE309">
        <v>2.44</v>
      </c>
      <c r="AF309">
        <v>0</v>
      </c>
      <c r="AG309">
        <v>0</v>
      </c>
      <c r="AH309">
        <v>0</v>
      </c>
      <c r="AI309">
        <v>8.02</v>
      </c>
      <c r="AJ309">
        <v>1</v>
      </c>
      <c r="AK309">
        <v>1</v>
      </c>
      <c r="AL309">
        <v>1</v>
      </c>
      <c r="AN309">
        <v>0</v>
      </c>
      <c r="AO309">
        <v>1</v>
      </c>
      <c r="AP309">
        <v>0</v>
      </c>
      <c r="AQ309">
        <v>0</v>
      </c>
      <c r="AR309">
        <v>0</v>
      </c>
      <c r="AS309" t="s">
        <v>3</v>
      </c>
      <c r="AT309">
        <v>0.25</v>
      </c>
      <c r="AU309" t="s">
        <v>3</v>
      </c>
      <c r="AV309">
        <v>0</v>
      </c>
      <c r="AW309">
        <v>2</v>
      </c>
      <c r="AX309">
        <v>68191633</v>
      </c>
      <c r="AY309">
        <v>1</v>
      </c>
      <c r="AZ309">
        <v>0</v>
      </c>
      <c r="BA309">
        <v>302</v>
      </c>
      <c r="BB309">
        <v>0</v>
      </c>
      <c r="BC309">
        <v>0</v>
      </c>
      <c r="BD309">
        <v>0</v>
      </c>
      <c r="BE309">
        <v>0</v>
      </c>
      <c r="BF309">
        <v>0</v>
      </c>
      <c r="BG309">
        <v>0</v>
      </c>
      <c r="BH309">
        <v>0</v>
      </c>
      <c r="BI309">
        <v>0</v>
      </c>
      <c r="BJ309">
        <v>0</v>
      </c>
      <c r="BK309">
        <v>0</v>
      </c>
      <c r="BL309">
        <v>0</v>
      </c>
      <c r="BM309">
        <v>0</v>
      </c>
      <c r="BN309">
        <v>0</v>
      </c>
      <c r="BO309">
        <v>0</v>
      </c>
      <c r="BP309">
        <v>0</v>
      </c>
      <c r="BQ309">
        <v>0</v>
      </c>
      <c r="BR309">
        <v>0</v>
      </c>
      <c r="BS309">
        <v>0</v>
      </c>
      <c r="BT309">
        <v>0</v>
      </c>
      <c r="BU309">
        <v>0</v>
      </c>
      <c r="BV309">
        <v>0</v>
      </c>
      <c r="BW309">
        <v>0</v>
      </c>
      <c r="CX309">
        <f>Y309*Source!I193</f>
        <v>0.08</v>
      </c>
      <c r="CY309">
        <f t="shared" si="62"/>
        <v>19.57</v>
      </c>
      <c r="CZ309">
        <f t="shared" si="63"/>
        <v>2.44</v>
      </c>
      <c r="DA309">
        <f t="shared" si="64"/>
        <v>8.02</v>
      </c>
      <c r="DB309">
        <f t="shared" si="65"/>
        <v>0.61</v>
      </c>
      <c r="DC309">
        <f t="shared" si="66"/>
        <v>0</v>
      </c>
    </row>
    <row r="310" spans="1:107" x14ac:dyDescent="0.2">
      <c r="A310">
        <f>ROW(Source!A195)</f>
        <v>195</v>
      </c>
      <c r="B310">
        <v>68187018</v>
      </c>
      <c r="C310">
        <v>68191636</v>
      </c>
      <c r="D310">
        <v>18413627</v>
      </c>
      <c r="E310">
        <v>1</v>
      </c>
      <c r="F310">
        <v>1</v>
      </c>
      <c r="G310">
        <v>1</v>
      </c>
      <c r="H310">
        <v>1</v>
      </c>
      <c r="I310" t="s">
        <v>773</v>
      </c>
      <c r="J310" t="s">
        <v>3</v>
      </c>
      <c r="K310" t="s">
        <v>774</v>
      </c>
      <c r="L310">
        <v>1369</v>
      </c>
      <c r="N310">
        <v>1013</v>
      </c>
      <c r="O310" t="s">
        <v>665</v>
      </c>
      <c r="P310" t="s">
        <v>665</v>
      </c>
      <c r="Q310">
        <v>1</v>
      </c>
      <c r="W310">
        <v>0</v>
      </c>
      <c r="X310">
        <v>-1366182279</v>
      </c>
      <c r="Y310">
        <v>70.84</v>
      </c>
      <c r="AA310">
        <v>0</v>
      </c>
      <c r="AB310">
        <v>0</v>
      </c>
      <c r="AC310">
        <v>0</v>
      </c>
      <c r="AD310">
        <v>9.92</v>
      </c>
      <c r="AE310">
        <v>0</v>
      </c>
      <c r="AF310">
        <v>0</v>
      </c>
      <c r="AG310">
        <v>0</v>
      </c>
      <c r="AH310">
        <v>9.92</v>
      </c>
      <c r="AI310">
        <v>1</v>
      </c>
      <c r="AJ310">
        <v>1</v>
      </c>
      <c r="AK310">
        <v>1</v>
      </c>
      <c r="AL310">
        <v>1</v>
      </c>
      <c r="AN310">
        <v>0</v>
      </c>
      <c r="AO310">
        <v>1</v>
      </c>
      <c r="AP310">
        <v>1</v>
      </c>
      <c r="AQ310">
        <v>0</v>
      </c>
      <c r="AR310">
        <v>0</v>
      </c>
      <c r="AS310" t="s">
        <v>3</v>
      </c>
      <c r="AT310">
        <v>61.6</v>
      </c>
      <c r="AU310" t="s">
        <v>21</v>
      </c>
      <c r="AV310">
        <v>1</v>
      </c>
      <c r="AW310">
        <v>2</v>
      </c>
      <c r="AX310">
        <v>68191637</v>
      </c>
      <c r="AY310">
        <v>1</v>
      </c>
      <c r="AZ310">
        <v>2048</v>
      </c>
      <c r="BA310">
        <v>303</v>
      </c>
      <c r="BB310">
        <v>0</v>
      </c>
      <c r="BC310">
        <v>0</v>
      </c>
      <c r="BD310">
        <v>0</v>
      </c>
      <c r="BE310">
        <v>0</v>
      </c>
      <c r="BF310">
        <v>0</v>
      </c>
      <c r="BG310">
        <v>0</v>
      </c>
      <c r="BH310">
        <v>0</v>
      </c>
      <c r="BI310">
        <v>0</v>
      </c>
      <c r="BJ310">
        <v>0</v>
      </c>
      <c r="BK310">
        <v>0</v>
      </c>
      <c r="BL310">
        <v>0</v>
      </c>
      <c r="BM310">
        <v>0</v>
      </c>
      <c r="BN310">
        <v>0</v>
      </c>
      <c r="BO310">
        <v>0</v>
      </c>
      <c r="BP310">
        <v>0</v>
      </c>
      <c r="BQ310">
        <v>0</v>
      </c>
      <c r="BR310">
        <v>0</v>
      </c>
      <c r="BS310">
        <v>0</v>
      </c>
      <c r="BT310">
        <v>0</v>
      </c>
      <c r="BU310">
        <v>0</v>
      </c>
      <c r="BV310">
        <v>0</v>
      </c>
      <c r="BW310">
        <v>0</v>
      </c>
      <c r="CX310">
        <f>Y310*Source!I195</f>
        <v>4.2504</v>
      </c>
      <c r="CY310">
        <f>AD310</f>
        <v>9.92</v>
      </c>
      <c r="CZ310">
        <f>AH310</f>
        <v>9.92</v>
      </c>
      <c r="DA310">
        <f>AL310</f>
        <v>1</v>
      </c>
      <c r="DB310">
        <f>ROUND((ROUND(AT310*CZ310,2)*1.15),6)</f>
        <v>702.73050000000001</v>
      </c>
      <c r="DC310">
        <f>ROUND((ROUND(AT310*AG310,2)*1.15),6)</f>
        <v>0</v>
      </c>
    </row>
    <row r="311" spans="1:107" x14ac:dyDescent="0.2">
      <c r="A311">
        <f>ROW(Source!A195)</f>
        <v>195</v>
      </c>
      <c r="B311">
        <v>68187018</v>
      </c>
      <c r="C311">
        <v>68191636</v>
      </c>
      <c r="D311">
        <v>121548</v>
      </c>
      <c r="E311">
        <v>1</v>
      </c>
      <c r="F311">
        <v>1</v>
      </c>
      <c r="G311">
        <v>1</v>
      </c>
      <c r="H311">
        <v>1</v>
      </c>
      <c r="I311" t="s">
        <v>44</v>
      </c>
      <c r="J311" t="s">
        <v>3</v>
      </c>
      <c r="K311" t="s">
        <v>723</v>
      </c>
      <c r="L311">
        <v>608254</v>
      </c>
      <c r="N311">
        <v>1013</v>
      </c>
      <c r="O311" t="s">
        <v>724</v>
      </c>
      <c r="P311" t="s">
        <v>724</v>
      </c>
      <c r="Q311">
        <v>1</v>
      </c>
      <c r="W311">
        <v>0</v>
      </c>
      <c r="X311">
        <v>-185737400</v>
      </c>
      <c r="Y311">
        <v>6.25E-2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1</v>
      </c>
      <c r="AJ311">
        <v>1</v>
      </c>
      <c r="AK311">
        <v>1</v>
      </c>
      <c r="AL311">
        <v>1</v>
      </c>
      <c r="AN311">
        <v>0</v>
      </c>
      <c r="AO311">
        <v>1</v>
      </c>
      <c r="AP311">
        <v>1</v>
      </c>
      <c r="AQ311">
        <v>0</v>
      </c>
      <c r="AR311">
        <v>0</v>
      </c>
      <c r="AS311" t="s">
        <v>3</v>
      </c>
      <c r="AT311">
        <v>0.05</v>
      </c>
      <c r="AU311" t="s">
        <v>20</v>
      </c>
      <c r="AV311">
        <v>2</v>
      </c>
      <c r="AW311">
        <v>2</v>
      </c>
      <c r="AX311">
        <v>68191638</v>
      </c>
      <c r="AY311">
        <v>1</v>
      </c>
      <c r="AZ311">
        <v>0</v>
      </c>
      <c r="BA311">
        <v>304</v>
      </c>
      <c r="BB311">
        <v>0</v>
      </c>
      <c r="BC311">
        <v>0</v>
      </c>
      <c r="BD311">
        <v>0</v>
      </c>
      <c r="BE311">
        <v>0</v>
      </c>
      <c r="BF311">
        <v>0</v>
      </c>
      <c r="BG311">
        <v>0</v>
      </c>
      <c r="BH311">
        <v>0</v>
      </c>
      <c r="BI311">
        <v>0</v>
      </c>
      <c r="BJ311">
        <v>0</v>
      </c>
      <c r="BK311">
        <v>0</v>
      </c>
      <c r="BL311">
        <v>0</v>
      </c>
      <c r="BM311">
        <v>0</v>
      </c>
      <c r="BN311">
        <v>0</v>
      </c>
      <c r="BO311">
        <v>0</v>
      </c>
      <c r="BP311">
        <v>0</v>
      </c>
      <c r="BQ311">
        <v>0</v>
      </c>
      <c r="BR311">
        <v>0</v>
      </c>
      <c r="BS311">
        <v>0</v>
      </c>
      <c r="BT311">
        <v>0</v>
      </c>
      <c r="BU311">
        <v>0</v>
      </c>
      <c r="BV311">
        <v>0</v>
      </c>
      <c r="BW311">
        <v>0</v>
      </c>
      <c r="CX311">
        <f>Y311*Source!I195</f>
        <v>3.7499999999999999E-3</v>
      </c>
      <c r="CY311">
        <f>AD311</f>
        <v>0</v>
      </c>
      <c r="CZ311">
        <f>AH311</f>
        <v>0</v>
      </c>
      <c r="DA311">
        <f>AL311</f>
        <v>1</v>
      </c>
      <c r="DB311">
        <f>ROUND((ROUND(AT311*CZ311,2)*1.25),6)</f>
        <v>0</v>
      </c>
      <c r="DC311">
        <f>ROUND((ROUND(AT311*AG311,2)*1.25),6)</f>
        <v>0</v>
      </c>
    </row>
    <row r="312" spans="1:107" x14ac:dyDescent="0.2">
      <c r="A312">
        <f>ROW(Source!A195)</f>
        <v>195</v>
      </c>
      <c r="B312">
        <v>68187018</v>
      </c>
      <c r="C312">
        <v>68191636</v>
      </c>
      <c r="D312">
        <v>64871196</v>
      </c>
      <c r="E312">
        <v>1</v>
      </c>
      <c r="F312">
        <v>1</v>
      </c>
      <c r="G312">
        <v>1</v>
      </c>
      <c r="H312">
        <v>2</v>
      </c>
      <c r="I312" t="s">
        <v>979</v>
      </c>
      <c r="J312" t="s">
        <v>980</v>
      </c>
      <c r="K312" t="s">
        <v>981</v>
      </c>
      <c r="L312">
        <v>1368</v>
      </c>
      <c r="N312">
        <v>1011</v>
      </c>
      <c r="O312" t="s">
        <v>669</v>
      </c>
      <c r="P312" t="s">
        <v>669</v>
      </c>
      <c r="Q312">
        <v>1</v>
      </c>
      <c r="W312">
        <v>0</v>
      </c>
      <c r="X312">
        <v>-438066613</v>
      </c>
      <c r="Y312">
        <v>3.7499999999999999E-2</v>
      </c>
      <c r="AA312">
        <v>0</v>
      </c>
      <c r="AB312">
        <v>819.07</v>
      </c>
      <c r="AC312">
        <v>383.81</v>
      </c>
      <c r="AD312">
        <v>0</v>
      </c>
      <c r="AE312">
        <v>0</v>
      </c>
      <c r="AF312">
        <v>86.4</v>
      </c>
      <c r="AG312">
        <v>13.5</v>
      </c>
      <c r="AH312">
        <v>0</v>
      </c>
      <c r="AI312">
        <v>1</v>
      </c>
      <c r="AJ312">
        <v>9.48</v>
      </c>
      <c r="AK312">
        <v>28.43</v>
      </c>
      <c r="AL312">
        <v>1</v>
      </c>
      <c r="AN312">
        <v>0</v>
      </c>
      <c r="AO312">
        <v>1</v>
      </c>
      <c r="AP312">
        <v>1</v>
      </c>
      <c r="AQ312">
        <v>0</v>
      </c>
      <c r="AR312">
        <v>0</v>
      </c>
      <c r="AS312" t="s">
        <v>3</v>
      </c>
      <c r="AT312">
        <v>0.03</v>
      </c>
      <c r="AU312" t="s">
        <v>20</v>
      </c>
      <c r="AV312">
        <v>0</v>
      </c>
      <c r="AW312">
        <v>2</v>
      </c>
      <c r="AX312">
        <v>68191639</v>
      </c>
      <c r="AY312">
        <v>1</v>
      </c>
      <c r="AZ312">
        <v>0</v>
      </c>
      <c r="BA312">
        <v>305</v>
      </c>
      <c r="BB312">
        <v>0</v>
      </c>
      <c r="BC312">
        <v>0</v>
      </c>
      <c r="BD312">
        <v>0</v>
      </c>
      <c r="BE312">
        <v>0</v>
      </c>
      <c r="BF312">
        <v>0</v>
      </c>
      <c r="BG312">
        <v>0</v>
      </c>
      <c r="BH312">
        <v>0</v>
      </c>
      <c r="BI312">
        <v>0</v>
      </c>
      <c r="BJ312">
        <v>0</v>
      </c>
      <c r="BK312">
        <v>0</v>
      </c>
      <c r="BL312">
        <v>0</v>
      </c>
      <c r="BM312">
        <v>0</v>
      </c>
      <c r="BN312">
        <v>0</v>
      </c>
      <c r="BO312">
        <v>0</v>
      </c>
      <c r="BP312">
        <v>0</v>
      </c>
      <c r="BQ312">
        <v>0</v>
      </c>
      <c r="BR312">
        <v>0</v>
      </c>
      <c r="BS312">
        <v>0</v>
      </c>
      <c r="BT312">
        <v>0</v>
      </c>
      <c r="BU312">
        <v>0</v>
      </c>
      <c r="BV312">
        <v>0</v>
      </c>
      <c r="BW312">
        <v>0</v>
      </c>
      <c r="CX312">
        <f>Y312*Source!I195</f>
        <v>2.2499999999999998E-3</v>
      </c>
      <c r="CY312">
        <f>AB312</f>
        <v>819.07</v>
      </c>
      <c r="CZ312">
        <f>AF312</f>
        <v>86.4</v>
      </c>
      <c r="DA312">
        <f>AJ312</f>
        <v>9.48</v>
      </c>
      <c r="DB312">
        <f>ROUND((ROUND(AT312*CZ312,2)*1.25),6)</f>
        <v>3.2374999999999998</v>
      </c>
      <c r="DC312">
        <f>ROUND((ROUND(AT312*AG312,2)*1.25),6)</f>
        <v>0.51249999999999996</v>
      </c>
    </row>
    <row r="313" spans="1:107" x14ac:dyDescent="0.2">
      <c r="A313">
        <f>ROW(Source!A195)</f>
        <v>195</v>
      </c>
      <c r="B313">
        <v>68187018</v>
      </c>
      <c r="C313">
        <v>68191636</v>
      </c>
      <c r="D313">
        <v>64871277</v>
      </c>
      <c r="E313">
        <v>1</v>
      </c>
      <c r="F313">
        <v>1</v>
      </c>
      <c r="G313">
        <v>1</v>
      </c>
      <c r="H313">
        <v>2</v>
      </c>
      <c r="I313" t="s">
        <v>725</v>
      </c>
      <c r="J313" t="s">
        <v>726</v>
      </c>
      <c r="K313" t="s">
        <v>727</v>
      </c>
      <c r="L313">
        <v>1368</v>
      </c>
      <c r="N313">
        <v>1011</v>
      </c>
      <c r="O313" t="s">
        <v>669</v>
      </c>
      <c r="P313" t="s">
        <v>669</v>
      </c>
      <c r="Q313">
        <v>1</v>
      </c>
      <c r="W313">
        <v>0</v>
      </c>
      <c r="X313">
        <v>1106923569</v>
      </c>
      <c r="Y313">
        <v>2.5000000000000001E-2</v>
      </c>
      <c r="AA313">
        <v>0</v>
      </c>
      <c r="AB313">
        <v>1000.16</v>
      </c>
      <c r="AC313">
        <v>383.81</v>
      </c>
      <c r="AD313">
        <v>0</v>
      </c>
      <c r="AE313">
        <v>0</v>
      </c>
      <c r="AF313">
        <v>112</v>
      </c>
      <c r="AG313">
        <v>13.5</v>
      </c>
      <c r="AH313">
        <v>0</v>
      </c>
      <c r="AI313">
        <v>1</v>
      </c>
      <c r="AJ313">
        <v>8.93</v>
      </c>
      <c r="AK313">
        <v>28.43</v>
      </c>
      <c r="AL313">
        <v>1</v>
      </c>
      <c r="AN313">
        <v>0</v>
      </c>
      <c r="AO313">
        <v>1</v>
      </c>
      <c r="AP313">
        <v>1</v>
      </c>
      <c r="AQ313">
        <v>0</v>
      </c>
      <c r="AR313">
        <v>0</v>
      </c>
      <c r="AS313" t="s">
        <v>3</v>
      </c>
      <c r="AT313">
        <v>0.02</v>
      </c>
      <c r="AU313" t="s">
        <v>20</v>
      </c>
      <c r="AV313">
        <v>0</v>
      </c>
      <c r="AW313">
        <v>2</v>
      </c>
      <c r="AX313">
        <v>68191640</v>
      </c>
      <c r="AY313">
        <v>1</v>
      </c>
      <c r="AZ313">
        <v>0</v>
      </c>
      <c r="BA313">
        <v>306</v>
      </c>
      <c r="BB313">
        <v>0</v>
      </c>
      <c r="BC313">
        <v>0</v>
      </c>
      <c r="BD313">
        <v>0</v>
      </c>
      <c r="BE313">
        <v>0</v>
      </c>
      <c r="BF313">
        <v>0</v>
      </c>
      <c r="BG313">
        <v>0</v>
      </c>
      <c r="BH313">
        <v>0</v>
      </c>
      <c r="BI313">
        <v>0</v>
      </c>
      <c r="BJ313">
        <v>0</v>
      </c>
      <c r="BK313">
        <v>0</v>
      </c>
      <c r="BL313">
        <v>0</v>
      </c>
      <c r="BM313">
        <v>0</v>
      </c>
      <c r="BN313">
        <v>0</v>
      </c>
      <c r="BO313">
        <v>0</v>
      </c>
      <c r="BP313">
        <v>0</v>
      </c>
      <c r="BQ313">
        <v>0</v>
      </c>
      <c r="BR313">
        <v>0</v>
      </c>
      <c r="BS313">
        <v>0</v>
      </c>
      <c r="BT313">
        <v>0</v>
      </c>
      <c r="BU313">
        <v>0</v>
      </c>
      <c r="BV313">
        <v>0</v>
      </c>
      <c r="BW313">
        <v>0</v>
      </c>
      <c r="CX313">
        <f>Y313*Source!I195</f>
        <v>1.5E-3</v>
      </c>
      <c r="CY313">
        <f>AB313</f>
        <v>1000.16</v>
      </c>
      <c r="CZ313">
        <f>AF313</f>
        <v>112</v>
      </c>
      <c r="DA313">
        <f>AJ313</f>
        <v>8.93</v>
      </c>
      <c r="DB313">
        <f>ROUND((ROUND(AT313*CZ313,2)*1.25),6)</f>
        <v>2.8</v>
      </c>
      <c r="DC313">
        <f>ROUND((ROUND(AT313*AG313,2)*1.25),6)</f>
        <v>0.33750000000000002</v>
      </c>
    </row>
    <row r="314" spans="1:107" x14ac:dyDescent="0.2">
      <c r="A314">
        <f>ROW(Source!A195)</f>
        <v>195</v>
      </c>
      <c r="B314">
        <v>68187018</v>
      </c>
      <c r="C314">
        <v>68191636</v>
      </c>
      <c r="D314">
        <v>64873129</v>
      </c>
      <c r="E314">
        <v>1</v>
      </c>
      <c r="F314">
        <v>1</v>
      </c>
      <c r="G314">
        <v>1</v>
      </c>
      <c r="H314">
        <v>2</v>
      </c>
      <c r="I314" t="s">
        <v>715</v>
      </c>
      <c r="J314" t="s">
        <v>716</v>
      </c>
      <c r="K314" t="s">
        <v>717</v>
      </c>
      <c r="L314">
        <v>1368</v>
      </c>
      <c r="N314">
        <v>1011</v>
      </c>
      <c r="O314" t="s">
        <v>669</v>
      </c>
      <c r="P314" t="s">
        <v>669</v>
      </c>
      <c r="Q314">
        <v>1</v>
      </c>
      <c r="W314">
        <v>0</v>
      </c>
      <c r="X314">
        <v>1230759911</v>
      </c>
      <c r="Y314">
        <v>2.5000000000000001E-2</v>
      </c>
      <c r="AA314">
        <v>0</v>
      </c>
      <c r="AB314">
        <v>851.65</v>
      </c>
      <c r="AC314">
        <v>329.79</v>
      </c>
      <c r="AD314">
        <v>0</v>
      </c>
      <c r="AE314">
        <v>0</v>
      </c>
      <c r="AF314">
        <v>87.17</v>
      </c>
      <c r="AG314">
        <v>11.6</v>
      </c>
      <c r="AH314">
        <v>0</v>
      </c>
      <c r="AI314">
        <v>1</v>
      </c>
      <c r="AJ314">
        <v>9.77</v>
      </c>
      <c r="AK314">
        <v>28.43</v>
      </c>
      <c r="AL314">
        <v>1</v>
      </c>
      <c r="AN314">
        <v>0</v>
      </c>
      <c r="AO314">
        <v>1</v>
      </c>
      <c r="AP314">
        <v>1</v>
      </c>
      <c r="AQ314">
        <v>0</v>
      </c>
      <c r="AR314">
        <v>0</v>
      </c>
      <c r="AS314" t="s">
        <v>3</v>
      </c>
      <c r="AT314">
        <v>0.02</v>
      </c>
      <c r="AU314" t="s">
        <v>20</v>
      </c>
      <c r="AV314">
        <v>0</v>
      </c>
      <c r="AW314">
        <v>2</v>
      </c>
      <c r="AX314">
        <v>68191641</v>
      </c>
      <c r="AY314">
        <v>1</v>
      </c>
      <c r="AZ314">
        <v>0</v>
      </c>
      <c r="BA314">
        <v>307</v>
      </c>
      <c r="BB314">
        <v>0</v>
      </c>
      <c r="BC314">
        <v>0</v>
      </c>
      <c r="BD314">
        <v>0</v>
      </c>
      <c r="BE314">
        <v>0</v>
      </c>
      <c r="BF314">
        <v>0</v>
      </c>
      <c r="BG314">
        <v>0</v>
      </c>
      <c r="BH314">
        <v>0</v>
      </c>
      <c r="BI314">
        <v>0</v>
      </c>
      <c r="BJ314">
        <v>0</v>
      </c>
      <c r="BK314">
        <v>0</v>
      </c>
      <c r="BL314">
        <v>0</v>
      </c>
      <c r="BM314">
        <v>0</v>
      </c>
      <c r="BN314">
        <v>0</v>
      </c>
      <c r="BO314">
        <v>0</v>
      </c>
      <c r="BP314">
        <v>0</v>
      </c>
      <c r="BQ314">
        <v>0</v>
      </c>
      <c r="BR314">
        <v>0</v>
      </c>
      <c r="BS314">
        <v>0</v>
      </c>
      <c r="BT314">
        <v>0</v>
      </c>
      <c r="BU314">
        <v>0</v>
      </c>
      <c r="BV314">
        <v>0</v>
      </c>
      <c r="BW314">
        <v>0</v>
      </c>
      <c r="CX314">
        <f>Y314*Source!I195</f>
        <v>1.5E-3</v>
      </c>
      <c r="CY314">
        <f>AB314</f>
        <v>851.65</v>
      </c>
      <c r="CZ314">
        <f>AF314</f>
        <v>87.17</v>
      </c>
      <c r="DA314">
        <f>AJ314</f>
        <v>9.77</v>
      </c>
      <c r="DB314">
        <f>ROUND((ROUND(AT314*CZ314,2)*1.25),6)</f>
        <v>2.1749999999999998</v>
      </c>
      <c r="DC314">
        <f>ROUND((ROUND(AT314*AG314,2)*1.25),6)</f>
        <v>0.28749999999999998</v>
      </c>
    </row>
    <row r="315" spans="1:107" x14ac:dyDescent="0.2">
      <c r="A315">
        <f>ROW(Source!A195)</f>
        <v>195</v>
      </c>
      <c r="B315">
        <v>68187018</v>
      </c>
      <c r="C315">
        <v>68191636</v>
      </c>
      <c r="D315">
        <v>64809254</v>
      </c>
      <c r="E315">
        <v>1</v>
      </c>
      <c r="F315">
        <v>1</v>
      </c>
      <c r="G315">
        <v>1</v>
      </c>
      <c r="H315">
        <v>3</v>
      </c>
      <c r="I315" t="s">
        <v>1003</v>
      </c>
      <c r="J315" t="s">
        <v>1004</v>
      </c>
      <c r="K315" t="s">
        <v>1005</v>
      </c>
      <c r="L315">
        <v>1346</v>
      </c>
      <c r="N315">
        <v>1009</v>
      </c>
      <c r="O315" t="s">
        <v>120</v>
      </c>
      <c r="P315" t="s">
        <v>120</v>
      </c>
      <c r="Q315">
        <v>1</v>
      </c>
      <c r="W315">
        <v>0</v>
      </c>
      <c r="X315">
        <v>1502743759</v>
      </c>
      <c r="Y315">
        <v>4</v>
      </c>
      <c r="AA315">
        <v>456.22</v>
      </c>
      <c r="AB315">
        <v>0</v>
      </c>
      <c r="AC315">
        <v>0</v>
      </c>
      <c r="AD315">
        <v>0</v>
      </c>
      <c r="AE315">
        <v>24.41</v>
      </c>
      <c r="AF315">
        <v>0</v>
      </c>
      <c r="AG315">
        <v>0</v>
      </c>
      <c r="AH315">
        <v>0</v>
      </c>
      <c r="AI315">
        <v>18.690000000000001</v>
      </c>
      <c r="AJ315">
        <v>1</v>
      </c>
      <c r="AK315">
        <v>1</v>
      </c>
      <c r="AL315">
        <v>1</v>
      </c>
      <c r="AN315">
        <v>0</v>
      </c>
      <c r="AO315">
        <v>1</v>
      </c>
      <c r="AP315">
        <v>0</v>
      </c>
      <c r="AQ315">
        <v>0</v>
      </c>
      <c r="AR315">
        <v>0</v>
      </c>
      <c r="AS315" t="s">
        <v>3</v>
      </c>
      <c r="AT315">
        <v>4</v>
      </c>
      <c r="AU315" t="s">
        <v>3</v>
      </c>
      <c r="AV315">
        <v>0</v>
      </c>
      <c r="AW315">
        <v>2</v>
      </c>
      <c r="AX315">
        <v>68191642</v>
      </c>
      <c r="AY315">
        <v>1</v>
      </c>
      <c r="AZ315">
        <v>0</v>
      </c>
      <c r="BA315">
        <v>308</v>
      </c>
      <c r="BB315">
        <v>0</v>
      </c>
      <c r="BC315">
        <v>0</v>
      </c>
      <c r="BD315">
        <v>0</v>
      </c>
      <c r="BE315">
        <v>0</v>
      </c>
      <c r="BF315">
        <v>0</v>
      </c>
      <c r="BG315">
        <v>0</v>
      </c>
      <c r="BH315">
        <v>0</v>
      </c>
      <c r="BI315">
        <v>0</v>
      </c>
      <c r="BJ315">
        <v>0</v>
      </c>
      <c r="BK315">
        <v>0</v>
      </c>
      <c r="BL315">
        <v>0</v>
      </c>
      <c r="BM315">
        <v>0</v>
      </c>
      <c r="BN315">
        <v>0</v>
      </c>
      <c r="BO315">
        <v>0</v>
      </c>
      <c r="BP315">
        <v>0</v>
      </c>
      <c r="BQ315">
        <v>0</v>
      </c>
      <c r="BR315">
        <v>0</v>
      </c>
      <c r="BS315">
        <v>0</v>
      </c>
      <c r="BT315">
        <v>0</v>
      </c>
      <c r="BU315">
        <v>0</v>
      </c>
      <c r="BV315">
        <v>0</v>
      </c>
      <c r="BW315">
        <v>0</v>
      </c>
      <c r="CX315">
        <f>Y315*Source!I195</f>
        <v>0.24</v>
      </c>
      <c r="CY315">
        <f>AA315</f>
        <v>456.22</v>
      </c>
      <c r="CZ315">
        <f>AE315</f>
        <v>24.41</v>
      </c>
      <c r="DA315">
        <f>AI315</f>
        <v>18.690000000000001</v>
      </c>
      <c r="DB315">
        <f>ROUND(ROUND(AT315*CZ315,2),6)</f>
        <v>97.64</v>
      </c>
      <c r="DC315">
        <f>ROUND(ROUND(AT315*AG315,2),6)</f>
        <v>0</v>
      </c>
    </row>
    <row r="316" spans="1:107" x14ac:dyDescent="0.2">
      <c r="A316">
        <f>ROW(Source!A195)</f>
        <v>195</v>
      </c>
      <c r="B316">
        <v>68187018</v>
      </c>
      <c r="C316">
        <v>68191636</v>
      </c>
      <c r="D316">
        <v>64809361</v>
      </c>
      <c r="E316">
        <v>1</v>
      </c>
      <c r="F316">
        <v>1</v>
      </c>
      <c r="G316">
        <v>1</v>
      </c>
      <c r="H316">
        <v>3</v>
      </c>
      <c r="I316" t="s">
        <v>1006</v>
      </c>
      <c r="J316" t="s">
        <v>1007</v>
      </c>
      <c r="K316" t="s">
        <v>1008</v>
      </c>
      <c r="L316">
        <v>1348</v>
      </c>
      <c r="N316">
        <v>1009</v>
      </c>
      <c r="O316" t="s">
        <v>133</v>
      </c>
      <c r="P316" t="s">
        <v>133</v>
      </c>
      <c r="Q316">
        <v>1000</v>
      </c>
      <c r="W316">
        <v>0</v>
      </c>
      <c r="X316">
        <v>-1701539228</v>
      </c>
      <c r="Y316">
        <v>2.66E-3</v>
      </c>
      <c r="AA316">
        <v>66586.7</v>
      </c>
      <c r="AB316">
        <v>0</v>
      </c>
      <c r="AC316">
        <v>0</v>
      </c>
      <c r="AD316">
        <v>0</v>
      </c>
      <c r="AE316">
        <v>14830</v>
      </c>
      <c r="AF316">
        <v>0</v>
      </c>
      <c r="AG316">
        <v>0</v>
      </c>
      <c r="AH316">
        <v>0</v>
      </c>
      <c r="AI316">
        <v>4.49</v>
      </c>
      <c r="AJ316">
        <v>1</v>
      </c>
      <c r="AK316">
        <v>1</v>
      </c>
      <c r="AL316">
        <v>1</v>
      </c>
      <c r="AN316">
        <v>0</v>
      </c>
      <c r="AO316">
        <v>1</v>
      </c>
      <c r="AP316">
        <v>0</v>
      </c>
      <c r="AQ316">
        <v>0</v>
      </c>
      <c r="AR316">
        <v>0</v>
      </c>
      <c r="AS316" t="s">
        <v>3</v>
      </c>
      <c r="AT316">
        <v>2.66E-3</v>
      </c>
      <c r="AU316" t="s">
        <v>3</v>
      </c>
      <c r="AV316">
        <v>0</v>
      </c>
      <c r="AW316">
        <v>2</v>
      </c>
      <c r="AX316">
        <v>68191643</v>
      </c>
      <c r="AY316">
        <v>1</v>
      </c>
      <c r="AZ316">
        <v>0</v>
      </c>
      <c r="BA316">
        <v>309</v>
      </c>
      <c r="BB316">
        <v>0</v>
      </c>
      <c r="BC316">
        <v>0</v>
      </c>
      <c r="BD316">
        <v>0</v>
      </c>
      <c r="BE316">
        <v>0</v>
      </c>
      <c r="BF316">
        <v>0</v>
      </c>
      <c r="BG316">
        <v>0</v>
      </c>
      <c r="BH316">
        <v>0</v>
      </c>
      <c r="BI316">
        <v>0</v>
      </c>
      <c r="BJ316">
        <v>0</v>
      </c>
      <c r="BK316">
        <v>0</v>
      </c>
      <c r="BL316">
        <v>0</v>
      </c>
      <c r="BM316">
        <v>0</v>
      </c>
      <c r="BN316">
        <v>0</v>
      </c>
      <c r="BO316">
        <v>0</v>
      </c>
      <c r="BP316">
        <v>0</v>
      </c>
      <c r="BQ316">
        <v>0</v>
      </c>
      <c r="BR316">
        <v>0</v>
      </c>
      <c r="BS316">
        <v>0</v>
      </c>
      <c r="BT316">
        <v>0</v>
      </c>
      <c r="BU316">
        <v>0</v>
      </c>
      <c r="BV316">
        <v>0</v>
      </c>
      <c r="BW316">
        <v>0</v>
      </c>
      <c r="CX316">
        <f>Y316*Source!I195</f>
        <v>1.596E-4</v>
      </c>
      <c r="CY316">
        <f>AA316</f>
        <v>66586.7</v>
      </c>
      <c r="CZ316">
        <f>AE316</f>
        <v>14830</v>
      </c>
      <c r="DA316">
        <f>AI316</f>
        <v>4.49</v>
      </c>
      <c r="DB316">
        <f>ROUND(ROUND(AT316*CZ316,2),6)</f>
        <v>39.450000000000003</v>
      </c>
      <c r="DC316">
        <f>ROUND(ROUND(AT316*AG316,2),6)</f>
        <v>0</v>
      </c>
    </row>
    <row r="317" spans="1:107" x14ac:dyDescent="0.2">
      <c r="A317">
        <f>ROW(Source!A195)</f>
        <v>195</v>
      </c>
      <c r="B317">
        <v>68187018</v>
      </c>
      <c r="C317">
        <v>68191636</v>
      </c>
      <c r="D317">
        <v>64841899</v>
      </c>
      <c r="E317">
        <v>1</v>
      </c>
      <c r="F317">
        <v>1</v>
      </c>
      <c r="G317">
        <v>1</v>
      </c>
      <c r="H317">
        <v>3</v>
      </c>
      <c r="I317" t="s">
        <v>1009</v>
      </c>
      <c r="J317" t="s">
        <v>1010</v>
      </c>
      <c r="K317" t="s">
        <v>1011</v>
      </c>
      <c r="L317">
        <v>1301</v>
      </c>
      <c r="N317">
        <v>1003</v>
      </c>
      <c r="O317" t="s">
        <v>507</v>
      </c>
      <c r="P317" t="s">
        <v>507</v>
      </c>
      <c r="Q317">
        <v>1</v>
      </c>
      <c r="W317">
        <v>0</v>
      </c>
      <c r="X317">
        <v>360401423</v>
      </c>
      <c r="Y317">
        <v>99.8</v>
      </c>
      <c r="AA317">
        <v>266.82</v>
      </c>
      <c r="AB317">
        <v>0</v>
      </c>
      <c r="AC317">
        <v>0</v>
      </c>
      <c r="AD317">
        <v>0</v>
      </c>
      <c r="AE317">
        <v>70.400000000000006</v>
      </c>
      <c r="AF317">
        <v>0</v>
      </c>
      <c r="AG317">
        <v>0</v>
      </c>
      <c r="AH317">
        <v>0</v>
      </c>
      <c r="AI317">
        <v>3.79</v>
      </c>
      <c r="AJ317">
        <v>1</v>
      </c>
      <c r="AK317">
        <v>1</v>
      </c>
      <c r="AL317">
        <v>1</v>
      </c>
      <c r="AN317">
        <v>0</v>
      </c>
      <c r="AO317">
        <v>1</v>
      </c>
      <c r="AP317">
        <v>0</v>
      </c>
      <c r="AQ317">
        <v>0</v>
      </c>
      <c r="AR317">
        <v>0</v>
      </c>
      <c r="AS317" t="s">
        <v>3</v>
      </c>
      <c r="AT317">
        <v>99.8</v>
      </c>
      <c r="AU317" t="s">
        <v>3</v>
      </c>
      <c r="AV317">
        <v>0</v>
      </c>
      <c r="AW317">
        <v>2</v>
      </c>
      <c r="AX317">
        <v>68191645</v>
      </c>
      <c r="AY317">
        <v>1</v>
      </c>
      <c r="AZ317">
        <v>0</v>
      </c>
      <c r="BA317">
        <v>311</v>
      </c>
      <c r="BB317">
        <v>0</v>
      </c>
      <c r="BC317">
        <v>0</v>
      </c>
      <c r="BD317">
        <v>0</v>
      </c>
      <c r="BE317">
        <v>0</v>
      </c>
      <c r="BF317">
        <v>0</v>
      </c>
      <c r="BG317">
        <v>0</v>
      </c>
      <c r="BH317">
        <v>0</v>
      </c>
      <c r="BI317">
        <v>0</v>
      </c>
      <c r="BJ317">
        <v>0</v>
      </c>
      <c r="BK317">
        <v>0</v>
      </c>
      <c r="BL317">
        <v>0</v>
      </c>
      <c r="BM317">
        <v>0</v>
      </c>
      <c r="BN317">
        <v>0</v>
      </c>
      <c r="BO317">
        <v>0</v>
      </c>
      <c r="BP317">
        <v>0</v>
      </c>
      <c r="BQ317">
        <v>0</v>
      </c>
      <c r="BR317">
        <v>0</v>
      </c>
      <c r="BS317">
        <v>0</v>
      </c>
      <c r="BT317">
        <v>0</v>
      </c>
      <c r="BU317">
        <v>0</v>
      </c>
      <c r="BV317">
        <v>0</v>
      </c>
      <c r="BW317">
        <v>0</v>
      </c>
      <c r="CX317">
        <f>Y317*Source!I195</f>
        <v>5.9879999999999995</v>
      </c>
      <c r="CY317">
        <f>AA317</f>
        <v>266.82</v>
      </c>
      <c r="CZ317">
        <f>AE317</f>
        <v>70.400000000000006</v>
      </c>
      <c r="DA317">
        <f>AI317</f>
        <v>3.79</v>
      </c>
      <c r="DB317">
        <f>ROUND(ROUND(AT317*CZ317,2),6)</f>
        <v>7025.92</v>
      </c>
      <c r="DC317">
        <f>ROUND(ROUND(AT317*AG317,2),6)</f>
        <v>0</v>
      </c>
    </row>
    <row r="318" spans="1:107" x14ac:dyDescent="0.2">
      <c r="A318">
        <f>ROW(Source!A195)</f>
        <v>195</v>
      </c>
      <c r="B318">
        <v>68187018</v>
      </c>
      <c r="C318">
        <v>68191636</v>
      </c>
      <c r="D318">
        <v>64847311</v>
      </c>
      <c r="E318">
        <v>1</v>
      </c>
      <c r="F318">
        <v>1</v>
      </c>
      <c r="G318">
        <v>1</v>
      </c>
      <c r="H318">
        <v>3</v>
      </c>
      <c r="I318" t="s">
        <v>709</v>
      </c>
      <c r="J318" t="s">
        <v>710</v>
      </c>
      <c r="K318" t="s">
        <v>711</v>
      </c>
      <c r="L318">
        <v>1339</v>
      </c>
      <c r="N318">
        <v>1007</v>
      </c>
      <c r="O318" t="s">
        <v>712</v>
      </c>
      <c r="P318" t="s">
        <v>712</v>
      </c>
      <c r="Q318">
        <v>1</v>
      </c>
      <c r="W318">
        <v>0</v>
      </c>
      <c r="X318">
        <v>619799737</v>
      </c>
      <c r="Y318">
        <v>1.57</v>
      </c>
      <c r="AA318">
        <v>19.57</v>
      </c>
      <c r="AB318">
        <v>0</v>
      </c>
      <c r="AC318">
        <v>0</v>
      </c>
      <c r="AD318">
        <v>0</v>
      </c>
      <c r="AE318">
        <v>2.44</v>
      </c>
      <c r="AF318">
        <v>0</v>
      </c>
      <c r="AG318">
        <v>0</v>
      </c>
      <c r="AH318">
        <v>0</v>
      </c>
      <c r="AI318">
        <v>8.02</v>
      </c>
      <c r="AJ318">
        <v>1</v>
      </c>
      <c r="AK318">
        <v>1</v>
      </c>
      <c r="AL318">
        <v>1</v>
      </c>
      <c r="AN318">
        <v>0</v>
      </c>
      <c r="AO318">
        <v>1</v>
      </c>
      <c r="AP318">
        <v>0</v>
      </c>
      <c r="AQ318">
        <v>0</v>
      </c>
      <c r="AR318">
        <v>0</v>
      </c>
      <c r="AS318" t="s">
        <v>3</v>
      </c>
      <c r="AT318">
        <v>1.57</v>
      </c>
      <c r="AU318" t="s">
        <v>3</v>
      </c>
      <c r="AV318">
        <v>0</v>
      </c>
      <c r="AW318">
        <v>2</v>
      </c>
      <c r="AX318">
        <v>68191647</v>
      </c>
      <c r="AY318">
        <v>1</v>
      </c>
      <c r="AZ318">
        <v>0</v>
      </c>
      <c r="BA318">
        <v>313</v>
      </c>
      <c r="BB318">
        <v>0</v>
      </c>
      <c r="BC318">
        <v>0</v>
      </c>
      <c r="BD318">
        <v>0</v>
      </c>
      <c r="BE318">
        <v>0</v>
      </c>
      <c r="BF318">
        <v>0</v>
      </c>
      <c r="BG318">
        <v>0</v>
      </c>
      <c r="BH318">
        <v>0</v>
      </c>
      <c r="BI318">
        <v>0</v>
      </c>
      <c r="BJ318">
        <v>0</v>
      </c>
      <c r="BK318">
        <v>0</v>
      </c>
      <c r="BL318">
        <v>0</v>
      </c>
      <c r="BM318">
        <v>0</v>
      </c>
      <c r="BN318">
        <v>0</v>
      </c>
      <c r="BO318">
        <v>0</v>
      </c>
      <c r="BP318">
        <v>0</v>
      </c>
      <c r="BQ318">
        <v>0</v>
      </c>
      <c r="BR318">
        <v>0</v>
      </c>
      <c r="BS318">
        <v>0</v>
      </c>
      <c r="BT318">
        <v>0</v>
      </c>
      <c r="BU318">
        <v>0</v>
      </c>
      <c r="BV318">
        <v>0</v>
      </c>
      <c r="BW318">
        <v>0</v>
      </c>
      <c r="CX318">
        <f>Y318*Source!I195</f>
        <v>9.4200000000000006E-2</v>
      </c>
      <c r="CY318">
        <f>AA318</f>
        <v>19.57</v>
      </c>
      <c r="CZ318">
        <f>AE318</f>
        <v>2.44</v>
      </c>
      <c r="DA318">
        <f>AI318</f>
        <v>8.02</v>
      </c>
      <c r="DB318">
        <f>ROUND(ROUND(AT318*CZ318,2),6)</f>
        <v>3.83</v>
      </c>
      <c r="DC318">
        <f>ROUND(ROUND(AT318*AG318,2),6)</f>
        <v>0</v>
      </c>
    </row>
    <row r="319" spans="1:107" x14ac:dyDescent="0.2">
      <c r="A319">
        <f>ROW(Source!A196)</f>
        <v>196</v>
      </c>
      <c r="B319">
        <v>68187018</v>
      </c>
      <c r="C319">
        <v>68191650</v>
      </c>
      <c r="D319">
        <v>18413627</v>
      </c>
      <c r="E319">
        <v>1</v>
      </c>
      <c r="F319">
        <v>1</v>
      </c>
      <c r="G319">
        <v>1</v>
      </c>
      <c r="H319">
        <v>1</v>
      </c>
      <c r="I319" t="s">
        <v>773</v>
      </c>
      <c r="J319" t="s">
        <v>3</v>
      </c>
      <c r="K319" t="s">
        <v>774</v>
      </c>
      <c r="L319">
        <v>1369</v>
      </c>
      <c r="N319">
        <v>1013</v>
      </c>
      <c r="O319" t="s">
        <v>665</v>
      </c>
      <c r="P319" t="s">
        <v>665</v>
      </c>
      <c r="Q319">
        <v>1</v>
      </c>
      <c r="W319">
        <v>0</v>
      </c>
      <c r="X319">
        <v>-1366182279</v>
      </c>
      <c r="Y319">
        <v>73.876000000000005</v>
      </c>
      <c r="AA319">
        <v>0</v>
      </c>
      <c r="AB319">
        <v>0</v>
      </c>
      <c r="AC319">
        <v>0</v>
      </c>
      <c r="AD319">
        <v>9.92</v>
      </c>
      <c r="AE319">
        <v>0</v>
      </c>
      <c r="AF319">
        <v>0</v>
      </c>
      <c r="AG319">
        <v>0</v>
      </c>
      <c r="AH319">
        <v>9.92</v>
      </c>
      <c r="AI319">
        <v>1</v>
      </c>
      <c r="AJ319">
        <v>1</v>
      </c>
      <c r="AK319">
        <v>1</v>
      </c>
      <c r="AL319">
        <v>1</v>
      </c>
      <c r="AN319">
        <v>0</v>
      </c>
      <c r="AO319">
        <v>1</v>
      </c>
      <c r="AP319">
        <v>1</v>
      </c>
      <c r="AQ319">
        <v>0</v>
      </c>
      <c r="AR319">
        <v>0</v>
      </c>
      <c r="AS319" t="s">
        <v>3</v>
      </c>
      <c r="AT319">
        <v>64.239999999999995</v>
      </c>
      <c r="AU319" t="s">
        <v>21</v>
      </c>
      <c r="AV319">
        <v>1</v>
      </c>
      <c r="AW319">
        <v>2</v>
      </c>
      <c r="AX319">
        <v>68191651</v>
      </c>
      <c r="AY319">
        <v>1</v>
      </c>
      <c r="AZ319">
        <v>2048</v>
      </c>
      <c r="BA319">
        <v>314</v>
      </c>
      <c r="BB319">
        <v>0</v>
      </c>
      <c r="BC319">
        <v>0</v>
      </c>
      <c r="BD319">
        <v>0</v>
      </c>
      <c r="BE319">
        <v>0</v>
      </c>
      <c r="BF319">
        <v>0</v>
      </c>
      <c r="BG319">
        <v>0</v>
      </c>
      <c r="BH319">
        <v>0</v>
      </c>
      <c r="BI319">
        <v>0</v>
      </c>
      <c r="BJ319">
        <v>0</v>
      </c>
      <c r="BK319">
        <v>0</v>
      </c>
      <c r="BL319">
        <v>0</v>
      </c>
      <c r="BM319">
        <v>0</v>
      </c>
      <c r="BN319">
        <v>0</v>
      </c>
      <c r="BO319">
        <v>0</v>
      </c>
      <c r="BP319">
        <v>0</v>
      </c>
      <c r="BQ319">
        <v>0</v>
      </c>
      <c r="BR319">
        <v>0</v>
      </c>
      <c r="BS319">
        <v>0</v>
      </c>
      <c r="BT319">
        <v>0</v>
      </c>
      <c r="BU319">
        <v>0</v>
      </c>
      <c r="BV319">
        <v>0</v>
      </c>
      <c r="BW319">
        <v>0</v>
      </c>
      <c r="CX319">
        <f>Y319*Source!I196</f>
        <v>5.9100800000000007</v>
      </c>
      <c r="CY319">
        <f>AD319</f>
        <v>9.92</v>
      </c>
      <c r="CZ319">
        <f>AH319</f>
        <v>9.92</v>
      </c>
      <c r="DA319">
        <f>AL319</f>
        <v>1</v>
      </c>
      <c r="DB319">
        <f>ROUND((ROUND(AT319*CZ319,2)*1.15),6)</f>
        <v>732.84900000000005</v>
      </c>
      <c r="DC319">
        <f>ROUND((ROUND(AT319*AG319,2)*1.15),6)</f>
        <v>0</v>
      </c>
    </row>
    <row r="320" spans="1:107" x14ac:dyDescent="0.2">
      <c r="A320">
        <f>ROW(Source!A196)</f>
        <v>196</v>
      </c>
      <c r="B320">
        <v>68187018</v>
      </c>
      <c r="C320">
        <v>68191650</v>
      </c>
      <c r="D320">
        <v>121548</v>
      </c>
      <c r="E320">
        <v>1</v>
      </c>
      <c r="F320">
        <v>1</v>
      </c>
      <c r="G320">
        <v>1</v>
      </c>
      <c r="H320">
        <v>1</v>
      </c>
      <c r="I320" t="s">
        <v>44</v>
      </c>
      <c r="J320" t="s">
        <v>3</v>
      </c>
      <c r="K320" t="s">
        <v>723</v>
      </c>
      <c r="L320">
        <v>608254</v>
      </c>
      <c r="N320">
        <v>1013</v>
      </c>
      <c r="O320" t="s">
        <v>724</v>
      </c>
      <c r="P320" t="s">
        <v>724</v>
      </c>
      <c r="Q320">
        <v>1</v>
      </c>
      <c r="W320">
        <v>0</v>
      </c>
      <c r="X320">
        <v>-185737400</v>
      </c>
      <c r="Y320">
        <v>2.5000000000000001E-2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1</v>
      </c>
      <c r="AJ320">
        <v>1</v>
      </c>
      <c r="AK320">
        <v>1</v>
      </c>
      <c r="AL320">
        <v>1</v>
      </c>
      <c r="AN320">
        <v>0</v>
      </c>
      <c r="AO320">
        <v>1</v>
      </c>
      <c r="AP320">
        <v>1</v>
      </c>
      <c r="AQ320">
        <v>0</v>
      </c>
      <c r="AR320">
        <v>0</v>
      </c>
      <c r="AS320" t="s">
        <v>3</v>
      </c>
      <c r="AT320">
        <v>0.02</v>
      </c>
      <c r="AU320" t="s">
        <v>20</v>
      </c>
      <c r="AV320">
        <v>2</v>
      </c>
      <c r="AW320">
        <v>2</v>
      </c>
      <c r="AX320">
        <v>68191652</v>
      </c>
      <c r="AY320">
        <v>1</v>
      </c>
      <c r="AZ320">
        <v>0</v>
      </c>
      <c r="BA320">
        <v>315</v>
      </c>
      <c r="BB320">
        <v>0</v>
      </c>
      <c r="BC320">
        <v>0</v>
      </c>
      <c r="BD320">
        <v>0</v>
      </c>
      <c r="BE320">
        <v>0</v>
      </c>
      <c r="BF320">
        <v>0</v>
      </c>
      <c r="BG320">
        <v>0</v>
      </c>
      <c r="BH320">
        <v>0</v>
      </c>
      <c r="BI320">
        <v>0</v>
      </c>
      <c r="BJ320">
        <v>0</v>
      </c>
      <c r="BK320">
        <v>0</v>
      </c>
      <c r="BL320">
        <v>0</v>
      </c>
      <c r="BM320">
        <v>0</v>
      </c>
      <c r="BN320">
        <v>0</v>
      </c>
      <c r="BO320">
        <v>0</v>
      </c>
      <c r="BP320">
        <v>0</v>
      </c>
      <c r="BQ320">
        <v>0</v>
      </c>
      <c r="BR320">
        <v>0</v>
      </c>
      <c r="BS320">
        <v>0</v>
      </c>
      <c r="BT320">
        <v>0</v>
      </c>
      <c r="BU320">
        <v>0</v>
      </c>
      <c r="BV320">
        <v>0</v>
      </c>
      <c r="BW320">
        <v>0</v>
      </c>
      <c r="CX320">
        <f>Y320*Source!I196</f>
        <v>2E-3</v>
      </c>
      <c r="CY320">
        <f>AD320</f>
        <v>0</v>
      </c>
      <c r="CZ320">
        <f>AH320</f>
        <v>0</v>
      </c>
      <c r="DA320">
        <f>AL320</f>
        <v>1</v>
      </c>
      <c r="DB320">
        <f>ROUND((ROUND(AT320*CZ320,2)*1.25),6)</f>
        <v>0</v>
      </c>
      <c r="DC320">
        <f>ROUND((ROUND(AT320*AG320,2)*1.25),6)</f>
        <v>0</v>
      </c>
    </row>
    <row r="321" spans="1:107" x14ac:dyDescent="0.2">
      <c r="A321">
        <f>ROW(Source!A196)</f>
        <v>196</v>
      </c>
      <c r="B321">
        <v>68187018</v>
      </c>
      <c r="C321">
        <v>68191650</v>
      </c>
      <c r="D321">
        <v>64871196</v>
      </c>
      <c r="E321">
        <v>1</v>
      </c>
      <c r="F321">
        <v>1</v>
      </c>
      <c r="G321">
        <v>1</v>
      </c>
      <c r="H321">
        <v>2</v>
      </c>
      <c r="I321" t="s">
        <v>979</v>
      </c>
      <c r="J321" t="s">
        <v>980</v>
      </c>
      <c r="K321" t="s">
        <v>981</v>
      </c>
      <c r="L321">
        <v>1368</v>
      </c>
      <c r="N321">
        <v>1011</v>
      </c>
      <c r="O321" t="s">
        <v>669</v>
      </c>
      <c r="P321" t="s">
        <v>669</v>
      </c>
      <c r="Q321">
        <v>1</v>
      </c>
      <c r="W321">
        <v>0</v>
      </c>
      <c r="X321">
        <v>-438066613</v>
      </c>
      <c r="Y321">
        <v>1.2500000000000001E-2</v>
      </c>
      <c r="AA321">
        <v>0</v>
      </c>
      <c r="AB321">
        <v>819.07</v>
      </c>
      <c r="AC321">
        <v>383.81</v>
      </c>
      <c r="AD321">
        <v>0</v>
      </c>
      <c r="AE321">
        <v>0</v>
      </c>
      <c r="AF321">
        <v>86.4</v>
      </c>
      <c r="AG321">
        <v>13.5</v>
      </c>
      <c r="AH321">
        <v>0</v>
      </c>
      <c r="AI321">
        <v>1</v>
      </c>
      <c r="AJ321">
        <v>9.48</v>
      </c>
      <c r="AK321">
        <v>28.43</v>
      </c>
      <c r="AL321">
        <v>1</v>
      </c>
      <c r="AN321">
        <v>0</v>
      </c>
      <c r="AO321">
        <v>1</v>
      </c>
      <c r="AP321">
        <v>1</v>
      </c>
      <c r="AQ321">
        <v>0</v>
      </c>
      <c r="AR321">
        <v>0</v>
      </c>
      <c r="AS321" t="s">
        <v>3</v>
      </c>
      <c r="AT321">
        <v>0.01</v>
      </c>
      <c r="AU321" t="s">
        <v>20</v>
      </c>
      <c r="AV321">
        <v>0</v>
      </c>
      <c r="AW321">
        <v>2</v>
      </c>
      <c r="AX321">
        <v>68191653</v>
      </c>
      <c r="AY321">
        <v>1</v>
      </c>
      <c r="AZ321">
        <v>0</v>
      </c>
      <c r="BA321">
        <v>316</v>
      </c>
      <c r="BB321">
        <v>0</v>
      </c>
      <c r="BC321">
        <v>0</v>
      </c>
      <c r="BD321">
        <v>0</v>
      </c>
      <c r="BE321">
        <v>0</v>
      </c>
      <c r="BF321">
        <v>0</v>
      </c>
      <c r="BG321">
        <v>0</v>
      </c>
      <c r="BH321">
        <v>0</v>
      </c>
      <c r="BI321">
        <v>0</v>
      </c>
      <c r="BJ321">
        <v>0</v>
      </c>
      <c r="BK321">
        <v>0</v>
      </c>
      <c r="BL321">
        <v>0</v>
      </c>
      <c r="BM321">
        <v>0</v>
      </c>
      <c r="BN321">
        <v>0</v>
      </c>
      <c r="BO321">
        <v>0</v>
      </c>
      <c r="BP321">
        <v>0</v>
      </c>
      <c r="BQ321">
        <v>0</v>
      </c>
      <c r="BR321">
        <v>0</v>
      </c>
      <c r="BS321">
        <v>0</v>
      </c>
      <c r="BT321">
        <v>0</v>
      </c>
      <c r="BU321">
        <v>0</v>
      </c>
      <c r="BV321">
        <v>0</v>
      </c>
      <c r="BW321">
        <v>0</v>
      </c>
      <c r="CX321">
        <f>Y321*Source!I196</f>
        <v>1E-3</v>
      </c>
      <c r="CY321">
        <f>AB321</f>
        <v>819.07</v>
      </c>
      <c r="CZ321">
        <f>AF321</f>
        <v>86.4</v>
      </c>
      <c r="DA321">
        <f>AJ321</f>
        <v>9.48</v>
      </c>
      <c r="DB321">
        <f>ROUND((ROUND(AT321*CZ321,2)*1.25),6)</f>
        <v>1.075</v>
      </c>
      <c r="DC321">
        <f>ROUND((ROUND(AT321*AG321,2)*1.25),6)</f>
        <v>0.17499999999999999</v>
      </c>
    </row>
    <row r="322" spans="1:107" x14ac:dyDescent="0.2">
      <c r="A322">
        <f>ROW(Source!A196)</f>
        <v>196</v>
      </c>
      <c r="B322">
        <v>68187018</v>
      </c>
      <c r="C322">
        <v>68191650</v>
      </c>
      <c r="D322">
        <v>64871277</v>
      </c>
      <c r="E322">
        <v>1</v>
      </c>
      <c r="F322">
        <v>1</v>
      </c>
      <c r="G322">
        <v>1</v>
      </c>
      <c r="H322">
        <v>2</v>
      </c>
      <c r="I322" t="s">
        <v>725</v>
      </c>
      <c r="J322" t="s">
        <v>726</v>
      </c>
      <c r="K322" t="s">
        <v>727</v>
      </c>
      <c r="L322">
        <v>1368</v>
      </c>
      <c r="N322">
        <v>1011</v>
      </c>
      <c r="O322" t="s">
        <v>669</v>
      </c>
      <c r="P322" t="s">
        <v>669</v>
      </c>
      <c r="Q322">
        <v>1</v>
      </c>
      <c r="W322">
        <v>0</v>
      </c>
      <c r="X322">
        <v>1106923569</v>
      </c>
      <c r="Y322">
        <v>1.2500000000000001E-2</v>
      </c>
      <c r="AA322">
        <v>0</v>
      </c>
      <c r="AB322">
        <v>1000.16</v>
      </c>
      <c r="AC322">
        <v>383.81</v>
      </c>
      <c r="AD322">
        <v>0</v>
      </c>
      <c r="AE322">
        <v>0</v>
      </c>
      <c r="AF322">
        <v>112</v>
      </c>
      <c r="AG322">
        <v>13.5</v>
      </c>
      <c r="AH322">
        <v>0</v>
      </c>
      <c r="AI322">
        <v>1</v>
      </c>
      <c r="AJ322">
        <v>8.93</v>
      </c>
      <c r="AK322">
        <v>28.43</v>
      </c>
      <c r="AL322">
        <v>1</v>
      </c>
      <c r="AN322">
        <v>0</v>
      </c>
      <c r="AO322">
        <v>1</v>
      </c>
      <c r="AP322">
        <v>1</v>
      </c>
      <c r="AQ322">
        <v>0</v>
      </c>
      <c r="AR322">
        <v>0</v>
      </c>
      <c r="AS322" t="s">
        <v>3</v>
      </c>
      <c r="AT322">
        <v>0.01</v>
      </c>
      <c r="AU322" t="s">
        <v>20</v>
      </c>
      <c r="AV322">
        <v>0</v>
      </c>
      <c r="AW322">
        <v>2</v>
      </c>
      <c r="AX322">
        <v>68191654</v>
      </c>
      <c r="AY322">
        <v>1</v>
      </c>
      <c r="AZ322">
        <v>0</v>
      </c>
      <c r="BA322">
        <v>317</v>
      </c>
      <c r="BB322">
        <v>0</v>
      </c>
      <c r="BC322">
        <v>0</v>
      </c>
      <c r="BD322">
        <v>0</v>
      </c>
      <c r="BE322">
        <v>0</v>
      </c>
      <c r="BF322">
        <v>0</v>
      </c>
      <c r="BG322">
        <v>0</v>
      </c>
      <c r="BH322">
        <v>0</v>
      </c>
      <c r="BI322">
        <v>0</v>
      </c>
      <c r="BJ322">
        <v>0</v>
      </c>
      <c r="BK322">
        <v>0</v>
      </c>
      <c r="BL322">
        <v>0</v>
      </c>
      <c r="BM322">
        <v>0</v>
      </c>
      <c r="BN322">
        <v>0</v>
      </c>
      <c r="BO322">
        <v>0</v>
      </c>
      <c r="BP322">
        <v>0</v>
      </c>
      <c r="BQ322">
        <v>0</v>
      </c>
      <c r="BR322">
        <v>0</v>
      </c>
      <c r="BS322">
        <v>0</v>
      </c>
      <c r="BT322">
        <v>0</v>
      </c>
      <c r="BU322">
        <v>0</v>
      </c>
      <c r="BV322">
        <v>0</v>
      </c>
      <c r="BW322">
        <v>0</v>
      </c>
      <c r="CX322">
        <f>Y322*Source!I196</f>
        <v>1E-3</v>
      </c>
      <c r="CY322">
        <f>AB322</f>
        <v>1000.16</v>
      </c>
      <c r="CZ322">
        <f>AF322</f>
        <v>112</v>
      </c>
      <c r="DA322">
        <f>AJ322</f>
        <v>8.93</v>
      </c>
      <c r="DB322">
        <f>ROUND((ROUND(AT322*CZ322,2)*1.25),6)</f>
        <v>1.4</v>
      </c>
      <c r="DC322">
        <f>ROUND((ROUND(AT322*AG322,2)*1.25),6)</f>
        <v>0.17499999999999999</v>
      </c>
    </row>
    <row r="323" spans="1:107" x14ac:dyDescent="0.2">
      <c r="A323">
        <f>ROW(Source!A196)</f>
        <v>196</v>
      </c>
      <c r="B323">
        <v>68187018</v>
      </c>
      <c r="C323">
        <v>68191650</v>
      </c>
      <c r="D323">
        <v>64873129</v>
      </c>
      <c r="E323">
        <v>1</v>
      </c>
      <c r="F323">
        <v>1</v>
      </c>
      <c r="G323">
        <v>1</v>
      </c>
      <c r="H323">
        <v>2</v>
      </c>
      <c r="I323" t="s">
        <v>715</v>
      </c>
      <c r="J323" t="s">
        <v>716</v>
      </c>
      <c r="K323" t="s">
        <v>717</v>
      </c>
      <c r="L323">
        <v>1368</v>
      </c>
      <c r="N323">
        <v>1011</v>
      </c>
      <c r="O323" t="s">
        <v>669</v>
      </c>
      <c r="P323" t="s">
        <v>669</v>
      </c>
      <c r="Q323">
        <v>1</v>
      </c>
      <c r="W323">
        <v>0</v>
      </c>
      <c r="X323">
        <v>1230759911</v>
      </c>
      <c r="Y323">
        <v>1.2500000000000001E-2</v>
      </c>
      <c r="AA323">
        <v>0</v>
      </c>
      <c r="AB323">
        <v>851.65</v>
      </c>
      <c r="AC323">
        <v>329.79</v>
      </c>
      <c r="AD323">
        <v>0</v>
      </c>
      <c r="AE323">
        <v>0</v>
      </c>
      <c r="AF323">
        <v>87.17</v>
      </c>
      <c r="AG323">
        <v>11.6</v>
      </c>
      <c r="AH323">
        <v>0</v>
      </c>
      <c r="AI323">
        <v>1</v>
      </c>
      <c r="AJ323">
        <v>9.77</v>
      </c>
      <c r="AK323">
        <v>28.43</v>
      </c>
      <c r="AL323">
        <v>1</v>
      </c>
      <c r="AN323">
        <v>0</v>
      </c>
      <c r="AO323">
        <v>1</v>
      </c>
      <c r="AP323">
        <v>1</v>
      </c>
      <c r="AQ323">
        <v>0</v>
      </c>
      <c r="AR323">
        <v>0</v>
      </c>
      <c r="AS323" t="s">
        <v>3</v>
      </c>
      <c r="AT323">
        <v>0.01</v>
      </c>
      <c r="AU323" t="s">
        <v>20</v>
      </c>
      <c r="AV323">
        <v>0</v>
      </c>
      <c r="AW323">
        <v>2</v>
      </c>
      <c r="AX323">
        <v>68191655</v>
      </c>
      <c r="AY323">
        <v>1</v>
      </c>
      <c r="AZ323">
        <v>0</v>
      </c>
      <c r="BA323">
        <v>318</v>
      </c>
      <c r="BB323">
        <v>0</v>
      </c>
      <c r="BC323">
        <v>0</v>
      </c>
      <c r="BD323">
        <v>0</v>
      </c>
      <c r="BE323">
        <v>0</v>
      </c>
      <c r="BF323">
        <v>0</v>
      </c>
      <c r="BG323">
        <v>0</v>
      </c>
      <c r="BH323">
        <v>0</v>
      </c>
      <c r="BI323">
        <v>0</v>
      </c>
      <c r="BJ323">
        <v>0</v>
      </c>
      <c r="BK323">
        <v>0</v>
      </c>
      <c r="BL323">
        <v>0</v>
      </c>
      <c r="BM323">
        <v>0</v>
      </c>
      <c r="BN323">
        <v>0</v>
      </c>
      <c r="BO323">
        <v>0</v>
      </c>
      <c r="BP323">
        <v>0</v>
      </c>
      <c r="BQ323">
        <v>0</v>
      </c>
      <c r="BR323">
        <v>0</v>
      </c>
      <c r="BS323">
        <v>0</v>
      </c>
      <c r="BT323">
        <v>0</v>
      </c>
      <c r="BU323">
        <v>0</v>
      </c>
      <c r="BV323">
        <v>0</v>
      </c>
      <c r="BW323">
        <v>0</v>
      </c>
      <c r="CX323">
        <f>Y323*Source!I196</f>
        <v>1E-3</v>
      </c>
      <c r="CY323">
        <f>AB323</f>
        <v>851.65</v>
      </c>
      <c r="CZ323">
        <f>AF323</f>
        <v>87.17</v>
      </c>
      <c r="DA323">
        <f>AJ323</f>
        <v>9.77</v>
      </c>
      <c r="DB323">
        <f>ROUND((ROUND(AT323*CZ323,2)*1.25),6)</f>
        <v>1.0874999999999999</v>
      </c>
      <c r="DC323">
        <f>ROUND((ROUND(AT323*AG323,2)*1.25),6)</f>
        <v>0.15</v>
      </c>
    </row>
    <row r="324" spans="1:107" x14ac:dyDescent="0.2">
      <c r="A324">
        <f>ROW(Source!A196)</f>
        <v>196</v>
      </c>
      <c r="B324">
        <v>68187018</v>
      </c>
      <c r="C324">
        <v>68191650</v>
      </c>
      <c r="D324">
        <v>64809254</v>
      </c>
      <c r="E324">
        <v>1</v>
      </c>
      <c r="F324">
        <v>1</v>
      </c>
      <c r="G324">
        <v>1</v>
      </c>
      <c r="H324">
        <v>3</v>
      </c>
      <c r="I324" t="s">
        <v>1003</v>
      </c>
      <c r="J324" t="s">
        <v>1004</v>
      </c>
      <c r="K324" t="s">
        <v>1005</v>
      </c>
      <c r="L324">
        <v>1346</v>
      </c>
      <c r="N324">
        <v>1009</v>
      </c>
      <c r="O324" t="s">
        <v>120</v>
      </c>
      <c r="P324" t="s">
        <v>120</v>
      </c>
      <c r="Q324">
        <v>1</v>
      </c>
      <c r="W324">
        <v>0</v>
      </c>
      <c r="X324">
        <v>1502743759</v>
      </c>
      <c r="Y324">
        <v>1.5</v>
      </c>
      <c r="AA324">
        <v>456.22</v>
      </c>
      <c r="AB324">
        <v>0</v>
      </c>
      <c r="AC324">
        <v>0</v>
      </c>
      <c r="AD324">
        <v>0</v>
      </c>
      <c r="AE324">
        <v>24.41</v>
      </c>
      <c r="AF324">
        <v>0</v>
      </c>
      <c r="AG324">
        <v>0</v>
      </c>
      <c r="AH324">
        <v>0</v>
      </c>
      <c r="AI324">
        <v>18.690000000000001</v>
      </c>
      <c r="AJ324">
        <v>1</v>
      </c>
      <c r="AK324">
        <v>1</v>
      </c>
      <c r="AL324">
        <v>1</v>
      </c>
      <c r="AN324">
        <v>0</v>
      </c>
      <c r="AO324">
        <v>1</v>
      </c>
      <c r="AP324">
        <v>0</v>
      </c>
      <c r="AQ324">
        <v>0</v>
      </c>
      <c r="AR324">
        <v>0</v>
      </c>
      <c r="AS324" t="s">
        <v>3</v>
      </c>
      <c r="AT324">
        <v>1.5</v>
      </c>
      <c r="AU324" t="s">
        <v>3</v>
      </c>
      <c r="AV324">
        <v>0</v>
      </c>
      <c r="AW324">
        <v>2</v>
      </c>
      <c r="AX324">
        <v>68191656</v>
      </c>
      <c r="AY324">
        <v>1</v>
      </c>
      <c r="AZ324">
        <v>0</v>
      </c>
      <c r="BA324">
        <v>319</v>
      </c>
      <c r="BB324">
        <v>0</v>
      </c>
      <c r="BC324">
        <v>0</v>
      </c>
      <c r="BD324">
        <v>0</v>
      </c>
      <c r="BE324">
        <v>0</v>
      </c>
      <c r="BF324">
        <v>0</v>
      </c>
      <c r="BG324">
        <v>0</v>
      </c>
      <c r="BH324">
        <v>0</v>
      </c>
      <c r="BI324">
        <v>0</v>
      </c>
      <c r="BJ324">
        <v>0</v>
      </c>
      <c r="BK324">
        <v>0</v>
      </c>
      <c r="BL324">
        <v>0</v>
      </c>
      <c r="BM324">
        <v>0</v>
      </c>
      <c r="BN324">
        <v>0</v>
      </c>
      <c r="BO324">
        <v>0</v>
      </c>
      <c r="BP324">
        <v>0</v>
      </c>
      <c r="BQ324">
        <v>0</v>
      </c>
      <c r="BR324">
        <v>0</v>
      </c>
      <c r="BS324">
        <v>0</v>
      </c>
      <c r="BT324">
        <v>0</v>
      </c>
      <c r="BU324">
        <v>0</v>
      </c>
      <c r="BV324">
        <v>0</v>
      </c>
      <c r="BW324">
        <v>0</v>
      </c>
      <c r="CX324">
        <f>Y324*Source!I196</f>
        <v>0.12</v>
      </c>
      <c r="CY324">
        <f>AA324</f>
        <v>456.22</v>
      </c>
      <c r="CZ324">
        <f>AE324</f>
        <v>24.41</v>
      </c>
      <c r="DA324">
        <f>AI324</f>
        <v>18.690000000000001</v>
      </c>
      <c r="DB324">
        <f>ROUND(ROUND(AT324*CZ324,2),6)</f>
        <v>36.619999999999997</v>
      </c>
      <c r="DC324">
        <f>ROUND(ROUND(AT324*AG324,2),6)</f>
        <v>0</v>
      </c>
    </row>
    <row r="325" spans="1:107" x14ac:dyDescent="0.2">
      <c r="A325">
        <f>ROW(Source!A196)</f>
        <v>196</v>
      </c>
      <c r="B325">
        <v>68187018</v>
      </c>
      <c r="C325">
        <v>68191650</v>
      </c>
      <c r="D325">
        <v>64809361</v>
      </c>
      <c r="E325">
        <v>1</v>
      </c>
      <c r="F325">
        <v>1</v>
      </c>
      <c r="G325">
        <v>1</v>
      </c>
      <c r="H325">
        <v>3</v>
      </c>
      <c r="I325" t="s">
        <v>1006</v>
      </c>
      <c r="J325" t="s">
        <v>1007</v>
      </c>
      <c r="K325" t="s">
        <v>1008</v>
      </c>
      <c r="L325">
        <v>1348</v>
      </c>
      <c r="N325">
        <v>1009</v>
      </c>
      <c r="O325" t="s">
        <v>133</v>
      </c>
      <c r="P325" t="s">
        <v>133</v>
      </c>
      <c r="Q325">
        <v>1000</v>
      </c>
      <c r="W325">
        <v>0</v>
      </c>
      <c r="X325">
        <v>-1701539228</v>
      </c>
      <c r="Y325">
        <v>1.1999999999999999E-3</v>
      </c>
      <c r="AA325">
        <v>66586.7</v>
      </c>
      <c r="AB325">
        <v>0</v>
      </c>
      <c r="AC325">
        <v>0</v>
      </c>
      <c r="AD325">
        <v>0</v>
      </c>
      <c r="AE325">
        <v>14830</v>
      </c>
      <c r="AF325">
        <v>0</v>
      </c>
      <c r="AG325">
        <v>0</v>
      </c>
      <c r="AH325">
        <v>0</v>
      </c>
      <c r="AI325">
        <v>4.49</v>
      </c>
      <c r="AJ325">
        <v>1</v>
      </c>
      <c r="AK325">
        <v>1</v>
      </c>
      <c r="AL325">
        <v>1</v>
      </c>
      <c r="AN325">
        <v>0</v>
      </c>
      <c r="AO325">
        <v>1</v>
      </c>
      <c r="AP325">
        <v>0</v>
      </c>
      <c r="AQ325">
        <v>0</v>
      </c>
      <c r="AR325">
        <v>0</v>
      </c>
      <c r="AS325" t="s">
        <v>3</v>
      </c>
      <c r="AT325">
        <v>1.1999999999999999E-3</v>
      </c>
      <c r="AU325" t="s">
        <v>3</v>
      </c>
      <c r="AV325">
        <v>0</v>
      </c>
      <c r="AW325">
        <v>2</v>
      </c>
      <c r="AX325">
        <v>68191657</v>
      </c>
      <c r="AY325">
        <v>1</v>
      </c>
      <c r="AZ325">
        <v>0</v>
      </c>
      <c r="BA325">
        <v>320</v>
      </c>
      <c r="BB325">
        <v>0</v>
      </c>
      <c r="BC325">
        <v>0</v>
      </c>
      <c r="BD325">
        <v>0</v>
      </c>
      <c r="BE325">
        <v>0</v>
      </c>
      <c r="BF325">
        <v>0</v>
      </c>
      <c r="BG325">
        <v>0</v>
      </c>
      <c r="BH325">
        <v>0</v>
      </c>
      <c r="BI325">
        <v>0</v>
      </c>
      <c r="BJ325">
        <v>0</v>
      </c>
      <c r="BK325">
        <v>0</v>
      </c>
      <c r="BL325">
        <v>0</v>
      </c>
      <c r="BM325">
        <v>0</v>
      </c>
      <c r="BN325">
        <v>0</v>
      </c>
      <c r="BO325">
        <v>0</v>
      </c>
      <c r="BP325">
        <v>0</v>
      </c>
      <c r="BQ325">
        <v>0</v>
      </c>
      <c r="BR325">
        <v>0</v>
      </c>
      <c r="BS325">
        <v>0</v>
      </c>
      <c r="BT325">
        <v>0</v>
      </c>
      <c r="BU325">
        <v>0</v>
      </c>
      <c r="BV325">
        <v>0</v>
      </c>
      <c r="BW325">
        <v>0</v>
      </c>
      <c r="CX325">
        <f>Y325*Source!I196</f>
        <v>9.5999999999999989E-5</v>
      </c>
      <c r="CY325">
        <f>AA325</f>
        <v>66586.7</v>
      </c>
      <c r="CZ325">
        <f>AE325</f>
        <v>14830</v>
      </c>
      <c r="DA325">
        <f>AI325</f>
        <v>4.49</v>
      </c>
      <c r="DB325">
        <f>ROUND(ROUND(AT325*CZ325,2),6)</f>
        <v>17.8</v>
      </c>
      <c r="DC325">
        <f>ROUND(ROUND(AT325*AG325,2),6)</f>
        <v>0</v>
      </c>
    </row>
    <row r="326" spans="1:107" x14ac:dyDescent="0.2">
      <c r="A326">
        <f>ROW(Source!A196)</f>
        <v>196</v>
      </c>
      <c r="B326">
        <v>68187018</v>
      </c>
      <c r="C326">
        <v>68191650</v>
      </c>
      <c r="D326">
        <v>64841898</v>
      </c>
      <c r="E326">
        <v>1</v>
      </c>
      <c r="F326">
        <v>1</v>
      </c>
      <c r="G326">
        <v>1</v>
      </c>
      <c r="H326">
        <v>3</v>
      </c>
      <c r="I326" t="s">
        <v>1012</v>
      </c>
      <c r="J326" t="s">
        <v>1013</v>
      </c>
      <c r="K326" t="s">
        <v>1014</v>
      </c>
      <c r="L326">
        <v>1301</v>
      </c>
      <c r="N326">
        <v>1003</v>
      </c>
      <c r="O326" t="s">
        <v>507</v>
      </c>
      <c r="P326" t="s">
        <v>507</v>
      </c>
      <c r="Q326">
        <v>1</v>
      </c>
      <c r="W326">
        <v>0</v>
      </c>
      <c r="X326">
        <v>-351596656</v>
      </c>
      <c r="Y326">
        <v>99.8</v>
      </c>
      <c r="AA326">
        <v>149.16999999999999</v>
      </c>
      <c r="AB326">
        <v>0</v>
      </c>
      <c r="AC326">
        <v>0</v>
      </c>
      <c r="AD326">
        <v>0</v>
      </c>
      <c r="AE326">
        <v>39.36</v>
      </c>
      <c r="AF326">
        <v>0</v>
      </c>
      <c r="AG326">
        <v>0</v>
      </c>
      <c r="AH326">
        <v>0</v>
      </c>
      <c r="AI326">
        <v>3.79</v>
      </c>
      <c r="AJ326">
        <v>1</v>
      </c>
      <c r="AK326">
        <v>1</v>
      </c>
      <c r="AL326">
        <v>1</v>
      </c>
      <c r="AN326">
        <v>0</v>
      </c>
      <c r="AO326">
        <v>1</v>
      </c>
      <c r="AP326">
        <v>0</v>
      </c>
      <c r="AQ326">
        <v>0</v>
      </c>
      <c r="AR326">
        <v>0</v>
      </c>
      <c r="AS326" t="s">
        <v>3</v>
      </c>
      <c r="AT326">
        <v>99.8</v>
      </c>
      <c r="AU326" t="s">
        <v>3</v>
      </c>
      <c r="AV326">
        <v>0</v>
      </c>
      <c r="AW326">
        <v>2</v>
      </c>
      <c r="AX326">
        <v>68191659</v>
      </c>
      <c r="AY326">
        <v>1</v>
      </c>
      <c r="AZ326">
        <v>0</v>
      </c>
      <c r="BA326">
        <v>322</v>
      </c>
      <c r="BB326">
        <v>0</v>
      </c>
      <c r="BC326">
        <v>0</v>
      </c>
      <c r="BD326">
        <v>0</v>
      </c>
      <c r="BE326">
        <v>0</v>
      </c>
      <c r="BF326">
        <v>0</v>
      </c>
      <c r="BG326">
        <v>0</v>
      </c>
      <c r="BH326">
        <v>0</v>
      </c>
      <c r="BI326">
        <v>0</v>
      </c>
      <c r="BJ326">
        <v>0</v>
      </c>
      <c r="BK326">
        <v>0</v>
      </c>
      <c r="BL326">
        <v>0</v>
      </c>
      <c r="BM326">
        <v>0</v>
      </c>
      <c r="BN326">
        <v>0</v>
      </c>
      <c r="BO326">
        <v>0</v>
      </c>
      <c r="BP326">
        <v>0</v>
      </c>
      <c r="BQ326">
        <v>0</v>
      </c>
      <c r="BR326">
        <v>0</v>
      </c>
      <c r="BS326">
        <v>0</v>
      </c>
      <c r="BT326">
        <v>0</v>
      </c>
      <c r="BU326">
        <v>0</v>
      </c>
      <c r="BV326">
        <v>0</v>
      </c>
      <c r="BW326">
        <v>0</v>
      </c>
      <c r="CX326">
        <f>Y326*Source!I196</f>
        <v>7.984</v>
      </c>
      <c r="CY326">
        <f>AA326</f>
        <v>149.16999999999999</v>
      </c>
      <c r="CZ326">
        <f>AE326</f>
        <v>39.36</v>
      </c>
      <c r="DA326">
        <f>AI326</f>
        <v>3.79</v>
      </c>
      <c r="DB326">
        <f>ROUND(ROUND(AT326*CZ326,2),6)</f>
        <v>3928.13</v>
      </c>
      <c r="DC326">
        <f>ROUND(ROUND(AT326*AG326,2),6)</f>
        <v>0</v>
      </c>
    </row>
    <row r="327" spans="1:107" x14ac:dyDescent="0.2">
      <c r="A327">
        <f>ROW(Source!A196)</f>
        <v>196</v>
      </c>
      <c r="B327">
        <v>68187018</v>
      </c>
      <c r="C327">
        <v>68191650</v>
      </c>
      <c r="D327">
        <v>64847311</v>
      </c>
      <c r="E327">
        <v>1</v>
      </c>
      <c r="F327">
        <v>1</v>
      </c>
      <c r="G327">
        <v>1</v>
      </c>
      <c r="H327">
        <v>3</v>
      </c>
      <c r="I327" t="s">
        <v>709</v>
      </c>
      <c r="J327" t="s">
        <v>710</v>
      </c>
      <c r="K327" t="s">
        <v>711</v>
      </c>
      <c r="L327">
        <v>1339</v>
      </c>
      <c r="N327">
        <v>1007</v>
      </c>
      <c r="O327" t="s">
        <v>712</v>
      </c>
      <c r="P327" t="s">
        <v>712</v>
      </c>
      <c r="Q327">
        <v>1</v>
      </c>
      <c r="W327">
        <v>0</v>
      </c>
      <c r="X327">
        <v>619799737</v>
      </c>
      <c r="Y327">
        <v>0.39</v>
      </c>
      <c r="AA327">
        <v>19.57</v>
      </c>
      <c r="AB327">
        <v>0</v>
      </c>
      <c r="AC327">
        <v>0</v>
      </c>
      <c r="AD327">
        <v>0</v>
      </c>
      <c r="AE327">
        <v>2.44</v>
      </c>
      <c r="AF327">
        <v>0</v>
      </c>
      <c r="AG327">
        <v>0</v>
      </c>
      <c r="AH327">
        <v>0</v>
      </c>
      <c r="AI327">
        <v>8.02</v>
      </c>
      <c r="AJ327">
        <v>1</v>
      </c>
      <c r="AK327">
        <v>1</v>
      </c>
      <c r="AL327">
        <v>1</v>
      </c>
      <c r="AN327">
        <v>0</v>
      </c>
      <c r="AO327">
        <v>1</v>
      </c>
      <c r="AP327">
        <v>0</v>
      </c>
      <c r="AQ327">
        <v>0</v>
      </c>
      <c r="AR327">
        <v>0</v>
      </c>
      <c r="AS327" t="s">
        <v>3</v>
      </c>
      <c r="AT327">
        <v>0.39</v>
      </c>
      <c r="AU327" t="s">
        <v>3</v>
      </c>
      <c r="AV327">
        <v>0</v>
      </c>
      <c r="AW327">
        <v>2</v>
      </c>
      <c r="AX327">
        <v>68191661</v>
      </c>
      <c r="AY327">
        <v>1</v>
      </c>
      <c r="AZ327">
        <v>0</v>
      </c>
      <c r="BA327">
        <v>324</v>
      </c>
      <c r="BB327">
        <v>0</v>
      </c>
      <c r="BC327">
        <v>0</v>
      </c>
      <c r="BD327">
        <v>0</v>
      </c>
      <c r="BE327">
        <v>0</v>
      </c>
      <c r="BF327">
        <v>0</v>
      </c>
      <c r="BG327">
        <v>0</v>
      </c>
      <c r="BH327">
        <v>0</v>
      </c>
      <c r="BI327">
        <v>0</v>
      </c>
      <c r="BJ327">
        <v>0</v>
      </c>
      <c r="BK327">
        <v>0</v>
      </c>
      <c r="BL327">
        <v>0</v>
      </c>
      <c r="BM327">
        <v>0</v>
      </c>
      <c r="BN327">
        <v>0</v>
      </c>
      <c r="BO327">
        <v>0</v>
      </c>
      <c r="BP327">
        <v>0</v>
      </c>
      <c r="BQ327">
        <v>0</v>
      </c>
      <c r="BR327">
        <v>0</v>
      </c>
      <c r="BS327">
        <v>0</v>
      </c>
      <c r="BT327">
        <v>0</v>
      </c>
      <c r="BU327">
        <v>0</v>
      </c>
      <c r="BV327">
        <v>0</v>
      </c>
      <c r="BW327">
        <v>0</v>
      </c>
      <c r="CX327">
        <f>Y327*Source!I196</f>
        <v>3.1200000000000002E-2</v>
      </c>
      <c r="CY327">
        <f>AA327</f>
        <v>19.57</v>
      </c>
      <c r="CZ327">
        <f>AE327</f>
        <v>2.44</v>
      </c>
      <c r="DA327">
        <f>AI327</f>
        <v>8.02</v>
      </c>
      <c r="DB327">
        <f>ROUND(ROUND(AT327*CZ327,2),6)</f>
        <v>0.95</v>
      </c>
      <c r="DC327">
        <f>ROUND(ROUND(AT327*AG327,2),6)</f>
        <v>0</v>
      </c>
    </row>
    <row r="328" spans="1:107" x14ac:dyDescent="0.2">
      <c r="A328">
        <f>ROW(Source!A197)</f>
        <v>197</v>
      </c>
      <c r="B328">
        <v>68187018</v>
      </c>
      <c r="C328">
        <v>68191708</v>
      </c>
      <c r="D328">
        <v>18442827</v>
      </c>
      <c r="E328">
        <v>1</v>
      </c>
      <c r="F328">
        <v>1</v>
      </c>
      <c r="G328">
        <v>1</v>
      </c>
      <c r="H328">
        <v>1</v>
      </c>
      <c r="I328" t="s">
        <v>1015</v>
      </c>
      <c r="J328" t="s">
        <v>3</v>
      </c>
      <c r="K328" t="s">
        <v>1016</v>
      </c>
      <c r="L328">
        <v>1369</v>
      </c>
      <c r="N328">
        <v>1013</v>
      </c>
      <c r="O328" t="s">
        <v>665</v>
      </c>
      <c r="P328" t="s">
        <v>665</v>
      </c>
      <c r="Q328">
        <v>1</v>
      </c>
      <c r="W328">
        <v>0</v>
      </c>
      <c r="X328">
        <v>717490484</v>
      </c>
      <c r="Y328">
        <v>5.7614999999999998</v>
      </c>
      <c r="AA328">
        <v>0</v>
      </c>
      <c r="AB328">
        <v>0</v>
      </c>
      <c r="AC328">
        <v>0</v>
      </c>
      <c r="AD328">
        <v>11.64</v>
      </c>
      <c r="AE328">
        <v>0</v>
      </c>
      <c r="AF328">
        <v>0</v>
      </c>
      <c r="AG328">
        <v>0</v>
      </c>
      <c r="AH328">
        <v>11.64</v>
      </c>
      <c r="AI328">
        <v>1</v>
      </c>
      <c r="AJ328">
        <v>1</v>
      </c>
      <c r="AK328">
        <v>1</v>
      </c>
      <c r="AL328">
        <v>1</v>
      </c>
      <c r="AN328">
        <v>0</v>
      </c>
      <c r="AO328">
        <v>1</v>
      </c>
      <c r="AP328">
        <v>1</v>
      </c>
      <c r="AQ328">
        <v>0</v>
      </c>
      <c r="AR328">
        <v>0</v>
      </c>
      <c r="AS328" t="s">
        <v>3</v>
      </c>
      <c r="AT328">
        <v>5.01</v>
      </c>
      <c r="AU328" t="s">
        <v>21</v>
      </c>
      <c r="AV328">
        <v>1</v>
      </c>
      <c r="AW328">
        <v>2</v>
      </c>
      <c r="AX328">
        <v>68191709</v>
      </c>
      <c r="AY328">
        <v>1</v>
      </c>
      <c r="AZ328">
        <v>2048</v>
      </c>
      <c r="BA328">
        <v>325</v>
      </c>
      <c r="BB328">
        <v>0</v>
      </c>
      <c r="BC328">
        <v>0</v>
      </c>
      <c r="BD328">
        <v>0</v>
      </c>
      <c r="BE328">
        <v>0</v>
      </c>
      <c r="BF328">
        <v>0</v>
      </c>
      <c r="BG328">
        <v>0</v>
      </c>
      <c r="BH328">
        <v>0</v>
      </c>
      <c r="BI328">
        <v>0</v>
      </c>
      <c r="BJ328">
        <v>0</v>
      </c>
      <c r="BK328">
        <v>0</v>
      </c>
      <c r="BL328">
        <v>0</v>
      </c>
      <c r="BM328">
        <v>0</v>
      </c>
      <c r="BN328">
        <v>0</v>
      </c>
      <c r="BO328">
        <v>0</v>
      </c>
      <c r="BP328">
        <v>0</v>
      </c>
      <c r="BQ328">
        <v>0</v>
      </c>
      <c r="BR328">
        <v>0</v>
      </c>
      <c r="BS328">
        <v>0</v>
      </c>
      <c r="BT328">
        <v>0</v>
      </c>
      <c r="BU328">
        <v>0</v>
      </c>
      <c r="BV328">
        <v>0</v>
      </c>
      <c r="BW328">
        <v>0</v>
      </c>
      <c r="CX328">
        <f>Y328*Source!I197</f>
        <v>1.84368</v>
      </c>
      <c r="CY328">
        <f>AD328</f>
        <v>11.64</v>
      </c>
      <c r="CZ328">
        <f>AH328</f>
        <v>11.64</v>
      </c>
      <c r="DA328">
        <f>AL328</f>
        <v>1</v>
      </c>
      <c r="DB328">
        <f>ROUND((ROUND(AT328*CZ328,2)*1.15),6)</f>
        <v>67.067999999999998</v>
      </c>
      <c r="DC328">
        <f>ROUND((ROUND(AT328*AG328,2)*1.15),6)</f>
        <v>0</v>
      </c>
    </row>
    <row r="329" spans="1:107" x14ac:dyDescent="0.2">
      <c r="A329">
        <f>ROW(Source!A197)</f>
        <v>197</v>
      </c>
      <c r="B329">
        <v>68187018</v>
      </c>
      <c r="C329">
        <v>68191708</v>
      </c>
      <c r="D329">
        <v>64871516</v>
      </c>
      <c r="E329">
        <v>1</v>
      </c>
      <c r="F329">
        <v>1</v>
      </c>
      <c r="G329">
        <v>1</v>
      </c>
      <c r="H329">
        <v>2</v>
      </c>
      <c r="I329" t="s">
        <v>1017</v>
      </c>
      <c r="J329" t="s">
        <v>1018</v>
      </c>
      <c r="K329" t="s">
        <v>1019</v>
      </c>
      <c r="L329">
        <v>1368</v>
      </c>
      <c r="N329">
        <v>1011</v>
      </c>
      <c r="O329" t="s">
        <v>669</v>
      </c>
      <c r="P329" t="s">
        <v>669</v>
      </c>
      <c r="Q329">
        <v>1</v>
      </c>
      <c r="W329">
        <v>0</v>
      </c>
      <c r="X329">
        <v>1695838894</v>
      </c>
      <c r="Y329">
        <v>1.875</v>
      </c>
      <c r="AA329">
        <v>0</v>
      </c>
      <c r="AB329">
        <v>154.28</v>
      </c>
      <c r="AC329">
        <v>0</v>
      </c>
      <c r="AD329">
        <v>0</v>
      </c>
      <c r="AE329">
        <v>0</v>
      </c>
      <c r="AF329">
        <v>29.67</v>
      </c>
      <c r="AG329">
        <v>0</v>
      </c>
      <c r="AH329">
        <v>0</v>
      </c>
      <c r="AI329">
        <v>1</v>
      </c>
      <c r="AJ329">
        <v>5.2</v>
      </c>
      <c r="AK329">
        <v>28.43</v>
      </c>
      <c r="AL329">
        <v>1</v>
      </c>
      <c r="AN329">
        <v>0</v>
      </c>
      <c r="AO329">
        <v>1</v>
      </c>
      <c r="AP329">
        <v>1</v>
      </c>
      <c r="AQ329">
        <v>0</v>
      </c>
      <c r="AR329">
        <v>0</v>
      </c>
      <c r="AS329" t="s">
        <v>3</v>
      </c>
      <c r="AT329">
        <v>1.5</v>
      </c>
      <c r="AU329" t="s">
        <v>20</v>
      </c>
      <c r="AV329">
        <v>0</v>
      </c>
      <c r="AW329">
        <v>2</v>
      </c>
      <c r="AX329">
        <v>68191710</v>
      </c>
      <c r="AY329">
        <v>1</v>
      </c>
      <c r="AZ329">
        <v>0</v>
      </c>
      <c r="BA329">
        <v>326</v>
      </c>
      <c r="BB329">
        <v>0</v>
      </c>
      <c r="BC329">
        <v>0</v>
      </c>
      <c r="BD329">
        <v>0</v>
      </c>
      <c r="BE329">
        <v>0</v>
      </c>
      <c r="BF329">
        <v>0</v>
      </c>
      <c r="BG329">
        <v>0</v>
      </c>
      <c r="BH329">
        <v>0</v>
      </c>
      <c r="BI329">
        <v>0</v>
      </c>
      <c r="BJ329">
        <v>0</v>
      </c>
      <c r="BK329">
        <v>0</v>
      </c>
      <c r="BL329">
        <v>0</v>
      </c>
      <c r="BM329">
        <v>0</v>
      </c>
      <c r="BN329">
        <v>0</v>
      </c>
      <c r="BO329">
        <v>0</v>
      </c>
      <c r="BP329">
        <v>0</v>
      </c>
      <c r="BQ329">
        <v>0</v>
      </c>
      <c r="BR329">
        <v>0</v>
      </c>
      <c r="BS329">
        <v>0</v>
      </c>
      <c r="BT329">
        <v>0</v>
      </c>
      <c r="BU329">
        <v>0</v>
      </c>
      <c r="BV329">
        <v>0</v>
      </c>
      <c r="BW329">
        <v>0</v>
      </c>
      <c r="CX329">
        <f>Y329*Source!I197</f>
        <v>0.6</v>
      </c>
      <c r="CY329">
        <f>AB329</f>
        <v>154.28</v>
      </c>
      <c r="CZ329">
        <f>AF329</f>
        <v>29.67</v>
      </c>
      <c r="DA329">
        <f>AJ329</f>
        <v>5.2</v>
      </c>
      <c r="DB329">
        <f>ROUND((ROUND(AT329*CZ329,2)*1.25),6)</f>
        <v>55.637500000000003</v>
      </c>
      <c r="DC329">
        <f>ROUND((ROUND(AT329*AG329,2)*1.25),6)</f>
        <v>0</v>
      </c>
    </row>
    <row r="330" spans="1:107" x14ac:dyDescent="0.2">
      <c r="A330">
        <f>ROW(Source!A197)</f>
        <v>197</v>
      </c>
      <c r="B330">
        <v>68187018</v>
      </c>
      <c r="C330">
        <v>68191708</v>
      </c>
      <c r="D330">
        <v>64807574</v>
      </c>
      <c r="E330">
        <v>1</v>
      </c>
      <c r="F330">
        <v>1</v>
      </c>
      <c r="G330">
        <v>1</v>
      </c>
      <c r="H330">
        <v>3</v>
      </c>
      <c r="I330" t="s">
        <v>985</v>
      </c>
      <c r="J330" t="s">
        <v>986</v>
      </c>
      <c r="K330" t="s">
        <v>987</v>
      </c>
      <c r="L330">
        <v>1348</v>
      </c>
      <c r="N330">
        <v>1009</v>
      </c>
      <c r="O330" t="s">
        <v>133</v>
      </c>
      <c r="P330" t="s">
        <v>133</v>
      </c>
      <c r="Q330">
        <v>1000</v>
      </c>
      <c r="W330">
        <v>0</v>
      </c>
      <c r="X330">
        <v>1625292450</v>
      </c>
      <c r="Y330">
        <v>5.0000000000000002E-5</v>
      </c>
      <c r="AA330">
        <v>48531.96</v>
      </c>
      <c r="AB330">
        <v>0</v>
      </c>
      <c r="AC330">
        <v>0</v>
      </c>
      <c r="AD330">
        <v>0</v>
      </c>
      <c r="AE330">
        <v>15118.99</v>
      </c>
      <c r="AF330">
        <v>0</v>
      </c>
      <c r="AG330">
        <v>0</v>
      </c>
      <c r="AH330">
        <v>0</v>
      </c>
      <c r="AI330">
        <v>3.21</v>
      </c>
      <c r="AJ330">
        <v>1</v>
      </c>
      <c r="AK330">
        <v>1</v>
      </c>
      <c r="AL330">
        <v>1</v>
      </c>
      <c r="AN330">
        <v>0</v>
      </c>
      <c r="AO330">
        <v>1</v>
      </c>
      <c r="AP330">
        <v>0</v>
      </c>
      <c r="AQ330">
        <v>0</v>
      </c>
      <c r="AR330">
        <v>0</v>
      </c>
      <c r="AS330" t="s">
        <v>3</v>
      </c>
      <c r="AT330">
        <v>5.0000000000000002E-5</v>
      </c>
      <c r="AU330" t="s">
        <v>3</v>
      </c>
      <c r="AV330">
        <v>0</v>
      </c>
      <c r="AW330">
        <v>2</v>
      </c>
      <c r="AX330">
        <v>68191711</v>
      </c>
      <c r="AY330">
        <v>1</v>
      </c>
      <c r="AZ330">
        <v>0</v>
      </c>
      <c r="BA330">
        <v>327</v>
      </c>
      <c r="BB330">
        <v>0</v>
      </c>
      <c r="BC330">
        <v>0</v>
      </c>
      <c r="BD330">
        <v>0</v>
      </c>
      <c r="BE330">
        <v>0</v>
      </c>
      <c r="BF330">
        <v>0</v>
      </c>
      <c r="BG330">
        <v>0</v>
      </c>
      <c r="BH330">
        <v>0</v>
      </c>
      <c r="BI330">
        <v>0</v>
      </c>
      <c r="BJ330">
        <v>0</v>
      </c>
      <c r="BK330">
        <v>0</v>
      </c>
      <c r="BL330">
        <v>0</v>
      </c>
      <c r="BM330">
        <v>0</v>
      </c>
      <c r="BN330">
        <v>0</v>
      </c>
      <c r="BO330">
        <v>0</v>
      </c>
      <c r="BP330">
        <v>0</v>
      </c>
      <c r="BQ330">
        <v>0</v>
      </c>
      <c r="BR330">
        <v>0</v>
      </c>
      <c r="BS330">
        <v>0</v>
      </c>
      <c r="BT330">
        <v>0</v>
      </c>
      <c r="BU330">
        <v>0</v>
      </c>
      <c r="BV330">
        <v>0</v>
      </c>
      <c r="BW330">
        <v>0</v>
      </c>
      <c r="CX330">
        <f>Y330*Source!I197</f>
        <v>1.6000000000000003E-5</v>
      </c>
      <c r="CY330">
        <f>AA330</f>
        <v>48531.96</v>
      </c>
      <c r="CZ330">
        <f>AE330</f>
        <v>15118.99</v>
      </c>
      <c r="DA330">
        <f>AI330</f>
        <v>3.21</v>
      </c>
      <c r="DB330">
        <f>ROUND(ROUND(AT330*CZ330,2),6)</f>
        <v>0.76</v>
      </c>
      <c r="DC330">
        <f>ROUND(ROUND(AT330*AG330,2),6)</f>
        <v>0</v>
      </c>
    </row>
    <row r="331" spans="1:107" x14ac:dyDescent="0.2">
      <c r="A331">
        <f>ROW(Source!A197)</f>
        <v>197</v>
      </c>
      <c r="B331">
        <v>68187018</v>
      </c>
      <c r="C331">
        <v>68191708</v>
      </c>
      <c r="D331">
        <v>64807749</v>
      </c>
      <c r="E331">
        <v>1</v>
      </c>
      <c r="F331">
        <v>1</v>
      </c>
      <c r="G331">
        <v>1</v>
      </c>
      <c r="H331">
        <v>3</v>
      </c>
      <c r="I331" t="s">
        <v>988</v>
      </c>
      <c r="J331" t="s">
        <v>989</v>
      </c>
      <c r="K331" t="s">
        <v>990</v>
      </c>
      <c r="L331">
        <v>1348</v>
      </c>
      <c r="N331">
        <v>1009</v>
      </c>
      <c r="O331" t="s">
        <v>133</v>
      </c>
      <c r="P331" t="s">
        <v>133</v>
      </c>
      <c r="Q331">
        <v>1000</v>
      </c>
      <c r="W331">
        <v>0</v>
      </c>
      <c r="X331">
        <v>24062879</v>
      </c>
      <c r="Y331">
        <v>2.0000000000000002E-5</v>
      </c>
      <c r="AA331">
        <v>55765.5</v>
      </c>
      <c r="AB331">
        <v>0</v>
      </c>
      <c r="AC331">
        <v>0</v>
      </c>
      <c r="AD331">
        <v>0</v>
      </c>
      <c r="AE331">
        <v>16950</v>
      </c>
      <c r="AF331">
        <v>0</v>
      </c>
      <c r="AG331">
        <v>0</v>
      </c>
      <c r="AH331">
        <v>0</v>
      </c>
      <c r="AI331">
        <v>3.29</v>
      </c>
      <c r="AJ331">
        <v>1</v>
      </c>
      <c r="AK331">
        <v>1</v>
      </c>
      <c r="AL331">
        <v>1</v>
      </c>
      <c r="AN331">
        <v>0</v>
      </c>
      <c r="AO331">
        <v>1</v>
      </c>
      <c r="AP331">
        <v>0</v>
      </c>
      <c r="AQ331">
        <v>0</v>
      </c>
      <c r="AR331">
        <v>0</v>
      </c>
      <c r="AS331" t="s">
        <v>3</v>
      </c>
      <c r="AT331">
        <v>2.0000000000000002E-5</v>
      </c>
      <c r="AU331" t="s">
        <v>3</v>
      </c>
      <c r="AV331">
        <v>0</v>
      </c>
      <c r="AW331">
        <v>2</v>
      </c>
      <c r="AX331">
        <v>68191712</v>
      </c>
      <c r="AY331">
        <v>1</v>
      </c>
      <c r="AZ331">
        <v>0</v>
      </c>
      <c r="BA331">
        <v>328</v>
      </c>
      <c r="BB331">
        <v>0</v>
      </c>
      <c r="BC331">
        <v>0</v>
      </c>
      <c r="BD331">
        <v>0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0</v>
      </c>
      <c r="BP331">
        <v>0</v>
      </c>
      <c r="BQ331">
        <v>0</v>
      </c>
      <c r="BR331">
        <v>0</v>
      </c>
      <c r="BS331">
        <v>0</v>
      </c>
      <c r="BT331">
        <v>0</v>
      </c>
      <c r="BU331">
        <v>0</v>
      </c>
      <c r="BV331">
        <v>0</v>
      </c>
      <c r="BW331">
        <v>0</v>
      </c>
      <c r="CX331">
        <f>Y331*Source!I197</f>
        <v>6.4000000000000006E-6</v>
      </c>
      <c r="CY331">
        <f>AA331</f>
        <v>55765.5</v>
      </c>
      <c r="CZ331">
        <f>AE331</f>
        <v>16950</v>
      </c>
      <c r="DA331">
        <f>AI331</f>
        <v>3.29</v>
      </c>
      <c r="DB331">
        <f>ROUND(ROUND(AT331*CZ331,2),6)</f>
        <v>0.34</v>
      </c>
      <c r="DC331">
        <f>ROUND(ROUND(AT331*AG331,2),6)</f>
        <v>0</v>
      </c>
    </row>
    <row r="332" spans="1:107" x14ac:dyDescent="0.2">
      <c r="A332">
        <f>ROW(Source!A197)</f>
        <v>197</v>
      </c>
      <c r="B332">
        <v>68187018</v>
      </c>
      <c r="C332">
        <v>68191708</v>
      </c>
      <c r="D332">
        <v>64808586</v>
      </c>
      <c r="E332">
        <v>1</v>
      </c>
      <c r="F332">
        <v>1</v>
      </c>
      <c r="G332">
        <v>1</v>
      </c>
      <c r="H332">
        <v>3</v>
      </c>
      <c r="I332" t="s">
        <v>994</v>
      </c>
      <c r="J332" t="s">
        <v>995</v>
      </c>
      <c r="K332" t="s">
        <v>996</v>
      </c>
      <c r="L332">
        <v>1346</v>
      </c>
      <c r="N332">
        <v>1009</v>
      </c>
      <c r="O332" t="s">
        <v>120</v>
      </c>
      <c r="P332" t="s">
        <v>120</v>
      </c>
      <c r="Q332">
        <v>1</v>
      </c>
      <c r="W332">
        <v>0</v>
      </c>
      <c r="X332">
        <v>-2113933962</v>
      </c>
      <c r="Y332">
        <v>0.02</v>
      </c>
      <c r="AA332">
        <v>75.33</v>
      </c>
      <c r="AB332">
        <v>0</v>
      </c>
      <c r="AC332">
        <v>0</v>
      </c>
      <c r="AD332">
        <v>0</v>
      </c>
      <c r="AE332">
        <v>37.29</v>
      </c>
      <c r="AF332">
        <v>0</v>
      </c>
      <c r="AG332">
        <v>0</v>
      </c>
      <c r="AH332">
        <v>0</v>
      </c>
      <c r="AI332">
        <v>2.02</v>
      </c>
      <c r="AJ332">
        <v>1</v>
      </c>
      <c r="AK332">
        <v>1</v>
      </c>
      <c r="AL332">
        <v>1</v>
      </c>
      <c r="AN332">
        <v>0</v>
      </c>
      <c r="AO332">
        <v>1</v>
      </c>
      <c r="AP332">
        <v>0</v>
      </c>
      <c r="AQ332">
        <v>0</v>
      </c>
      <c r="AR332">
        <v>0</v>
      </c>
      <c r="AS332" t="s">
        <v>3</v>
      </c>
      <c r="AT332">
        <v>0.02</v>
      </c>
      <c r="AU332" t="s">
        <v>3</v>
      </c>
      <c r="AV332">
        <v>0</v>
      </c>
      <c r="AW332">
        <v>2</v>
      </c>
      <c r="AX332">
        <v>68191713</v>
      </c>
      <c r="AY332">
        <v>1</v>
      </c>
      <c r="AZ332">
        <v>0</v>
      </c>
      <c r="BA332">
        <v>329</v>
      </c>
      <c r="BB332">
        <v>0</v>
      </c>
      <c r="BC332">
        <v>0</v>
      </c>
      <c r="BD332">
        <v>0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0</v>
      </c>
      <c r="BK332">
        <v>0</v>
      </c>
      <c r="BL332">
        <v>0</v>
      </c>
      <c r="BM332">
        <v>0</v>
      </c>
      <c r="BN332">
        <v>0</v>
      </c>
      <c r="BO332">
        <v>0</v>
      </c>
      <c r="BP332">
        <v>0</v>
      </c>
      <c r="BQ332">
        <v>0</v>
      </c>
      <c r="BR332">
        <v>0</v>
      </c>
      <c r="BS332">
        <v>0</v>
      </c>
      <c r="BT332">
        <v>0</v>
      </c>
      <c r="BU332">
        <v>0</v>
      </c>
      <c r="BV332">
        <v>0</v>
      </c>
      <c r="BW332">
        <v>0</v>
      </c>
      <c r="CX332">
        <f>Y332*Source!I197</f>
        <v>6.4000000000000003E-3</v>
      </c>
      <c r="CY332">
        <f>AA332</f>
        <v>75.33</v>
      </c>
      <c r="CZ332">
        <f>AE332</f>
        <v>37.29</v>
      </c>
      <c r="DA332">
        <f>AI332</f>
        <v>2.02</v>
      </c>
      <c r="DB332">
        <f>ROUND(ROUND(AT332*CZ332,2),6)</f>
        <v>0.75</v>
      </c>
      <c r="DC332">
        <f>ROUND(ROUND(AT332*AG332,2),6)</f>
        <v>0</v>
      </c>
    </row>
    <row r="333" spans="1:107" x14ac:dyDescent="0.2">
      <c r="A333">
        <f>ROW(Source!A197)</f>
        <v>197</v>
      </c>
      <c r="B333">
        <v>68187018</v>
      </c>
      <c r="C333">
        <v>68191708</v>
      </c>
      <c r="D333">
        <v>64847311</v>
      </c>
      <c r="E333">
        <v>1</v>
      </c>
      <c r="F333">
        <v>1</v>
      </c>
      <c r="G333">
        <v>1</v>
      </c>
      <c r="H333">
        <v>3</v>
      </c>
      <c r="I333" t="s">
        <v>709</v>
      </c>
      <c r="J333" t="s">
        <v>710</v>
      </c>
      <c r="K333" t="s">
        <v>711</v>
      </c>
      <c r="L333">
        <v>1339</v>
      </c>
      <c r="N333">
        <v>1007</v>
      </c>
      <c r="O333" t="s">
        <v>712</v>
      </c>
      <c r="P333" t="s">
        <v>712</v>
      </c>
      <c r="Q333">
        <v>1</v>
      </c>
      <c r="W333">
        <v>0</v>
      </c>
      <c r="X333">
        <v>619799737</v>
      </c>
      <c r="Y333">
        <v>1</v>
      </c>
      <c r="AA333">
        <v>19.57</v>
      </c>
      <c r="AB333">
        <v>0</v>
      </c>
      <c r="AC333">
        <v>0</v>
      </c>
      <c r="AD333">
        <v>0</v>
      </c>
      <c r="AE333">
        <v>2.44</v>
      </c>
      <c r="AF333">
        <v>0</v>
      </c>
      <c r="AG333">
        <v>0</v>
      </c>
      <c r="AH333">
        <v>0</v>
      </c>
      <c r="AI333">
        <v>8.02</v>
      </c>
      <c r="AJ333">
        <v>1</v>
      </c>
      <c r="AK333">
        <v>1</v>
      </c>
      <c r="AL333">
        <v>1</v>
      </c>
      <c r="AN333">
        <v>0</v>
      </c>
      <c r="AO333">
        <v>1</v>
      </c>
      <c r="AP333">
        <v>0</v>
      </c>
      <c r="AQ333">
        <v>0</v>
      </c>
      <c r="AR333">
        <v>0</v>
      </c>
      <c r="AS333" t="s">
        <v>3</v>
      </c>
      <c r="AT333">
        <v>1</v>
      </c>
      <c r="AU333" t="s">
        <v>3</v>
      </c>
      <c r="AV333">
        <v>0</v>
      </c>
      <c r="AW333">
        <v>2</v>
      </c>
      <c r="AX333">
        <v>68191714</v>
      </c>
      <c r="AY333">
        <v>1</v>
      </c>
      <c r="AZ333">
        <v>0</v>
      </c>
      <c r="BA333">
        <v>330</v>
      </c>
      <c r="BB333">
        <v>0</v>
      </c>
      <c r="BC333">
        <v>0</v>
      </c>
      <c r="BD333">
        <v>0</v>
      </c>
      <c r="BE333">
        <v>0</v>
      </c>
      <c r="BF333">
        <v>0</v>
      </c>
      <c r="BG333">
        <v>0</v>
      </c>
      <c r="BH333">
        <v>0</v>
      </c>
      <c r="BI333">
        <v>0</v>
      </c>
      <c r="BJ333">
        <v>0</v>
      </c>
      <c r="BK333">
        <v>0</v>
      </c>
      <c r="BL333">
        <v>0</v>
      </c>
      <c r="BM333">
        <v>0</v>
      </c>
      <c r="BN333">
        <v>0</v>
      </c>
      <c r="BO333">
        <v>0</v>
      </c>
      <c r="BP333">
        <v>0</v>
      </c>
      <c r="BQ333">
        <v>0</v>
      </c>
      <c r="BR333">
        <v>0</v>
      </c>
      <c r="BS333">
        <v>0</v>
      </c>
      <c r="BT333">
        <v>0</v>
      </c>
      <c r="BU333">
        <v>0</v>
      </c>
      <c r="BV333">
        <v>0</v>
      </c>
      <c r="BW333">
        <v>0</v>
      </c>
      <c r="CX333">
        <f>Y333*Source!I197</f>
        <v>0.32</v>
      </c>
      <c r="CY333">
        <f>AA333</f>
        <v>19.57</v>
      </c>
      <c r="CZ333">
        <f>AE333</f>
        <v>2.44</v>
      </c>
      <c r="DA333">
        <f>AI333</f>
        <v>8.02</v>
      </c>
      <c r="DB333">
        <f>ROUND(ROUND(AT333*CZ333,2),6)</f>
        <v>2.44</v>
      </c>
      <c r="DC333">
        <f>ROUND(ROUND(AT333*AG333,2),6)</f>
        <v>0</v>
      </c>
    </row>
    <row r="334" spans="1:107" x14ac:dyDescent="0.2">
      <c r="A334">
        <f>ROW(Source!A198)</f>
        <v>198</v>
      </c>
      <c r="B334">
        <v>68187018</v>
      </c>
      <c r="C334">
        <v>68191664</v>
      </c>
      <c r="D334">
        <v>18411117</v>
      </c>
      <c r="E334">
        <v>1</v>
      </c>
      <c r="F334">
        <v>1</v>
      </c>
      <c r="G334">
        <v>1</v>
      </c>
      <c r="H334">
        <v>1</v>
      </c>
      <c r="I334" t="s">
        <v>801</v>
      </c>
      <c r="J334" t="s">
        <v>3</v>
      </c>
      <c r="K334" t="s">
        <v>802</v>
      </c>
      <c r="L334">
        <v>1369</v>
      </c>
      <c r="N334">
        <v>1013</v>
      </c>
      <c r="O334" t="s">
        <v>665</v>
      </c>
      <c r="P334" t="s">
        <v>665</v>
      </c>
      <c r="Q334">
        <v>1</v>
      </c>
      <c r="W334">
        <v>0</v>
      </c>
      <c r="X334">
        <v>-1739886638</v>
      </c>
      <c r="Y334">
        <v>7.3944999999999999</v>
      </c>
      <c r="AA334">
        <v>0</v>
      </c>
      <c r="AB334">
        <v>0</v>
      </c>
      <c r="AC334">
        <v>0</v>
      </c>
      <c r="AD334">
        <v>9.6199999999999992</v>
      </c>
      <c r="AE334">
        <v>0</v>
      </c>
      <c r="AF334">
        <v>0</v>
      </c>
      <c r="AG334">
        <v>0</v>
      </c>
      <c r="AH334">
        <v>9.6199999999999992</v>
      </c>
      <c r="AI334">
        <v>1</v>
      </c>
      <c r="AJ334">
        <v>1</v>
      </c>
      <c r="AK334">
        <v>1</v>
      </c>
      <c r="AL334">
        <v>1</v>
      </c>
      <c r="AN334">
        <v>0</v>
      </c>
      <c r="AO334">
        <v>1</v>
      </c>
      <c r="AP334">
        <v>1</v>
      </c>
      <c r="AQ334">
        <v>0</v>
      </c>
      <c r="AR334">
        <v>0</v>
      </c>
      <c r="AS334" t="s">
        <v>3</v>
      </c>
      <c r="AT334">
        <v>6.43</v>
      </c>
      <c r="AU334" t="s">
        <v>21</v>
      </c>
      <c r="AV334">
        <v>1</v>
      </c>
      <c r="AW334">
        <v>2</v>
      </c>
      <c r="AX334">
        <v>68191665</v>
      </c>
      <c r="AY334">
        <v>1</v>
      </c>
      <c r="AZ334">
        <v>2048</v>
      </c>
      <c r="BA334">
        <v>331</v>
      </c>
      <c r="BB334">
        <v>0</v>
      </c>
      <c r="BC334">
        <v>0</v>
      </c>
      <c r="BD334">
        <v>0</v>
      </c>
      <c r="BE334">
        <v>0</v>
      </c>
      <c r="BF334">
        <v>0</v>
      </c>
      <c r="BG334">
        <v>0</v>
      </c>
      <c r="BH334">
        <v>0</v>
      </c>
      <c r="BI334">
        <v>0</v>
      </c>
      <c r="BJ334">
        <v>0</v>
      </c>
      <c r="BK334">
        <v>0</v>
      </c>
      <c r="BL334">
        <v>0</v>
      </c>
      <c r="BM334">
        <v>0</v>
      </c>
      <c r="BN334">
        <v>0</v>
      </c>
      <c r="BO334">
        <v>0</v>
      </c>
      <c r="BP334">
        <v>0</v>
      </c>
      <c r="BQ334">
        <v>0</v>
      </c>
      <c r="BR334">
        <v>0</v>
      </c>
      <c r="BS334">
        <v>0</v>
      </c>
      <c r="BT334">
        <v>0</v>
      </c>
      <c r="BU334">
        <v>0</v>
      </c>
      <c r="BV334">
        <v>0</v>
      </c>
      <c r="BW334">
        <v>0</v>
      </c>
      <c r="CX334">
        <f>Y334*Source!I198</f>
        <v>14.789</v>
      </c>
      <c r="CY334">
        <f>AD334</f>
        <v>9.6199999999999992</v>
      </c>
      <c r="CZ334">
        <f>AH334</f>
        <v>9.6199999999999992</v>
      </c>
      <c r="DA334">
        <f>AL334</f>
        <v>1</v>
      </c>
      <c r="DB334">
        <f>ROUND((ROUND(AT334*CZ334,2)*1.15),6)</f>
        <v>71.138999999999996</v>
      </c>
      <c r="DC334">
        <f>ROUND((ROUND(AT334*AG334,2)*1.15),6)</f>
        <v>0</v>
      </c>
    </row>
    <row r="335" spans="1:107" x14ac:dyDescent="0.2">
      <c r="A335">
        <f>ROW(Source!A198)</f>
        <v>198</v>
      </c>
      <c r="B335">
        <v>68187018</v>
      </c>
      <c r="C335">
        <v>68191664</v>
      </c>
      <c r="D335">
        <v>121548</v>
      </c>
      <c r="E335">
        <v>1</v>
      </c>
      <c r="F335">
        <v>1</v>
      </c>
      <c r="G335">
        <v>1</v>
      </c>
      <c r="H335">
        <v>1</v>
      </c>
      <c r="I335" t="s">
        <v>44</v>
      </c>
      <c r="J335" t="s">
        <v>3</v>
      </c>
      <c r="K335" t="s">
        <v>723</v>
      </c>
      <c r="L335">
        <v>608254</v>
      </c>
      <c r="N335">
        <v>1013</v>
      </c>
      <c r="O335" t="s">
        <v>724</v>
      </c>
      <c r="P335" t="s">
        <v>724</v>
      </c>
      <c r="Q335">
        <v>1</v>
      </c>
      <c r="W335">
        <v>0</v>
      </c>
      <c r="X335">
        <v>-185737400</v>
      </c>
      <c r="Y335">
        <v>1.2500000000000001E-2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1</v>
      </c>
      <c r="AJ335">
        <v>1</v>
      </c>
      <c r="AK335">
        <v>1</v>
      </c>
      <c r="AL335">
        <v>1</v>
      </c>
      <c r="AN335">
        <v>0</v>
      </c>
      <c r="AO335">
        <v>1</v>
      </c>
      <c r="AP335">
        <v>1</v>
      </c>
      <c r="AQ335">
        <v>0</v>
      </c>
      <c r="AR335">
        <v>0</v>
      </c>
      <c r="AS335" t="s">
        <v>3</v>
      </c>
      <c r="AT335">
        <v>0.01</v>
      </c>
      <c r="AU335" t="s">
        <v>20</v>
      </c>
      <c r="AV335">
        <v>2</v>
      </c>
      <c r="AW335">
        <v>2</v>
      </c>
      <c r="AX335">
        <v>68191666</v>
      </c>
      <c r="AY335">
        <v>1</v>
      </c>
      <c r="AZ335">
        <v>0</v>
      </c>
      <c r="BA335">
        <v>332</v>
      </c>
      <c r="BB335">
        <v>0</v>
      </c>
      <c r="BC335">
        <v>0</v>
      </c>
      <c r="BD335">
        <v>0</v>
      </c>
      <c r="BE335">
        <v>0</v>
      </c>
      <c r="BF335">
        <v>0</v>
      </c>
      <c r="BG335">
        <v>0</v>
      </c>
      <c r="BH335">
        <v>0</v>
      </c>
      <c r="BI335">
        <v>0</v>
      </c>
      <c r="BJ335">
        <v>0</v>
      </c>
      <c r="BK335">
        <v>0</v>
      </c>
      <c r="BL335">
        <v>0</v>
      </c>
      <c r="BM335">
        <v>0</v>
      </c>
      <c r="BN335">
        <v>0</v>
      </c>
      <c r="BO335">
        <v>0</v>
      </c>
      <c r="BP335">
        <v>0</v>
      </c>
      <c r="BQ335">
        <v>0</v>
      </c>
      <c r="BR335">
        <v>0</v>
      </c>
      <c r="BS335">
        <v>0</v>
      </c>
      <c r="BT335">
        <v>0</v>
      </c>
      <c r="BU335">
        <v>0</v>
      </c>
      <c r="BV335">
        <v>0</v>
      </c>
      <c r="BW335">
        <v>0</v>
      </c>
      <c r="CX335">
        <f>Y335*Source!I198</f>
        <v>2.5000000000000001E-2</v>
      </c>
      <c r="CY335">
        <f>AD335</f>
        <v>0</v>
      </c>
      <c r="CZ335">
        <f>AH335</f>
        <v>0</v>
      </c>
      <c r="DA335">
        <f>AL335</f>
        <v>1</v>
      </c>
      <c r="DB335">
        <f>ROUND((ROUND(AT335*CZ335,2)*1.25),6)</f>
        <v>0</v>
      </c>
      <c r="DC335">
        <f>ROUND((ROUND(AT335*AG335,2)*1.25),6)</f>
        <v>0</v>
      </c>
    </row>
    <row r="336" spans="1:107" x14ac:dyDescent="0.2">
      <c r="A336">
        <f>ROW(Source!A198)</f>
        <v>198</v>
      </c>
      <c r="B336">
        <v>68187018</v>
      </c>
      <c r="C336">
        <v>68191664</v>
      </c>
      <c r="D336">
        <v>64871196</v>
      </c>
      <c r="E336">
        <v>1</v>
      </c>
      <c r="F336">
        <v>1</v>
      </c>
      <c r="G336">
        <v>1</v>
      </c>
      <c r="H336">
        <v>2</v>
      </c>
      <c r="I336" t="s">
        <v>979</v>
      </c>
      <c r="J336" t="s">
        <v>980</v>
      </c>
      <c r="K336" t="s">
        <v>981</v>
      </c>
      <c r="L336">
        <v>1368</v>
      </c>
      <c r="N336">
        <v>1011</v>
      </c>
      <c r="O336" t="s">
        <v>669</v>
      </c>
      <c r="P336" t="s">
        <v>669</v>
      </c>
      <c r="Q336">
        <v>1</v>
      </c>
      <c r="W336">
        <v>0</v>
      </c>
      <c r="X336">
        <v>-438066613</v>
      </c>
      <c r="Y336">
        <v>1.2500000000000001E-2</v>
      </c>
      <c r="AA336">
        <v>0</v>
      </c>
      <c r="AB336">
        <v>819.07</v>
      </c>
      <c r="AC336">
        <v>383.81</v>
      </c>
      <c r="AD336">
        <v>0</v>
      </c>
      <c r="AE336">
        <v>0</v>
      </c>
      <c r="AF336">
        <v>86.4</v>
      </c>
      <c r="AG336">
        <v>13.5</v>
      </c>
      <c r="AH336">
        <v>0</v>
      </c>
      <c r="AI336">
        <v>1</v>
      </c>
      <c r="AJ336">
        <v>9.48</v>
      </c>
      <c r="AK336">
        <v>28.43</v>
      </c>
      <c r="AL336">
        <v>1</v>
      </c>
      <c r="AN336">
        <v>0</v>
      </c>
      <c r="AO336">
        <v>1</v>
      </c>
      <c r="AP336">
        <v>1</v>
      </c>
      <c r="AQ336">
        <v>0</v>
      </c>
      <c r="AR336">
        <v>0</v>
      </c>
      <c r="AS336" t="s">
        <v>3</v>
      </c>
      <c r="AT336">
        <v>0.01</v>
      </c>
      <c r="AU336" t="s">
        <v>20</v>
      </c>
      <c r="AV336">
        <v>0</v>
      </c>
      <c r="AW336">
        <v>2</v>
      </c>
      <c r="AX336">
        <v>68191667</v>
      </c>
      <c r="AY336">
        <v>1</v>
      </c>
      <c r="AZ336">
        <v>0</v>
      </c>
      <c r="BA336">
        <v>333</v>
      </c>
      <c r="BB336">
        <v>0</v>
      </c>
      <c r="BC336">
        <v>0</v>
      </c>
      <c r="BD336">
        <v>0</v>
      </c>
      <c r="BE336">
        <v>0</v>
      </c>
      <c r="BF336">
        <v>0</v>
      </c>
      <c r="BG336">
        <v>0</v>
      </c>
      <c r="BH336">
        <v>0</v>
      </c>
      <c r="BI336">
        <v>0</v>
      </c>
      <c r="BJ336">
        <v>0</v>
      </c>
      <c r="BK336">
        <v>0</v>
      </c>
      <c r="BL336">
        <v>0</v>
      </c>
      <c r="BM336">
        <v>0</v>
      </c>
      <c r="BN336">
        <v>0</v>
      </c>
      <c r="BO336">
        <v>0</v>
      </c>
      <c r="BP336">
        <v>0</v>
      </c>
      <c r="BQ336">
        <v>0</v>
      </c>
      <c r="BR336">
        <v>0</v>
      </c>
      <c r="BS336">
        <v>0</v>
      </c>
      <c r="BT336">
        <v>0</v>
      </c>
      <c r="BU336">
        <v>0</v>
      </c>
      <c r="BV336">
        <v>0</v>
      </c>
      <c r="BW336">
        <v>0</v>
      </c>
      <c r="CX336">
        <f>Y336*Source!I198</f>
        <v>2.5000000000000001E-2</v>
      </c>
      <c r="CY336">
        <f>AB336</f>
        <v>819.07</v>
      </c>
      <c r="CZ336">
        <f>AF336</f>
        <v>86.4</v>
      </c>
      <c r="DA336">
        <f>AJ336</f>
        <v>9.48</v>
      </c>
      <c r="DB336">
        <f>ROUND((ROUND(AT336*CZ336,2)*1.25),6)</f>
        <v>1.075</v>
      </c>
      <c r="DC336">
        <f>ROUND((ROUND(AT336*AG336,2)*1.25),6)</f>
        <v>0.17499999999999999</v>
      </c>
    </row>
    <row r="337" spans="1:107" x14ac:dyDescent="0.2">
      <c r="A337">
        <f>ROW(Source!A198)</f>
        <v>198</v>
      </c>
      <c r="B337">
        <v>68187018</v>
      </c>
      <c r="C337">
        <v>68191664</v>
      </c>
      <c r="D337">
        <v>64871481</v>
      </c>
      <c r="E337">
        <v>1</v>
      </c>
      <c r="F337">
        <v>1</v>
      </c>
      <c r="G337">
        <v>1</v>
      </c>
      <c r="H337">
        <v>2</v>
      </c>
      <c r="I337" t="s">
        <v>743</v>
      </c>
      <c r="J337" t="s">
        <v>744</v>
      </c>
      <c r="K337" t="s">
        <v>745</v>
      </c>
      <c r="L337">
        <v>1368</v>
      </c>
      <c r="N337">
        <v>1011</v>
      </c>
      <c r="O337" t="s">
        <v>669</v>
      </c>
      <c r="P337" t="s">
        <v>669</v>
      </c>
      <c r="Q337">
        <v>1</v>
      </c>
      <c r="W337">
        <v>0</v>
      </c>
      <c r="X337">
        <v>1474986261</v>
      </c>
      <c r="Y337">
        <v>0.7</v>
      </c>
      <c r="AA337">
        <v>0</v>
      </c>
      <c r="AB337">
        <v>56.7</v>
      </c>
      <c r="AC337">
        <v>0</v>
      </c>
      <c r="AD337">
        <v>0</v>
      </c>
      <c r="AE337">
        <v>0</v>
      </c>
      <c r="AF337">
        <v>8.1</v>
      </c>
      <c r="AG337">
        <v>0</v>
      </c>
      <c r="AH337">
        <v>0</v>
      </c>
      <c r="AI337">
        <v>1</v>
      </c>
      <c r="AJ337">
        <v>7</v>
      </c>
      <c r="AK337">
        <v>28.43</v>
      </c>
      <c r="AL337">
        <v>1</v>
      </c>
      <c r="AN337">
        <v>0</v>
      </c>
      <c r="AO337">
        <v>1</v>
      </c>
      <c r="AP337">
        <v>1</v>
      </c>
      <c r="AQ337">
        <v>0</v>
      </c>
      <c r="AR337">
        <v>0</v>
      </c>
      <c r="AS337" t="s">
        <v>3</v>
      </c>
      <c r="AT337">
        <v>0.56000000000000005</v>
      </c>
      <c r="AU337" t="s">
        <v>20</v>
      </c>
      <c r="AV337">
        <v>0</v>
      </c>
      <c r="AW337">
        <v>2</v>
      </c>
      <c r="AX337">
        <v>68191668</v>
      </c>
      <c r="AY337">
        <v>1</v>
      </c>
      <c r="AZ337">
        <v>2048</v>
      </c>
      <c r="BA337">
        <v>334</v>
      </c>
      <c r="BB337">
        <v>0</v>
      </c>
      <c r="BC337">
        <v>0</v>
      </c>
      <c r="BD337">
        <v>0</v>
      </c>
      <c r="BE337">
        <v>0</v>
      </c>
      <c r="BF337">
        <v>0</v>
      </c>
      <c r="BG337">
        <v>0</v>
      </c>
      <c r="BH337">
        <v>0</v>
      </c>
      <c r="BI337">
        <v>0</v>
      </c>
      <c r="BJ337">
        <v>0</v>
      </c>
      <c r="BK337">
        <v>0</v>
      </c>
      <c r="BL337">
        <v>0</v>
      </c>
      <c r="BM337">
        <v>0</v>
      </c>
      <c r="BN337">
        <v>0</v>
      </c>
      <c r="BO337">
        <v>0</v>
      </c>
      <c r="BP337">
        <v>0</v>
      </c>
      <c r="BQ337">
        <v>0</v>
      </c>
      <c r="BR337">
        <v>0</v>
      </c>
      <c r="BS337">
        <v>0</v>
      </c>
      <c r="BT337">
        <v>0</v>
      </c>
      <c r="BU337">
        <v>0</v>
      </c>
      <c r="BV337">
        <v>0</v>
      </c>
      <c r="BW337">
        <v>0</v>
      </c>
      <c r="CX337">
        <f>Y337*Source!I198</f>
        <v>1.4</v>
      </c>
      <c r="CY337">
        <f>AB337</f>
        <v>56.7</v>
      </c>
      <c r="CZ337">
        <f>AF337</f>
        <v>8.1</v>
      </c>
      <c r="DA337">
        <f>AJ337</f>
        <v>7</v>
      </c>
      <c r="DB337">
        <f>ROUND((ROUND(AT337*CZ337,2)*1.25),6)</f>
        <v>5.6749999999999998</v>
      </c>
      <c r="DC337">
        <f>ROUND((ROUND(AT337*AG337,2)*1.25),6)</f>
        <v>0</v>
      </c>
    </row>
    <row r="338" spans="1:107" x14ac:dyDescent="0.2">
      <c r="A338">
        <f>ROW(Source!A198)</f>
        <v>198</v>
      </c>
      <c r="B338">
        <v>68187018</v>
      </c>
      <c r="C338">
        <v>68191664</v>
      </c>
      <c r="D338">
        <v>64871483</v>
      </c>
      <c r="E338">
        <v>1</v>
      </c>
      <c r="F338">
        <v>1</v>
      </c>
      <c r="G338">
        <v>1</v>
      </c>
      <c r="H338">
        <v>2</v>
      </c>
      <c r="I338" t="s">
        <v>851</v>
      </c>
      <c r="J338" t="s">
        <v>852</v>
      </c>
      <c r="K338" t="s">
        <v>853</v>
      </c>
      <c r="L338">
        <v>1368</v>
      </c>
      <c r="N338">
        <v>1011</v>
      </c>
      <c r="O338" t="s">
        <v>669</v>
      </c>
      <c r="P338" t="s">
        <v>669</v>
      </c>
      <c r="Q338">
        <v>1</v>
      </c>
      <c r="W338">
        <v>0</v>
      </c>
      <c r="X338">
        <v>1514068676</v>
      </c>
      <c r="Y338">
        <v>0.76249999999999996</v>
      </c>
      <c r="AA338">
        <v>0</v>
      </c>
      <c r="AB338">
        <v>8.5399999999999991</v>
      </c>
      <c r="AC338">
        <v>0</v>
      </c>
      <c r="AD338">
        <v>0</v>
      </c>
      <c r="AE338">
        <v>0</v>
      </c>
      <c r="AF338">
        <v>1.2</v>
      </c>
      <c r="AG338">
        <v>0</v>
      </c>
      <c r="AH338">
        <v>0</v>
      </c>
      <c r="AI338">
        <v>1</v>
      </c>
      <c r="AJ338">
        <v>7.12</v>
      </c>
      <c r="AK338">
        <v>28.43</v>
      </c>
      <c r="AL338">
        <v>1</v>
      </c>
      <c r="AN338">
        <v>0</v>
      </c>
      <c r="AO338">
        <v>1</v>
      </c>
      <c r="AP338">
        <v>1</v>
      </c>
      <c r="AQ338">
        <v>0</v>
      </c>
      <c r="AR338">
        <v>0</v>
      </c>
      <c r="AS338" t="s">
        <v>3</v>
      </c>
      <c r="AT338">
        <v>0.61</v>
      </c>
      <c r="AU338" t="s">
        <v>20</v>
      </c>
      <c r="AV338">
        <v>0</v>
      </c>
      <c r="AW338">
        <v>2</v>
      </c>
      <c r="AX338">
        <v>68191669</v>
      </c>
      <c r="AY338">
        <v>1</v>
      </c>
      <c r="AZ338">
        <v>0</v>
      </c>
      <c r="BA338">
        <v>335</v>
      </c>
      <c r="BB338">
        <v>0</v>
      </c>
      <c r="BC338">
        <v>0</v>
      </c>
      <c r="BD338">
        <v>0</v>
      </c>
      <c r="BE338">
        <v>0</v>
      </c>
      <c r="BF338">
        <v>0</v>
      </c>
      <c r="BG338">
        <v>0</v>
      </c>
      <c r="BH338">
        <v>0</v>
      </c>
      <c r="BI338">
        <v>0</v>
      </c>
      <c r="BJ338">
        <v>0</v>
      </c>
      <c r="BK338">
        <v>0</v>
      </c>
      <c r="BL338">
        <v>0</v>
      </c>
      <c r="BM338">
        <v>0</v>
      </c>
      <c r="BN338">
        <v>0</v>
      </c>
      <c r="BO338">
        <v>0</v>
      </c>
      <c r="BP338">
        <v>0</v>
      </c>
      <c r="BQ338">
        <v>0</v>
      </c>
      <c r="BR338">
        <v>0</v>
      </c>
      <c r="BS338">
        <v>0</v>
      </c>
      <c r="BT338">
        <v>0</v>
      </c>
      <c r="BU338">
        <v>0</v>
      </c>
      <c r="BV338">
        <v>0</v>
      </c>
      <c r="BW338">
        <v>0</v>
      </c>
      <c r="CX338">
        <f>Y338*Source!I198</f>
        <v>1.5249999999999999</v>
      </c>
      <c r="CY338">
        <f>AB338</f>
        <v>8.5399999999999991</v>
      </c>
      <c r="CZ338">
        <f>AF338</f>
        <v>1.2</v>
      </c>
      <c r="DA338">
        <f>AJ338</f>
        <v>7.12</v>
      </c>
      <c r="DB338">
        <f>ROUND((ROUND(AT338*CZ338,2)*1.25),6)</f>
        <v>0.91249999999999998</v>
      </c>
      <c r="DC338">
        <f>ROUND((ROUND(AT338*AG338,2)*1.25),6)</f>
        <v>0</v>
      </c>
    </row>
    <row r="339" spans="1:107" x14ac:dyDescent="0.2">
      <c r="A339">
        <f>ROW(Source!A198)</f>
        <v>198</v>
      </c>
      <c r="B339">
        <v>68187018</v>
      </c>
      <c r="C339">
        <v>68191664</v>
      </c>
      <c r="D339">
        <v>64873129</v>
      </c>
      <c r="E339">
        <v>1</v>
      </c>
      <c r="F339">
        <v>1</v>
      </c>
      <c r="G339">
        <v>1</v>
      </c>
      <c r="H339">
        <v>2</v>
      </c>
      <c r="I339" t="s">
        <v>715</v>
      </c>
      <c r="J339" t="s">
        <v>716</v>
      </c>
      <c r="K339" t="s">
        <v>717</v>
      </c>
      <c r="L339">
        <v>1368</v>
      </c>
      <c r="N339">
        <v>1011</v>
      </c>
      <c r="O339" t="s">
        <v>669</v>
      </c>
      <c r="P339" t="s">
        <v>669</v>
      </c>
      <c r="Q339">
        <v>1</v>
      </c>
      <c r="W339">
        <v>0</v>
      </c>
      <c r="X339">
        <v>1230759911</v>
      </c>
      <c r="Y339">
        <v>1.2500000000000001E-2</v>
      </c>
      <c r="AA339">
        <v>0</v>
      </c>
      <c r="AB339">
        <v>851.65</v>
      </c>
      <c r="AC339">
        <v>329.79</v>
      </c>
      <c r="AD339">
        <v>0</v>
      </c>
      <c r="AE339">
        <v>0</v>
      </c>
      <c r="AF339">
        <v>87.17</v>
      </c>
      <c r="AG339">
        <v>11.6</v>
      </c>
      <c r="AH339">
        <v>0</v>
      </c>
      <c r="AI339">
        <v>1</v>
      </c>
      <c r="AJ339">
        <v>9.77</v>
      </c>
      <c r="AK339">
        <v>28.43</v>
      </c>
      <c r="AL339">
        <v>1</v>
      </c>
      <c r="AN339">
        <v>0</v>
      </c>
      <c r="AO339">
        <v>1</v>
      </c>
      <c r="AP339">
        <v>1</v>
      </c>
      <c r="AQ339">
        <v>0</v>
      </c>
      <c r="AR339">
        <v>0</v>
      </c>
      <c r="AS339" t="s">
        <v>3</v>
      </c>
      <c r="AT339">
        <v>0.01</v>
      </c>
      <c r="AU339" t="s">
        <v>20</v>
      </c>
      <c r="AV339">
        <v>0</v>
      </c>
      <c r="AW339">
        <v>2</v>
      </c>
      <c r="AX339">
        <v>68191670</v>
      </c>
      <c r="AY339">
        <v>1</v>
      </c>
      <c r="AZ339">
        <v>0</v>
      </c>
      <c r="BA339">
        <v>336</v>
      </c>
      <c r="BB339">
        <v>0</v>
      </c>
      <c r="BC339">
        <v>0</v>
      </c>
      <c r="BD339">
        <v>0</v>
      </c>
      <c r="BE339">
        <v>0</v>
      </c>
      <c r="BF339">
        <v>0</v>
      </c>
      <c r="BG339">
        <v>0</v>
      </c>
      <c r="BH339">
        <v>0</v>
      </c>
      <c r="BI339">
        <v>0</v>
      </c>
      <c r="BJ339">
        <v>0</v>
      </c>
      <c r="BK339">
        <v>0</v>
      </c>
      <c r="BL339">
        <v>0</v>
      </c>
      <c r="BM339">
        <v>0</v>
      </c>
      <c r="BN339">
        <v>0</v>
      </c>
      <c r="BO339">
        <v>0</v>
      </c>
      <c r="BP339">
        <v>0</v>
      </c>
      <c r="BQ339">
        <v>0</v>
      </c>
      <c r="BR339">
        <v>0</v>
      </c>
      <c r="BS339">
        <v>0</v>
      </c>
      <c r="BT339">
        <v>0</v>
      </c>
      <c r="BU339">
        <v>0</v>
      </c>
      <c r="BV339">
        <v>0</v>
      </c>
      <c r="BW339">
        <v>0</v>
      </c>
      <c r="CX339">
        <f>Y339*Source!I198</f>
        <v>2.5000000000000001E-2</v>
      </c>
      <c r="CY339">
        <f>AB339</f>
        <v>851.65</v>
      </c>
      <c r="CZ339">
        <f>AF339</f>
        <v>87.17</v>
      </c>
      <c r="DA339">
        <f>AJ339</f>
        <v>9.77</v>
      </c>
      <c r="DB339">
        <f>ROUND((ROUND(AT339*CZ339,2)*1.25),6)</f>
        <v>1.0874999999999999</v>
      </c>
      <c r="DC339">
        <f>ROUND((ROUND(AT339*AG339,2)*1.25),6)</f>
        <v>0.15</v>
      </c>
    </row>
    <row r="340" spans="1:107" x14ac:dyDescent="0.2">
      <c r="A340">
        <f>ROW(Source!A198)</f>
        <v>198</v>
      </c>
      <c r="B340">
        <v>68187018</v>
      </c>
      <c r="C340">
        <v>68191664</v>
      </c>
      <c r="D340">
        <v>64807543</v>
      </c>
      <c r="E340">
        <v>1</v>
      </c>
      <c r="F340">
        <v>1</v>
      </c>
      <c r="G340">
        <v>1</v>
      </c>
      <c r="H340">
        <v>3</v>
      </c>
      <c r="I340" t="s">
        <v>860</v>
      </c>
      <c r="J340" t="s">
        <v>861</v>
      </c>
      <c r="K340" t="s">
        <v>862</v>
      </c>
      <c r="L340">
        <v>1339</v>
      </c>
      <c r="N340">
        <v>1007</v>
      </c>
      <c r="O340" t="s">
        <v>712</v>
      </c>
      <c r="P340" t="s">
        <v>712</v>
      </c>
      <c r="Q340">
        <v>1</v>
      </c>
      <c r="W340">
        <v>0</v>
      </c>
      <c r="X340">
        <v>-756465305</v>
      </c>
      <c r="Y340">
        <v>4.2000000000000003E-2</v>
      </c>
      <c r="AA340">
        <v>52.89</v>
      </c>
      <c r="AB340">
        <v>0</v>
      </c>
      <c r="AC340">
        <v>0</v>
      </c>
      <c r="AD340">
        <v>0</v>
      </c>
      <c r="AE340">
        <v>6.23</v>
      </c>
      <c r="AF340">
        <v>0</v>
      </c>
      <c r="AG340">
        <v>0</v>
      </c>
      <c r="AH340">
        <v>0</v>
      </c>
      <c r="AI340">
        <v>8.49</v>
      </c>
      <c r="AJ340">
        <v>1</v>
      </c>
      <c r="AK340">
        <v>1</v>
      </c>
      <c r="AL340">
        <v>1</v>
      </c>
      <c r="AN340">
        <v>0</v>
      </c>
      <c r="AO340">
        <v>1</v>
      </c>
      <c r="AP340">
        <v>0</v>
      </c>
      <c r="AQ340">
        <v>0</v>
      </c>
      <c r="AR340">
        <v>0</v>
      </c>
      <c r="AS340" t="s">
        <v>3</v>
      </c>
      <c r="AT340">
        <v>4.2000000000000003E-2</v>
      </c>
      <c r="AU340" t="s">
        <v>3</v>
      </c>
      <c r="AV340">
        <v>0</v>
      </c>
      <c r="AW340">
        <v>2</v>
      </c>
      <c r="AX340">
        <v>68191671</v>
      </c>
      <c r="AY340">
        <v>1</v>
      </c>
      <c r="AZ340">
        <v>0</v>
      </c>
      <c r="BA340">
        <v>337</v>
      </c>
      <c r="BB340">
        <v>0</v>
      </c>
      <c r="BC340">
        <v>0</v>
      </c>
      <c r="BD340">
        <v>0</v>
      </c>
      <c r="BE340">
        <v>0</v>
      </c>
      <c r="BF340">
        <v>0</v>
      </c>
      <c r="BG340">
        <v>0</v>
      </c>
      <c r="BH340">
        <v>0</v>
      </c>
      <c r="BI340">
        <v>0</v>
      </c>
      <c r="BJ340">
        <v>0</v>
      </c>
      <c r="BK340">
        <v>0</v>
      </c>
      <c r="BL340">
        <v>0</v>
      </c>
      <c r="BM340">
        <v>0</v>
      </c>
      <c r="BN340">
        <v>0</v>
      </c>
      <c r="BO340">
        <v>0</v>
      </c>
      <c r="BP340">
        <v>0</v>
      </c>
      <c r="BQ340">
        <v>0</v>
      </c>
      <c r="BR340">
        <v>0</v>
      </c>
      <c r="BS340">
        <v>0</v>
      </c>
      <c r="BT340">
        <v>0</v>
      </c>
      <c r="BU340">
        <v>0</v>
      </c>
      <c r="BV340">
        <v>0</v>
      </c>
      <c r="BW340">
        <v>0</v>
      </c>
      <c r="CX340">
        <f>Y340*Source!I198</f>
        <v>8.4000000000000005E-2</v>
      </c>
      <c r="CY340">
        <f t="shared" ref="CY340:CY347" si="67">AA340</f>
        <v>52.89</v>
      </c>
      <c r="CZ340">
        <f t="shared" ref="CZ340:CZ347" si="68">AE340</f>
        <v>6.23</v>
      </c>
      <c r="DA340">
        <f t="shared" ref="DA340:DA347" si="69">AI340</f>
        <v>8.49</v>
      </c>
      <c r="DB340">
        <f t="shared" ref="DB340:DB347" si="70">ROUND(ROUND(AT340*CZ340,2),6)</f>
        <v>0.26</v>
      </c>
      <c r="DC340">
        <f t="shared" ref="DC340:DC347" si="71">ROUND(ROUND(AT340*AG340,2),6)</f>
        <v>0</v>
      </c>
    </row>
    <row r="341" spans="1:107" x14ac:dyDescent="0.2">
      <c r="A341">
        <f>ROW(Source!A198)</f>
        <v>198</v>
      </c>
      <c r="B341">
        <v>68187018</v>
      </c>
      <c r="C341">
        <v>68191664</v>
      </c>
      <c r="D341">
        <v>64808457</v>
      </c>
      <c r="E341">
        <v>1</v>
      </c>
      <c r="F341">
        <v>1</v>
      </c>
      <c r="G341">
        <v>1</v>
      </c>
      <c r="H341">
        <v>3</v>
      </c>
      <c r="I341" t="s">
        <v>749</v>
      </c>
      <c r="J341" t="s">
        <v>750</v>
      </c>
      <c r="K341" t="s">
        <v>751</v>
      </c>
      <c r="L341">
        <v>1348</v>
      </c>
      <c r="N341">
        <v>1009</v>
      </c>
      <c r="O341" t="s">
        <v>133</v>
      </c>
      <c r="P341" t="s">
        <v>133</v>
      </c>
      <c r="Q341">
        <v>1000</v>
      </c>
      <c r="W341">
        <v>0</v>
      </c>
      <c r="X341">
        <v>-2063358494</v>
      </c>
      <c r="Y341">
        <v>2.0000000000000001E-4</v>
      </c>
      <c r="AA341">
        <v>93568.86</v>
      </c>
      <c r="AB341">
        <v>0</v>
      </c>
      <c r="AC341">
        <v>0</v>
      </c>
      <c r="AD341">
        <v>0</v>
      </c>
      <c r="AE341">
        <v>10362</v>
      </c>
      <c r="AF341">
        <v>0</v>
      </c>
      <c r="AG341">
        <v>0</v>
      </c>
      <c r="AH341">
        <v>0</v>
      </c>
      <c r="AI341">
        <v>9.0299999999999994</v>
      </c>
      <c r="AJ341">
        <v>1</v>
      </c>
      <c r="AK341">
        <v>1</v>
      </c>
      <c r="AL341">
        <v>1</v>
      </c>
      <c r="AN341">
        <v>0</v>
      </c>
      <c r="AO341">
        <v>1</v>
      </c>
      <c r="AP341">
        <v>0</v>
      </c>
      <c r="AQ341">
        <v>0</v>
      </c>
      <c r="AR341">
        <v>0</v>
      </c>
      <c r="AS341" t="s">
        <v>3</v>
      </c>
      <c r="AT341">
        <v>2.0000000000000001E-4</v>
      </c>
      <c r="AU341" t="s">
        <v>3</v>
      </c>
      <c r="AV341">
        <v>0</v>
      </c>
      <c r="AW341">
        <v>2</v>
      </c>
      <c r="AX341">
        <v>68191672</v>
      </c>
      <c r="AY341">
        <v>1</v>
      </c>
      <c r="AZ341">
        <v>0</v>
      </c>
      <c r="BA341">
        <v>338</v>
      </c>
      <c r="BB341">
        <v>0</v>
      </c>
      <c r="BC341">
        <v>0</v>
      </c>
      <c r="BD341">
        <v>0</v>
      </c>
      <c r="BE341">
        <v>0</v>
      </c>
      <c r="BF341">
        <v>0</v>
      </c>
      <c r="BG341">
        <v>0</v>
      </c>
      <c r="BH341">
        <v>0</v>
      </c>
      <c r="BI341">
        <v>0</v>
      </c>
      <c r="BJ341">
        <v>0</v>
      </c>
      <c r="BK341">
        <v>0</v>
      </c>
      <c r="BL341">
        <v>0</v>
      </c>
      <c r="BM341">
        <v>0</v>
      </c>
      <c r="BN341">
        <v>0</v>
      </c>
      <c r="BO341">
        <v>0</v>
      </c>
      <c r="BP341">
        <v>0</v>
      </c>
      <c r="BQ341">
        <v>0</v>
      </c>
      <c r="BR341">
        <v>0</v>
      </c>
      <c r="BS341">
        <v>0</v>
      </c>
      <c r="BT341">
        <v>0</v>
      </c>
      <c r="BU341">
        <v>0</v>
      </c>
      <c r="BV341">
        <v>0</v>
      </c>
      <c r="BW341">
        <v>0</v>
      </c>
      <c r="CX341">
        <f>Y341*Source!I198</f>
        <v>4.0000000000000002E-4</v>
      </c>
      <c r="CY341">
        <f t="shared" si="67"/>
        <v>93568.86</v>
      </c>
      <c r="CZ341">
        <f t="shared" si="68"/>
        <v>10362</v>
      </c>
      <c r="DA341">
        <f t="shared" si="69"/>
        <v>9.0299999999999994</v>
      </c>
      <c r="DB341">
        <f t="shared" si="70"/>
        <v>2.0699999999999998</v>
      </c>
      <c r="DC341">
        <f t="shared" si="71"/>
        <v>0</v>
      </c>
    </row>
    <row r="342" spans="1:107" x14ac:dyDescent="0.2">
      <c r="A342">
        <f>ROW(Source!A198)</f>
        <v>198</v>
      </c>
      <c r="B342">
        <v>68187018</v>
      </c>
      <c r="C342">
        <v>68191664</v>
      </c>
      <c r="D342">
        <v>64808521</v>
      </c>
      <c r="E342">
        <v>1</v>
      </c>
      <c r="F342">
        <v>1</v>
      </c>
      <c r="G342">
        <v>1</v>
      </c>
      <c r="H342">
        <v>3</v>
      </c>
      <c r="I342" t="s">
        <v>1020</v>
      </c>
      <c r="J342" t="s">
        <v>1021</v>
      </c>
      <c r="K342" t="s">
        <v>1022</v>
      </c>
      <c r="L342">
        <v>1339</v>
      </c>
      <c r="N342">
        <v>1007</v>
      </c>
      <c r="O342" t="s">
        <v>712</v>
      </c>
      <c r="P342" t="s">
        <v>712</v>
      </c>
      <c r="Q342">
        <v>1</v>
      </c>
      <c r="W342">
        <v>0</v>
      </c>
      <c r="X342">
        <v>-203673795</v>
      </c>
      <c r="Y342">
        <v>1.0500000000000001E-2</v>
      </c>
      <c r="AA342">
        <v>387.59</v>
      </c>
      <c r="AB342">
        <v>0</v>
      </c>
      <c r="AC342">
        <v>0</v>
      </c>
      <c r="AD342">
        <v>0</v>
      </c>
      <c r="AE342">
        <v>38.49</v>
      </c>
      <c r="AF342">
        <v>0</v>
      </c>
      <c r="AG342">
        <v>0</v>
      </c>
      <c r="AH342">
        <v>0</v>
      </c>
      <c r="AI342">
        <v>10.07</v>
      </c>
      <c r="AJ342">
        <v>1</v>
      </c>
      <c r="AK342">
        <v>1</v>
      </c>
      <c r="AL342">
        <v>1</v>
      </c>
      <c r="AN342">
        <v>0</v>
      </c>
      <c r="AO342">
        <v>1</v>
      </c>
      <c r="AP342">
        <v>0</v>
      </c>
      <c r="AQ342">
        <v>0</v>
      </c>
      <c r="AR342">
        <v>0</v>
      </c>
      <c r="AS342" t="s">
        <v>3</v>
      </c>
      <c r="AT342">
        <v>1.0500000000000001E-2</v>
      </c>
      <c r="AU342" t="s">
        <v>3</v>
      </c>
      <c r="AV342">
        <v>0</v>
      </c>
      <c r="AW342">
        <v>2</v>
      </c>
      <c r="AX342">
        <v>68191673</v>
      </c>
      <c r="AY342">
        <v>1</v>
      </c>
      <c r="AZ342">
        <v>0</v>
      </c>
      <c r="BA342">
        <v>339</v>
      </c>
      <c r="BB342">
        <v>0</v>
      </c>
      <c r="BC342">
        <v>0</v>
      </c>
      <c r="BD342">
        <v>0</v>
      </c>
      <c r="BE342">
        <v>0</v>
      </c>
      <c r="BF342">
        <v>0</v>
      </c>
      <c r="BG342">
        <v>0</v>
      </c>
      <c r="BH342">
        <v>0</v>
      </c>
      <c r="BI342">
        <v>0</v>
      </c>
      <c r="BJ342">
        <v>0</v>
      </c>
      <c r="BK342">
        <v>0</v>
      </c>
      <c r="BL342">
        <v>0</v>
      </c>
      <c r="BM342">
        <v>0</v>
      </c>
      <c r="BN342">
        <v>0</v>
      </c>
      <c r="BO342">
        <v>0</v>
      </c>
      <c r="BP342">
        <v>0</v>
      </c>
      <c r="BQ342">
        <v>0</v>
      </c>
      <c r="BR342">
        <v>0</v>
      </c>
      <c r="BS342">
        <v>0</v>
      </c>
      <c r="BT342">
        <v>0</v>
      </c>
      <c r="BU342">
        <v>0</v>
      </c>
      <c r="BV342">
        <v>0</v>
      </c>
      <c r="BW342">
        <v>0</v>
      </c>
      <c r="CX342">
        <f>Y342*Source!I198</f>
        <v>2.1000000000000001E-2</v>
      </c>
      <c r="CY342">
        <f t="shared" si="67"/>
        <v>387.59</v>
      </c>
      <c r="CZ342">
        <f t="shared" si="68"/>
        <v>38.49</v>
      </c>
      <c r="DA342">
        <f t="shared" si="69"/>
        <v>10.07</v>
      </c>
      <c r="DB342">
        <f t="shared" si="70"/>
        <v>0.4</v>
      </c>
      <c r="DC342">
        <f t="shared" si="71"/>
        <v>0</v>
      </c>
    </row>
    <row r="343" spans="1:107" x14ac:dyDescent="0.2">
      <c r="A343">
        <f>ROW(Source!A198)</f>
        <v>198</v>
      </c>
      <c r="B343">
        <v>68187018</v>
      </c>
      <c r="C343">
        <v>68191664</v>
      </c>
      <c r="D343">
        <v>64809361</v>
      </c>
      <c r="E343">
        <v>1</v>
      </c>
      <c r="F343">
        <v>1</v>
      </c>
      <c r="G343">
        <v>1</v>
      </c>
      <c r="H343">
        <v>3</v>
      </c>
      <c r="I343" t="s">
        <v>1006</v>
      </c>
      <c r="J343" t="s">
        <v>1007</v>
      </c>
      <c r="K343" t="s">
        <v>1008</v>
      </c>
      <c r="L343">
        <v>1348</v>
      </c>
      <c r="N343">
        <v>1009</v>
      </c>
      <c r="O343" t="s">
        <v>133</v>
      </c>
      <c r="P343" t="s">
        <v>133</v>
      </c>
      <c r="Q343">
        <v>1000</v>
      </c>
      <c r="W343">
        <v>0</v>
      </c>
      <c r="X343">
        <v>-1701539228</v>
      </c>
      <c r="Y343">
        <v>5.9999999999999995E-4</v>
      </c>
      <c r="AA343">
        <v>66586.7</v>
      </c>
      <c r="AB343">
        <v>0</v>
      </c>
      <c r="AC343">
        <v>0</v>
      </c>
      <c r="AD343">
        <v>0</v>
      </c>
      <c r="AE343">
        <v>14830</v>
      </c>
      <c r="AF343">
        <v>0</v>
      </c>
      <c r="AG343">
        <v>0</v>
      </c>
      <c r="AH343">
        <v>0</v>
      </c>
      <c r="AI343">
        <v>4.49</v>
      </c>
      <c r="AJ343">
        <v>1</v>
      </c>
      <c r="AK343">
        <v>1</v>
      </c>
      <c r="AL343">
        <v>1</v>
      </c>
      <c r="AN343">
        <v>0</v>
      </c>
      <c r="AO343">
        <v>1</v>
      </c>
      <c r="AP343">
        <v>0</v>
      </c>
      <c r="AQ343">
        <v>0</v>
      </c>
      <c r="AR343">
        <v>0</v>
      </c>
      <c r="AS343" t="s">
        <v>3</v>
      </c>
      <c r="AT343">
        <v>5.9999999999999995E-4</v>
      </c>
      <c r="AU343" t="s">
        <v>3</v>
      </c>
      <c r="AV343">
        <v>0</v>
      </c>
      <c r="AW343">
        <v>2</v>
      </c>
      <c r="AX343">
        <v>68191674</v>
      </c>
      <c r="AY343">
        <v>1</v>
      </c>
      <c r="AZ343">
        <v>0</v>
      </c>
      <c r="BA343">
        <v>340</v>
      </c>
      <c r="BB343">
        <v>0</v>
      </c>
      <c r="BC343">
        <v>0</v>
      </c>
      <c r="BD343">
        <v>0</v>
      </c>
      <c r="BE343">
        <v>0</v>
      </c>
      <c r="BF343">
        <v>0</v>
      </c>
      <c r="BG343">
        <v>0</v>
      </c>
      <c r="BH343">
        <v>0</v>
      </c>
      <c r="BI343">
        <v>0</v>
      </c>
      <c r="BJ343">
        <v>0</v>
      </c>
      <c r="BK343">
        <v>0</v>
      </c>
      <c r="BL343">
        <v>0</v>
      </c>
      <c r="BM343">
        <v>0</v>
      </c>
      <c r="BN343">
        <v>0</v>
      </c>
      <c r="BO343">
        <v>0</v>
      </c>
      <c r="BP343">
        <v>0</v>
      </c>
      <c r="BQ343">
        <v>0</v>
      </c>
      <c r="BR343">
        <v>0</v>
      </c>
      <c r="BS343">
        <v>0</v>
      </c>
      <c r="BT343">
        <v>0</v>
      </c>
      <c r="BU343">
        <v>0</v>
      </c>
      <c r="BV343">
        <v>0</v>
      </c>
      <c r="BW343">
        <v>0</v>
      </c>
      <c r="CX343">
        <f>Y343*Source!I198</f>
        <v>1.1999999999999999E-3</v>
      </c>
      <c r="CY343">
        <f t="shared" si="67"/>
        <v>66586.7</v>
      </c>
      <c r="CZ343">
        <f t="shared" si="68"/>
        <v>14830</v>
      </c>
      <c r="DA343">
        <f t="shared" si="69"/>
        <v>4.49</v>
      </c>
      <c r="DB343">
        <f t="shared" si="70"/>
        <v>8.9</v>
      </c>
      <c r="DC343">
        <f t="shared" si="71"/>
        <v>0</v>
      </c>
    </row>
    <row r="344" spans="1:107" x14ac:dyDescent="0.2">
      <c r="A344">
        <f>ROW(Source!A198)</f>
        <v>198</v>
      </c>
      <c r="B344">
        <v>68187018</v>
      </c>
      <c r="C344">
        <v>68191664</v>
      </c>
      <c r="D344">
        <v>64815603</v>
      </c>
      <c r="E344">
        <v>1</v>
      </c>
      <c r="F344">
        <v>1</v>
      </c>
      <c r="G344">
        <v>1</v>
      </c>
      <c r="H344">
        <v>3</v>
      </c>
      <c r="I344" t="s">
        <v>1023</v>
      </c>
      <c r="J344" t="s">
        <v>1024</v>
      </c>
      <c r="K344" t="s">
        <v>1025</v>
      </c>
      <c r="L344">
        <v>1301</v>
      </c>
      <c r="N344">
        <v>1003</v>
      </c>
      <c r="O344" t="s">
        <v>507</v>
      </c>
      <c r="P344" t="s">
        <v>507</v>
      </c>
      <c r="Q344">
        <v>1</v>
      </c>
      <c r="W344">
        <v>0</v>
      </c>
      <c r="X344">
        <v>-463660944</v>
      </c>
      <c r="Y344">
        <v>0.4</v>
      </c>
      <c r="AA344">
        <v>319.54000000000002</v>
      </c>
      <c r="AB344">
        <v>0</v>
      </c>
      <c r="AC344">
        <v>0</v>
      </c>
      <c r="AD344">
        <v>0</v>
      </c>
      <c r="AE344">
        <v>41.88</v>
      </c>
      <c r="AF344">
        <v>0</v>
      </c>
      <c r="AG344">
        <v>0</v>
      </c>
      <c r="AH344">
        <v>0</v>
      </c>
      <c r="AI344">
        <v>7.63</v>
      </c>
      <c r="AJ344">
        <v>1</v>
      </c>
      <c r="AK344">
        <v>1</v>
      </c>
      <c r="AL344">
        <v>1</v>
      </c>
      <c r="AN344">
        <v>0</v>
      </c>
      <c r="AO344">
        <v>1</v>
      </c>
      <c r="AP344">
        <v>0</v>
      </c>
      <c r="AQ344">
        <v>0</v>
      </c>
      <c r="AR344">
        <v>0</v>
      </c>
      <c r="AS344" t="s">
        <v>3</v>
      </c>
      <c r="AT344">
        <v>0.4</v>
      </c>
      <c r="AU344" t="s">
        <v>3</v>
      </c>
      <c r="AV344">
        <v>0</v>
      </c>
      <c r="AW344">
        <v>2</v>
      </c>
      <c r="AX344">
        <v>68191675</v>
      </c>
      <c r="AY344">
        <v>1</v>
      </c>
      <c r="AZ344">
        <v>0</v>
      </c>
      <c r="BA344">
        <v>341</v>
      </c>
      <c r="BB344">
        <v>0</v>
      </c>
      <c r="BC344">
        <v>0</v>
      </c>
      <c r="BD344">
        <v>0</v>
      </c>
      <c r="BE344">
        <v>0</v>
      </c>
      <c r="BF344">
        <v>0</v>
      </c>
      <c r="BG344">
        <v>0</v>
      </c>
      <c r="BH344">
        <v>0</v>
      </c>
      <c r="BI344">
        <v>0</v>
      </c>
      <c r="BJ344">
        <v>0</v>
      </c>
      <c r="BK344">
        <v>0</v>
      </c>
      <c r="BL344">
        <v>0</v>
      </c>
      <c r="BM344">
        <v>0</v>
      </c>
      <c r="BN344">
        <v>0</v>
      </c>
      <c r="BO344">
        <v>0</v>
      </c>
      <c r="BP344">
        <v>0</v>
      </c>
      <c r="BQ344">
        <v>0</v>
      </c>
      <c r="BR344">
        <v>0</v>
      </c>
      <c r="BS344">
        <v>0</v>
      </c>
      <c r="BT344">
        <v>0</v>
      </c>
      <c r="BU344">
        <v>0</v>
      </c>
      <c r="BV344">
        <v>0</v>
      </c>
      <c r="BW344">
        <v>0</v>
      </c>
      <c r="CX344">
        <f>Y344*Source!I198</f>
        <v>0.8</v>
      </c>
      <c r="CY344">
        <f t="shared" si="67"/>
        <v>319.54000000000002</v>
      </c>
      <c r="CZ344">
        <f t="shared" si="68"/>
        <v>41.88</v>
      </c>
      <c r="DA344">
        <f t="shared" si="69"/>
        <v>7.63</v>
      </c>
      <c r="DB344">
        <f t="shared" si="70"/>
        <v>16.75</v>
      </c>
      <c r="DC344">
        <f t="shared" si="71"/>
        <v>0</v>
      </c>
    </row>
    <row r="345" spans="1:107" x14ac:dyDescent="0.2">
      <c r="A345">
        <f>ROW(Source!A198)</f>
        <v>198</v>
      </c>
      <c r="B345">
        <v>68187018</v>
      </c>
      <c r="C345">
        <v>68191664</v>
      </c>
      <c r="D345">
        <v>64840666</v>
      </c>
      <c r="E345">
        <v>1</v>
      </c>
      <c r="F345">
        <v>1</v>
      </c>
      <c r="G345">
        <v>1</v>
      </c>
      <c r="H345">
        <v>3</v>
      </c>
      <c r="I345" t="s">
        <v>1026</v>
      </c>
      <c r="J345" t="s">
        <v>1027</v>
      </c>
      <c r="K345" t="s">
        <v>1028</v>
      </c>
      <c r="L345">
        <v>1354</v>
      </c>
      <c r="N345">
        <v>1010</v>
      </c>
      <c r="O345" t="s">
        <v>72</v>
      </c>
      <c r="P345" t="s">
        <v>72</v>
      </c>
      <c r="Q345">
        <v>1</v>
      </c>
      <c r="W345">
        <v>0</v>
      </c>
      <c r="X345">
        <v>1348129569</v>
      </c>
      <c r="Y345">
        <v>1</v>
      </c>
      <c r="AA345">
        <v>1341.96</v>
      </c>
      <c r="AB345">
        <v>0</v>
      </c>
      <c r="AC345">
        <v>0</v>
      </c>
      <c r="AD345">
        <v>0</v>
      </c>
      <c r="AE345">
        <v>257.08</v>
      </c>
      <c r="AF345">
        <v>0</v>
      </c>
      <c r="AG345">
        <v>0</v>
      </c>
      <c r="AH345">
        <v>0</v>
      </c>
      <c r="AI345">
        <v>5.22</v>
      </c>
      <c r="AJ345">
        <v>1</v>
      </c>
      <c r="AK345">
        <v>1</v>
      </c>
      <c r="AL345">
        <v>1</v>
      </c>
      <c r="AN345">
        <v>0</v>
      </c>
      <c r="AO345">
        <v>1</v>
      </c>
      <c r="AP345">
        <v>0</v>
      </c>
      <c r="AQ345">
        <v>0</v>
      </c>
      <c r="AR345">
        <v>0</v>
      </c>
      <c r="AS345" t="s">
        <v>3</v>
      </c>
      <c r="AT345">
        <v>1</v>
      </c>
      <c r="AU345" t="s">
        <v>3</v>
      </c>
      <c r="AV345">
        <v>0</v>
      </c>
      <c r="AW345">
        <v>2</v>
      </c>
      <c r="AX345">
        <v>68191676</v>
      </c>
      <c r="AY345">
        <v>1</v>
      </c>
      <c r="AZ345">
        <v>0</v>
      </c>
      <c r="BA345">
        <v>342</v>
      </c>
      <c r="BB345">
        <v>0</v>
      </c>
      <c r="BC345">
        <v>0</v>
      </c>
      <c r="BD345">
        <v>0</v>
      </c>
      <c r="BE345">
        <v>0</v>
      </c>
      <c r="BF345">
        <v>0</v>
      </c>
      <c r="BG345">
        <v>0</v>
      </c>
      <c r="BH345">
        <v>0</v>
      </c>
      <c r="BI345">
        <v>0</v>
      </c>
      <c r="BJ345">
        <v>0</v>
      </c>
      <c r="BK345">
        <v>0</v>
      </c>
      <c r="BL345">
        <v>0</v>
      </c>
      <c r="BM345">
        <v>0</v>
      </c>
      <c r="BN345">
        <v>0</v>
      </c>
      <c r="BO345">
        <v>0</v>
      </c>
      <c r="BP345">
        <v>0</v>
      </c>
      <c r="BQ345">
        <v>0</v>
      </c>
      <c r="BR345">
        <v>0</v>
      </c>
      <c r="BS345">
        <v>0</v>
      </c>
      <c r="BT345">
        <v>0</v>
      </c>
      <c r="BU345">
        <v>0</v>
      </c>
      <c r="BV345">
        <v>0</v>
      </c>
      <c r="BW345">
        <v>0</v>
      </c>
      <c r="CX345">
        <f>Y345*Source!I198</f>
        <v>2</v>
      </c>
      <c r="CY345">
        <f t="shared" si="67"/>
        <v>1341.96</v>
      </c>
      <c r="CZ345">
        <f t="shared" si="68"/>
        <v>257.08</v>
      </c>
      <c r="DA345">
        <f t="shared" si="69"/>
        <v>5.22</v>
      </c>
      <c r="DB345">
        <f t="shared" si="70"/>
        <v>257.08</v>
      </c>
      <c r="DC345">
        <f t="shared" si="71"/>
        <v>0</v>
      </c>
    </row>
    <row r="346" spans="1:107" x14ac:dyDescent="0.2">
      <c r="A346">
        <f>ROW(Source!A198)</f>
        <v>198</v>
      </c>
      <c r="B346">
        <v>68187018</v>
      </c>
      <c r="C346">
        <v>68191664</v>
      </c>
      <c r="D346">
        <v>64857294</v>
      </c>
      <c r="E346">
        <v>1</v>
      </c>
      <c r="F346">
        <v>1</v>
      </c>
      <c r="G346">
        <v>1</v>
      </c>
      <c r="H346">
        <v>3</v>
      </c>
      <c r="I346" t="s">
        <v>1029</v>
      </c>
      <c r="J346" t="s">
        <v>1030</v>
      </c>
      <c r="K346" t="s">
        <v>1031</v>
      </c>
      <c r="L346">
        <v>1354</v>
      </c>
      <c r="N346">
        <v>1010</v>
      </c>
      <c r="O346" t="s">
        <v>72</v>
      </c>
      <c r="P346" t="s">
        <v>72</v>
      </c>
      <c r="Q346">
        <v>1</v>
      </c>
      <c r="W346">
        <v>0</v>
      </c>
      <c r="X346">
        <v>-1838930415</v>
      </c>
      <c r="Y346">
        <v>1</v>
      </c>
      <c r="AA346">
        <v>187.25</v>
      </c>
      <c r="AB346">
        <v>0</v>
      </c>
      <c r="AC346">
        <v>0</v>
      </c>
      <c r="AD346">
        <v>0</v>
      </c>
      <c r="AE346">
        <v>27.99</v>
      </c>
      <c r="AF346">
        <v>0</v>
      </c>
      <c r="AG346">
        <v>0</v>
      </c>
      <c r="AH346">
        <v>0</v>
      </c>
      <c r="AI346">
        <v>6.69</v>
      </c>
      <c r="AJ346">
        <v>1</v>
      </c>
      <c r="AK346">
        <v>1</v>
      </c>
      <c r="AL346">
        <v>1</v>
      </c>
      <c r="AN346">
        <v>0</v>
      </c>
      <c r="AO346">
        <v>1</v>
      </c>
      <c r="AP346">
        <v>0</v>
      </c>
      <c r="AQ346">
        <v>0</v>
      </c>
      <c r="AR346">
        <v>0</v>
      </c>
      <c r="AS346" t="s">
        <v>3</v>
      </c>
      <c r="AT346">
        <v>1</v>
      </c>
      <c r="AU346" t="s">
        <v>3</v>
      </c>
      <c r="AV346">
        <v>0</v>
      </c>
      <c r="AW346">
        <v>2</v>
      </c>
      <c r="AX346">
        <v>68191677</v>
      </c>
      <c r="AY346">
        <v>1</v>
      </c>
      <c r="AZ346">
        <v>0</v>
      </c>
      <c r="BA346">
        <v>343</v>
      </c>
      <c r="BB346">
        <v>0</v>
      </c>
      <c r="BC346">
        <v>0</v>
      </c>
      <c r="BD346">
        <v>0</v>
      </c>
      <c r="BE346">
        <v>0</v>
      </c>
      <c r="BF346">
        <v>0</v>
      </c>
      <c r="BG346">
        <v>0</v>
      </c>
      <c r="BH346">
        <v>0</v>
      </c>
      <c r="BI346">
        <v>0</v>
      </c>
      <c r="BJ346">
        <v>0</v>
      </c>
      <c r="BK346">
        <v>0</v>
      </c>
      <c r="BL346">
        <v>0</v>
      </c>
      <c r="BM346">
        <v>0</v>
      </c>
      <c r="BN346">
        <v>0</v>
      </c>
      <c r="BO346">
        <v>0</v>
      </c>
      <c r="BP346">
        <v>0</v>
      </c>
      <c r="BQ346">
        <v>0</v>
      </c>
      <c r="BR346">
        <v>0</v>
      </c>
      <c r="BS346">
        <v>0</v>
      </c>
      <c r="BT346">
        <v>0</v>
      </c>
      <c r="BU346">
        <v>0</v>
      </c>
      <c r="BV346">
        <v>0</v>
      </c>
      <c r="BW346">
        <v>0</v>
      </c>
      <c r="CX346">
        <f>Y346*Source!I198</f>
        <v>2</v>
      </c>
      <c r="CY346">
        <f t="shared" si="67"/>
        <v>187.25</v>
      </c>
      <c r="CZ346">
        <f t="shared" si="68"/>
        <v>27.99</v>
      </c>
      <c r="DA346">
        <f t="shared" si="69"/>
        <v>6.69</v>
      </c>
      <c r="DB346">
        <f t="shared" si="70"/>
        <v>27.99</v>
      </c>
      <c r="DC346">
        <f t="shared" si="71"/>
        <v>0</v>
      </c>
    </row>
    <row r="347" spans="1:107" x14ac:dyDescent="0.2">
      <c r="A347">
        <f>ROW(Source!A198)</f>
        <v>198</v>
      </c>
      <c r="B347">
        <v>68187018</v>
      </c>
      <c r="C347">
        <v>68191664</v>
      </c>
      <c r="D347">
        <v>64863178</v>
      </c>
      <c r="E347">
        <v>1</v>
      </c>
      <c r="F347">
        <v>1</v>
      </c>
      <c r="G347">
        <v>1</v>
      </c>
      <c r="H347">
        <v>3</v>
      </c>
      <c r="I347" t="s">
        <v>1032</v>
      </c>
      <c r="J347" t="s">
        <v>1033</v>
      </c>
      <c r="K347" t="s">
        <v>1034</v>
      </c>
      <c r="L347">
        <v>1356</v>
      </c>
      <c r="N347">
        <v>1010</v>
      </c>
      <c r="O347" t="s">
        <v>271</v>
      </c>
      <c r="P347" t="s">
        <v>271</v>
      </c>
      <c r="Q347">
        <v>1000</v>
      </c>
      <c r="W347">
        <v>0</v>
      </c>
      <c r="X347">
        <v>469352752</v>
      </c>
      <c r="Y347">
        <v>1E-3</v>
      </c>
      <c r="AA347">
        <v>9763.5300000000007</v>
      </c>
      <c r="AB347">
        <v>0</v>
      </c>
      <c r="AC347">
        <v>0</v>
      </c>
      <c r="AD347">
        <v>0</v>
      </c>
      <c r="AE347">
        <v>3450.01</v>
      </c>
      <c r="AF347">
        <v>0</v>
      </c>
      <c r="AG347">
        <v>0</v>
      </c>
      <c r="AH347">
        <v>0</v>
      </c>
      <c r="AI347">
        <v>2.83</v>
      </c>
      <c r="AJ347">
        <v>1</v>
      </c>
      <c r="AK347">
        <v>1</v>
      </c>
      <c r="AL347">
        <v>1</v>
      </c>
      <c r="AN347">
        <v>0</v>
      </c>
      <c r="AO347">
        <v>1</v>
      </c>
      <c r="AP347">
        <v>0</v>
      </c>
      <c r="AQ347">
        <v>0</v>
      </c>
      <c r="AR347">
        <v>0</v>
      </c>
      <c r="AS347" t="s">
        <v>3</v>
      </c>
      <c r="AT347">
        <v>1E-3</v>
      </c>
      <c r="AU347" t="s">
        <v>3</v>
      </c>
      <c r="AV347">
        <v>0</v>
      </c>
      <c r="AW347">
        <v>2</v>
      </c>
      <c r="AX347">
        <v>68191678</v>
      </c>
      <c r="AY347">
        <v>1</v>
      </c>
      <c r="AZ347">
        <v>0</v>
      </c>
      <c r="BA347">
        <v>344</v>
      </c>
      <c r="BB347">
        <v>0</v>
      </c>
      <c r="BC347">
        <v>0</v>
      </c>
      <c r="BD347">
        <v>0</v>
      </c>
      <c r="BE347">
        <v>0</v>
      </c>
      <c r="BF347">
        <v>0</v>
      </c>
      <c r="BG347">
        <v>0</v>
      </c>
      <c r="BH347">
        <v>0</v>
      </c>
      <c r="BI347">
        <v>0</v>
      </c>
      <c r="BJ347">
        <v>0</v>
      </c>
      <c r="BK347">
        <v>0</v>
      </c>
      <c r="BL347">
        <v>0</v>
      </c>
      <c r="BM347">
        <v>0</v>
      </c>
      <c r="BN347">
        <v>0</v>
      </c>
      <c r="BO347">
        <v>0</v>
      </c>
      <c r="BP347">
        <v>0</v>
      </c>
      <c r="BQ347">
        <v>0</v>
      </c>
      <c r="BR347">
        <v>0</v>
      </c>
      <c r="BS347">
        <v>0</v>
      </c>
      <c r="BT347">
        <v>0</v>
      </c>
      <c r="BU347">
        <v>0</v>
      </c>
      <c r="BV347">
        <v>0</v>
      </c>
      <c r="BW347">
        <v>0</v>
      </c>
      <c r="CX347">
        <f>Y347*Source!I198</f>
        <v>2E-3</v>
      </c>
      <c r="CY347">
        <f t="shared" si="67"/>
        <v>9763.5300000000007</v>
      </c>
      <c r="CZ347">
        <f t="shared" si="68"/>
        <v>3450.01</v>
      </c>
      <c r="DA347">
        <f t="shared" si="69"/>
        <v>2.83</v>
      </c>
      <c r="DB347">
        <f t="shared" si="70"/>
        <v>3.45</v>
      </c>
      <c r="DC347">
        <f t="shared" si="71"/>
        <v>0</v>
      </c>
    </row>
    <row r="348" spans="1:107" x14ac:dyDescent="0.2">
      <c r="A348">
        <f>ROW(Source!A199)</f>
        <v>199</v>
      </c>
      <c r="B348">
        <v>68187018</v>
      </c>
      <c r="C348">
        <v>68191679</v>
      </c>
      <c r="D348">
        <v>18407150</v>
      </c>
      <c r="E348">
        <v>1</v>
      </c>
      <c r="F348">
        <v>1</v>
      </c>
      <c r="G348">
        <v>1</v>
      </c>
      <c r="H348">
        <v>1</v>
      </c>
      <c r="I348" t="s">
        <v>901</v>
      </c>
      <c r="J348" t="s">
        <v>3</v>
      </c>
      <c r="K348" t="s">
        <v>902</v>
      </c>
      <c r="L348">
        <v>1369</v>
      </c>
      <c r="N348">
        <v>1013</v>
      </c>
      <c r="O348" t="s">
        <v>665</v>
      </c>
      <c r="P348" t="s">
        <v>665</v>
      </c>
      <c r="Q348">
        <v>1</v>
      </c>
      <c r="W348">
        <v>0</v>
      </c>
      <c r="X348">
        <v>-931037793</v>
      </c>
      <c r="Y348">
        <v>10.281000000000001</v>
      </c>
      <c r="AA348">
        <v>0</v>
      </c>
      <c r="AB348">
        <v>0</v>
      </c>
      <c r="AC348">
        <v>0</v>
      </c>
      <c r="AD348">
        <v>8.5299999999999994</v>
      </c>
      <c r="AE348">
        <v>0</v>
      </c>
      <c r="AF348">
        <v>0</v>
      </c>
      <c r="AG348">
        <v>0</v>
      </c>
      <c r="AH348">
        <v>8.5299999999999994</v>
      </c>
      <c r="AI348">
        <v>1</v>
      </c>
      <c r="AJ348">
        <v>1</v>
      </c>
      <c r="AK348">
        <v>1</v>
      </c>
      <c r="AL348">
        <v>1</v>
      </c>
      <c r="AN348">
        <v>0</v>
      </c>
      <c r="AO348">
        <v>1</v>
      </c>
      <c r="AP348">
        <v>1</v>
      </c>
      <c r="AQ348">
        <v>0</v>
      </c>
      <c r="AR348">
        <v>0</v>
      </c>
      <c r="AS348" t="s">
        <v>3</v>
      </c>
      <c r="AT348">
        <v>8.94</v>
      </c>
      <c r="AU348" t="s">
        <v>21</v>
      </c>
      <c r="AV348">
        <v>1</v>
      </c>
      <c r="AW348">
        <v>2</v>
      </c>
      <c r="AX348">
        <v>68191680</v>
      </c>
      <c r="AY348">
        <v>1</v>
      </c>
      <c r="AZ348">
        <v>2048</v>
      </c>
      <c r="BA348">
        <v>345</v>
      </c>
      <c r="BB348">
        <v>0</v>
      </c>
      <c r="BC348">
        <v>0</v>
      </c>
      <c r="BD348">
        <v>0</v>
      </c>
      <c r="BE348">
        <v>0</v>
      </c>
      <c r="BF348">
        <v>0</v>
      </c>
      <c r="BG348">
        <v>0</v>
      </c>
      <c r="BH348">
        <v>0</v>
      </c>
      <c r="BI348">
        <v>0</v>
      </c>
      <c r="BJ348">
        <v>0</v>
      </c>
      <c r="BK348">
        <v>0</v>
      </c>
      <c r="BL348">
        <v>0</v>
      </c>
      <c r="BM348">
        <v>0</v>
      </c>
      <c r="BN348">
        <v>0</v>
      </c>
      <c r="BO348">
        <v>0</v>
      </c>
      <c r="BP348">
        <v>0</v>
      </c>
      <c r="BQ348">
        <v>0</v>
      </c>
      <c r="BR348">
        <v>0</v>
      </c>
      <c r="BS348">
        <v>0</v>
      </c>
      <c r="BT348">
        <v>0</v>
      </c>
      <c r="BU348">
        <v>0</v>
      </c>
      <c r="BV348">
        <v>0</v>
      </c>
      <c r="BW348">
        <v>0</v>
      </c>
      <c r="CX348">
        <f>Y348*Source!I199</f>
        <v>10.281000000000001</v>
      </c>
      <c r="CY348">
        <f>AD348</f>
        <v>8.5299999999999994</v>
      </c>
      <c r="CZ348">
        <f>AH348</f>
        <v>8.5299999999999994</v>
      </c>
      <c r="DA348">
        <f>AL348</f>
        <v>1</v>
      </c>
      <c r="DB348">
        <f>ROUND((ROUND(AT348*CZ348,2)*1.15),6)</f>
        <v>87.698999999999998</v>
      </c>
      <c r="DC348">
        <f>ROUND((ROUND(AT348*AG348,2)*1.15),6)</f>
        <v>0</v>
      </c>
    </row>
    <row r="349" spans="1:107" x14ac:dyDescent="0.2">
      <c r="A349">
        <f>ROW(Source!A199)</f>
        <v>199</v>
      </c>
      <c r="B349">
        <v>68187018</v>
      </c>
      <c r="C349">
        <v>68191679</v>
      </c>
      <c r="D349">
        <v>64873129</v>
      </c>
      <c r="E349">
        <v>1</v>
      </c>
      <c r="F349">
        <v>1</v>
      </c>
      <c r="G349">
        <v>1</v>
      </c>
      <c r="H349">
        <v>2</v>
      </c>
      <c r="I349" t="s">
        <v>715</v>
      </c>
      <c r="J349" t="s">
        <v>716</v>
      </c>
      <c r="K349" t="s">
        <v>717</v>
      </c>
      <c r="L349">
        <v>1368</v>
      </c>
      <c r="N349">
        <v>1011</v>
      </c>
      <c r="O349" t="s">
        <v>669</v>
      </c>
      <c r="P349" t="s">
        <v>669</v>
      </c>
      <c r="Q349">
        <v>1</v>
      </c>
      <c r="W349">
        <v>0</v>
      </c>
      <c r="X349">
        <v>1230759911</v>
      </c>
      <c r="Y349">
        <v>1.2500000000000001E-2</v>
      </c>
      <c r="AA349">
        <v>0</v>
      </c>
      <c r="AB349">
        <v>851.65</v>
      </c>
      <c r="AC349">
        <v>329.79</v>
      </c>
      <c r="AD349">
        <v>0</v>
      </c>
      <c r="AE349">
        <v>0</v>
      </c>
      <c r="AF349">
        <v>87.17</v>
      </c>
      <c r="AG349">
        <v>11.6</v>
      </c>
      <c r="AH349">
        <v>0</v>
      </c>
      <c r="AI349">
        <v>1</v>
      </c>
      <c r="AJ349">
        <v>9.77</v>
      </c>
      <c r="AK349">
        <v>28.43</v>
      </c>
      <c r="AL349">
        <v>1</v>
      </c>
      <c r="AN349">
        <v>0</v>
      </c>
      <c r="AO349">
        <v>1</v>
      </c>
      <c r="AP349">
        <v>1</v>
      </c>
      <c r="AQ349">
        <v>0</v>
      </c>
      <c r="AR349">
        <v>0</v>
      </c>
      <c r="AS349" t="s">
        <v>3</v>
      </c>
      <c r="AT349">
        <v>0.01</v>
      </c>
      <c r="AU349" t="s">
        <v>20</v>
      </c>
      <c r="AV349">
        <v>0</v>
      </c>
      <c r="AW349">
        <v>2</v>
      </c>
      <c r="AX349">
        <v>68191681</v>
      </c>
      <c r="AY349">
        <v>1</v>
      </c>
      <c r="AZ349">
        <v>0</v>
      </c>
      <c r="BA349">
        <v>346</v>
      </c>
      <c r="BB349">
        <v>0</v>
      </c>
      <c r="BC349">
        <v>0</v>
      </c>
      <c r="BD349">
        <v>0</v>
      </c>
      <c r="BE349">
        <v>0</v>
      </c>
      <c r="BF349">
        <v>0</v>
      </c>
      <c r="BG349">
        <v>0</v>
      </c>
      <c r="BH349">
        <v>0</v>
      </c>
      <c r="BI349">
        <v>0</v>
      </c>
      <c r="BJ349">
        <v>0</v>
      </c>
      <c r="BK349">
        <v>0</v>
      </c>
      <c r="BL349">
        <v>0</v>
      </c>
      <c r="BM349">
        <v>0</v>
      </c>
      <c r="BN349">
        <v>0</v>
      </c>
      <c r="BO349">
        <v>0</v>
      </c>
      <c r="BP349">
        <v>0</v>
      </c>
      <c r="BQ349">
        <v>0</v>
      </c>
      <c r="BR349">
        <v>0</v>
      </c>
      <c r="BS349">
        <v>0</v>
      </c>
      <c r="BT349">
        <v>0</v>
      </c>
      <c r="BU349">
        <v>0</v>
      </c>
      <c r="BV349">
        <v>0</v>
      </c>
      <c r="BW349">
        <v>0</v>
      </c>
      <c r="CX349">
        <f>Y349*Source!I199</f>
        <v>1.2500000000000001E-2</v>
      </c>
      <c r="CY349">
        <f>AB349</f>
        <v>851.65</v>
      </c>
      <c r="CZ349">
        <f>AF349</f>
        <v>87.17</v>
      </c>
      <c r="DA349">
        <f>AJ349</f>
        <v>9.77</v>
      </c>
      <c r="DB349">
        <f>ROUND((ROUND(AT349*CZ349,2)*1.25),6)</f>
        <v>1.0874999999999999</v>
      </c>
      <c r="DC349">
        <f>ROUND((ROUND(AT349*AG349,2)*1.25),6)</f>
        <v>0.15</v>
      </c>
    </row>
    <row r="350" spans="1:107" x14ac:dyDescent="0.2">
      <c r="A350">
        <f>ROW(Source!A199)</f>
        <v>199</v>
      </c>
      <c r="B350">
        <v>68187018</v>
      </c>
      <c r="C350">
        <v>68191679</v>
      </c>
      <c r="D350">
        <v>64808292</v>
      </c>
      <c r="E350">
        <v>1</v>
      </c>
      <c r="F350">
        <v>1</v>
      </c>
      <c r="G350">
        <v>1</v>
      </c>
      <c r="H350">
        <v>3</v>
      </c>
      <c r="I350" t="s">
        <v>1035</v>
      </c>
      <c r="J350" t="s">
        <v>1036</v>
      </c>
      <c r="K350" t="s">
        <v>1037</v>
      </c>
      <c r="L350">
        <v>1348</v>
      </c>
      <c r="N350">
        <v>1009</v>
      </c>
      <c r="O350" t="s">
        <v>133</v>
      </c>
      <c r="P350" t="s">
        <v>133</v>
      </c>
      <c r="Q350">
        <v>1000</v>
      </c>
      <c r="W350">
        <v>0</v>
      </c>
      <c r="X350">
        <v>1748729848</v>
      </c>
      <c r="Y350">
        <v>1.92E-3</v>
      </c>
      <c r="AA350">
        <v>27558.36</v>
      </c>
      <c r="AB350">
        <v>0</v>
      </c>
      <c r="AC350">
        <v>0</v>
      </c>
      <c r="AD350">
        <v>0</v>
      </c>
      <c r="AE350">
        <v>1836</v>
      </c>
      <c r="AF350">
        <v>0</v>
      </c>
      <c r="AG350">
        <v>0</v>
      </c>
      <c r="AH350">
        <v>0</v>
      </c>
      <c r="AI350">
        <v>15.01</v>
      </c>
      <c r="AJ350">
        <v>1</v>
      </c>
      <c r="AK350">
        <v>1</v>
      </c>
      <c r="AL350">
        <v>1</v>
      </c>
      <c r="AN350">
        <v>0</v>
      </c>
      <c r="AO350">
        <v>1</v>
      </c>
      <c r="AP350">
        <v>0</v>
      </c>
      <c r="AQ350">
        <v>0</v>
      </c>
      <c r="AR350">
        <v>0</v>
      </c>
      <c r="AS350" t="s">
        <v>3</v>
      </c>
      <c r="AT350">
        <v>1.92E-3</v>
      </c>
      <c r="AU350" t="s">
        <v>3</v>
      </c>
      <c r="AV350">
        <v>0</v>
      </c>
      <c r="AW350">
        <v>2</v>
      </c>
      <c r="AX350">
        <v>68191682</v>
      </c>
      <c r="AY350">
        <v>1</v>
      </c>
      <c r="AZ350">
        <v>0</v>
      </c>
      <c r="BA350">
        <v>347</v>
      </c>
      <c r="BB350">
        <v>0</v>
      </c>
      <c r="BC350">
        <v>0</v>
      </c>
      <c r="BD350">
        <v>0</v>
      </c>
      <c r="BE350">
        <v>0</v>
      </c>
      <c r="BF350">
        <v>0</v>
      </c>
      <c r="BG350">
        <v>0</v>
      </c>
      <c r="BH350">
        <v>0</v>
      </c>
      <c r="BI350">
        <v>0</v>
      </c>
      <c r="BJ350">
        <v>0</v>
      </c>
      <c r="BK350">
        <v>0</v>
      </c>
      <c r="BL350">
        <v>0</v>
      </c>
      <c r="BM350">
        <v>0</v>
      </c>
      <c r="BN350">
        <v>0</v>
      </c>
      <c r="BO350">
        <v>0</v>
      </c>
      <c r="BP350">
        <v>0</v>
      </c>
      <c r="BQ350">
        <v>0</v>
      </c>
      <c r="BR350">
        <v>0</v>
      </c>
      <c r="BS350">
        <v>0</v>
      </c>
      <c r="BT350">
        <v>0</v>
      </c>
      <c r="BU350">
        <v>0</v>
      </c>
      <c r="BV350">
        <v>0</v>
      </c>
      <c r="BW350">
        <v>0</v>
      </c>
      <c r="CX350">
        <f>Y350*Source!I199</f>
        <v>1.92E-3</v>
      </c>
      <c r="CY350">
        <f>AA350</f>
        <v>27558.36</v>
      </c>
      <c r="CZ350">
        <f>AE350</f>
        <v>1836</v>
      </c>
      <c r="DA350">
        <f>AI350</f>
        <v>15.01</v>
      </c>
      <c r="DB350">
        <f>ROUND(ROUND(AT350*CZ350,2),6)</f>
        <v>3.53</v>
      </c>
      <c r="DC350">
        <f>ROUND(ROUND(AT350*AG350,2),6)</f>
        <v>0</v>
      </c>
    </row>
    <row r="351" spans="1:107" x14ac:dyDescent="0.2">
      <c r="A351">
        <f>ROW(Source!A199)</f>
        <v>199</v>
      </c>
      <c r="B351">
        <v>68187018</v>
      </c>
      <c r="C351">
        <v>68191679</v>
      </c>
      <c r="D351">
        <v>64808617</v>
      </c>
      <c r="E351">
        <v>1</v>
      </c>
      <c r="F351">
        <v>1</v>
      </c>
      <c r="G351">
        <v>1</v>
      </c>
      <c r="H351">
        <v>3</v>
      </c>
      <c r="I351" t="s">
        <v>761</v>
      </c>
      <c r="J351" t="s">
        <v>762</v>
      </c>
      <c r="K351" t="s">
        <v>763</v>
      </c>
      <c r="L351">
        <v>1346</v>
      </c>
      <c r="N351">
        <v>1009</v>
      </c>
      <c r="O351" t="s">
        <v>120</v>
      </c>
      <c r="P351" t="s">
        <v>120</v>
      </c>
      <c r="Q351">
        <v>1</v>
      </c>
      <c r="W351">
        <v>0</v>
      </c>
      <c r="X351">
        <v>-1980359651</v>
      </c>
      <c r="Y351">
        <v>7.2000000000000005E-4</v>
      </c>
      <c r="AA351">
        <v>86.42</v>
      </c>
      <c r="AB351">
        <v>0</v>
      </c>
      <c r="AC351">
        <v>0</v>
      </c>
      <c r="AD351">
        <v>0</v>
      </c>
      <c r="AE351">
        <v>9.0399999999999991</v>
      </c>
      <c r="AF351">
        <v>0</v>
      </c>
      <c r="AG351">
        <v>0</v>
      </c>
      <c r="AH351">
        <v>0</v>
      </c>
      <c r="AI351">
        <v>9.56</v>
      </c>
      <c r="AJ351">
        <v>1</v>
      </c>
      <c r="AK351">
        <v>1</v>
      </c>
      <c r="AL351">
        <v>1</v>
      </c>
      <c r="AN351">
        <v>0</v>
      </c>
      <c r="AO351">
        <v>1</v>
      </c>
      <c r="AP351">
        <v>0</v>
      </c>
      <c r="AQ351">
        <v>0</v>
      </c>
      <c r="AR351">
        <v>0</v>
      </c>
      <c r="AS351" t="s">
        <v>3</v>
      </c>
      <c r="AT351">
        <v>7.2000000000000005E-4</v>
      </c>
      <c r="AU351" t="s">
        <v>3</v>
      </c>
      <c r="AV351">
        <v>0</v>
      </c>
      <c r="AW351">
        <v>2</v>
      </c>
      <c r="AX351">
        <v>68191683</v>
      </c>
      <c r="AY351">
        <v>1</v>
      </c>
      <c r="AZ351">
        <v>0</v>
      </c>
      <c r="BA351">
        <v>348</v>
      </c>
      <c r="BB351">
        <v>0</v>
      </c>
      <c r="BC351">
        <v>0</v>
      </c>
      <c r="BD351">
        <v>0</v>
      </c>
      <c r="BE351">
        <v>0</v>
      </c>
      <c r="BF351">
        <v>0</v>
      </c>
      <c r="BG351">
        <v>0</v>
      </c>
      <c r="BH351">
        <v>0</v>
      </c>
      <c r="BI351">
        <v>0</v>
      </c>
      <c r="BJ351">
        <v>0</v>
      </c>
      <c r="BK351">
        <v>0</v>
      </c>
      <c r="BL351">
        <v>0</v>
      </c>
      <c r="BM351">
        <v>0</v>
      </c>
      <c r="BN351">
        <v>0</v>
      </c>
      <c r="BO351">
        <v>0</v>
      </c>
      <c r="BP351">
        <v>0</v>
      </c>
      <c r="BQ351">
        <v>0</v>
      </c>
      <c r="BR351">
        <v>0</v>
      </c>
      <c r="BS351">
        <v>0</v>
      </c>
      <c r="BT351">
        <v>0</v>
      </c>
      <c r="BU351">
        <v>0</v>
      </c>
      <c r="BV351">
        <v>0</v>
      </c>
      <c r="BW351">
        <v>0</v>
      </c>
      <c r="CX351">
        <f>Y351*Source!I199</f>
        <v>7.2000000000000005E-4</v>
      </c>
      <c r="CY351">
        <f>AA351</f>
        <v>86.42</v>
      </c>
      <c r="CZ351">
        <f>AE351</f>
        <v>9.0399999999999991</v>
      </c>
      <c r="DA351">
        <f>AI351</f>
        <v>9.56</v>
      </c>
      <c r="DB351">
        <f>ROUND(ROUND(AT351*CZ351,2),6)</f>
        <v>0.01</v>
      </c>
      <c r="DC351">
        <f>ROUND(ROUND(AT351*AG351,2),6)</f>
        <v>0</v>
      </c>
    </row>
    <row r="352" spans="1:107" x14ac:dyDescent="0.2">
      <c r="A352">
        <f>ROW(Source!A199)</f>
        <v>199</v>
      </c>
      <c r="B352">
        <v>68187018</v>
      </c>
      <c r="C352">
        <v>68191679</v>
      </c>
      <c r="D352">
        <v>64816145</v>
      </c>
      <c r="E352">
        <v>1</v>
      </c>
      <c r="F352">
        <v>1</v>
      </c>
      <c r="G352">
        <v>1</v>
      </c>
      <c r="H352">
        <v>3</v>
      </c>
      <c r="I352" t="s">
        <v>1038</v>
      </c>
      <c r="J352" t="s">
        <v>1039</v>
      </c>
      <c r="K352" t="s">
        <v>1040</v>
      </c>
      <c r="L352">
        <v>1354</v>
      </c>
      <c r="N352">
        <v>1010</v>
      </c>
      <c r="O352" t="s">
        <v>72</v>
      </c>
      <c r="P352" t="s">
        <v>72</v>
      </c>
      <c r="Q352">
        <v>1</v>
      </c>
      <c r="W352">
        <v>0</v>
      </c>
      <c r="X352">
        <v>567941951</v>
      </c>
      <c r="Y352">
        <v>1</v>
      </c>
      <c r="AA352">
        <v>233.1</v>
      </c>
      <c r="AB352">
        <v>0</v>
      </c>
      <c r="AC352">
        <v>0</v>
      </c>
      <c r="AD352">
        <v>0</v>
      </c>
      <c r="AE352">
        <v>17.5</v>
      </c>
      <c r="AF352">
        <v>0</v>
      </c>
      <c r="AG352">
        <v>0</v>
      </c>
      <c r="AH352">
        <v>0</v>
      </c>
      <c r="AI352">
        <v>13.32</v>
      </c>
      <c r="AJ352">
        <v>1</v>
      </c>
      <c r="AK352">
        <v>1</v>
      </c>
      <c r="AL352">
        <v>1</v>
      </c>
      <c r="AN352">
        <v>0</v>
      </c>
      <c r="AO352">
        <v>1</v>
      </c>
      <c r="AP352">
        <v>0</v>
      </c>
      <c r="AQ352">
        <v>0</v>
      </c>
      <c r="AR352">
        <v>0</v>
      </c>
      <c r="AS352" t="s">
        <v>3</v>
      </c>
      <c r="AT352">
        <v>1</v>
      </c>
      <c r="AU352" t="s">
        <v>3</v>
      </c>
      <c r="AV352">
        <v>0</v>
      </c>
      <c r="AW352">
        <v>2</v>
      </c>
      <c r="AX352">
        <v>68191684</v>
      </c>
      <c r="AY352">
        <v>1</v>
      </c>
      <c r="AZ352">
        <v>0</v>
      </c>
      <c r="BA352">
        <v>349</v>
      </c>
      <c r="BB352">
        <v>0</v>
      </c>
      <c r="BC352">
        <v>0</v>
      </c>
      <c r="BD352">
        <v>0</v>
      </c>
      <c r="BE352">
        <v>0</v>
      </c>
      <c r="BF352">
        <v>0</v>
      </c>
      <c r="BG352">
        <v>0</v>
      </c>
      <c r="BH352">
        <v>0</v>
      </c>
      <c r="BI352">
        <v>0</v>
      </c>
      <c r="BJ352">
        <v>0</v>
      </c>
      <c r="BK352">
        <v>0</v>
      </c>
      <c r="BL352">
        <v>0</v>
      </c>
      <c r="BM352">
        <v>0</v>
      </c>
      <c r="BN352">
        <v>0</v>
      </c>
      <c r="BO352">
        <v>0</v>
      </c>
      <c r="BP352">
        <v>0</v>
      </c>
      <c r="BQ352">
        <v>0</v>
      </c>
      <c r="BR352">
        <v>0</v>
      </c>
      <c r="BS352">
        <v>0</v>
      </c>
      <c r="BT352">
        <v>0</v>
      </c>
      <c r="BU352">
        <v>0</v>
      </c>
      <c r="BV352">
        <v>0</v>
      </c>
      <c r="BW352">
        <v>0</v>
      </c>
      <c r="CX352">
        <f>Y352*Source!I199</f>
        <v>1</v>
      </c>
      <c r="CY352">
        <f>AA352</f>
        <v>233.1</v>
      </c>
      <c r="CZ352">
        <f>AE352</f>
        <v>17.5</v>
      </c>
      <c r="DA352">
        <f>AI352</f>
        <v>13.32</v>
      </c>
      <c r="DB352">
        <f>ROUND(ROUND(AT352*CZ352,2),6)</f>
        <v>17.5</v>
      </c>
      <c r="DC352">
        <f>ROUND(ROUND(AT352*AG352,2),6)</f>
        <v>0</v>
      </c>
    </row>
    <row r="353" spans="1:107" x14ac:dyDescent="0.2">
      <c r="A353">
        <f>ROW(Source!A199)</f>
        <v>199</v>
      </c>
      <c r="B353">
        <v>68187018</v>
      </c>
      <c r="C353">
        <v>68191679</v>
      </c>
      <c r="D353">
        <v>64816163</v>
      </c>
      <c r="E353">
        <v>1</v>
      </c>
      <c r="F353">
        <v>1</v>
      </c>
      <c r="G353">
        <v>1</v>
      </c>
      <c r="H353">
        <v>3</v>
      </c>
      <c r="I353" t="s">
        <v>1041</v>
      </c>
      <c r="J353" t="s">
        <v>1042</v>
      </c>
      <c r="K353" t="s">
        <v>1043</v>
      </c>
      <c r="L353">
        <v>1354</v>
      </c>
      <c r="N353">
        <v>1010</v>
      </c>
      <c r="O353" t="s">
        <v>72</v>
      </c>
      <c r="P353" t="s">
        <v>72</v>
      </c>
      <c r="Q353">
        <v>1</v>
      </c>
      <c r="W353">
        <v>0</v>
      </c>
      <c r="X353">
        <v>-1252431024</v>
      </c>
      <c r="Y353">
        <v>1</v>
      </c>
      <c r="AA353">
        <v>662.8</v>
      </c>
      <c r="AB353">
        <v>0</v>
      </c>
      <c r="AC353">
        <v>0</v>
      </c>
      <c r="AD353">
        <v>0</v>
      </c>
      <c r="AE353">
        <v>36.700000000000003</v>
      </c>
      <c r="AF353">
        <v>0</v>
      </c>
      <c r="AG353">
        <v>0</v>
      </c>
      <c r="AH353">
        <v>0</v>
      </c>
      <c r="AI353">
        <v>18.059999999999999</v>
      </c>
      <c r="AJ353">
        <v>1</v>
      </c>
      <c r="AK353">
        <v>1</v>
      </c>
      <c r="AL353">
        <v>1</v>
      </c>
      <c r="AN353">
        <v>0</v>
      </c>
      <c r="AO353">
        <v>1</v>
      </c>
      <c r="AP353">
        <v>0</v>
      </c>
      <c r="AQ353">
        <v>0</v>
      </c>
      <c r="AR353">
        <v>0</v>
      </c>
      <c r="AS353" t="s">
        <v>3</v>
      </c>
      <c r="AT353">
        <v>1</v>
      </c>
      <c r="AU353" t="s">
        <v>3</v>
      </c>
      <c r="AV353">
        <v>0</v>
      </c>
      <c r="AW353">
        <v>2</v>
      </c>
      <c r="AX353">
        <v>68191685</v>
      </c>
      <c r="AY353">
        <v>1</v>
      </c>
      <c r="AZ353">
        <v>0</v>
      </c>
      <c r="BA353">
        <v>350</v>
      </c>
      <c r="BB353">
        <v>0</v>
      </c>
      <c r="BC353">
        <v>0</v>
      </c>
      <c r="BD353">
        <v>0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>
        <v>0</v>
      </c>
      <c r="BN353">
        <v>0</v>
      </c>
      <c r="BO353">
        <v>0</v>
      </c>
      <c r="BP353">
        <v>0</v>
      </c>
      <c r="BQ353">
        <v>0</v>
      </c>
      <c r="BR353">
        <v>0</v>
      </c>
      <c r="BS353">
        <v>0</v>
      </c>
      <c r="BT353">
        <v>0</v>
      </c>
      <c r="BU353">
        <v>0</v>
      </c>
      <c r="BV353">
        <v>0</v>
      </c>
      <c r="BW353">
        <v>0</v>
      </c>
      <c r="CX353">
        <f>Y353*Source!I199</f>
        <v>1</v>
      </c>
      <c r="CY353">
        <f>AA353</f>
        <v>662.8</v>
      </c>
      <c r="CZ353">
        <f>AE353</f>
        <v>36.700000000000003</v>
      </c>
      <c r="DA353">
        <f>AI353</f>
        <v>18.059999999999999</v>
      </c>
      <c r="DB353">
        <f>ROUND(ROUND(AT353*CZ353,2),6)</f>
        <v>36.700000000000003</v>
      </c>
      <c r="DC353">
        <f>ROUND(ROUND(AT353*AG353,2),6)</f>
        <v>0</v>
      </c>
    </row>
    <row r="354" spans="1:107" x14ac:dyDescent="0.2">
      <c r="A354">
        <f>ROW(Source!A199)</f>
        <v>199</v>
      </c>
      <c r="B354">
        <v>68187018</v>
      </c>
      <c r="C354">
        <v>68191679</v>
      </c>
      <c r="D354">
        <v>64834734</v>
      </c>
      <c r="E354">
        <v>1</v>
      </c>
      <c r="F354">
        <v>1</v>
      </c>
      <c r="G354">
        <v>1</v>
      </c>
      <c r="H354">
        <v>3</v>
      </c>
      <c r="I354" t="s">
        <v>1044</v>
      </c>
      <c r="J354" t="s">
        <v>1045</v>
      </c>
      <c r="K354" t="s">
        <v>1046</v>
      </c>
      <c r="L354">
        <v>1354</v>
      </c>
      <c r="N354">
        <v>1010</v>
      </c>
      <c r="O354" t="s">
        <v>72</v>
      </c>
      <c r="P354" t="s">
        <v>72</v>
      </c>
      <c r="Q354">
        <v>1</v>
      </c>
      <c r="W354">
        <v>0</v>
      </c>
      <c r="X354">
        <v>363495585</v>
      </c>
      <c r="Y354">
        <v>1</v>
      </c>
      <c r="AA354">
        <v>495.2</v>
      </c>
      <c r="AB354">
        <v>0</v>
      </c>
      <c r="AC354">
        <v>0</v>
      </c>
      <c r="AD354">
        <v>0</v>
      </c>
      <c r="AE354">
        <v>77.739999999999995</v>
      </c>
      <c r="AF354">
        <v>0</v>
      </c>
      <c r="AG354">
        <v>0</v>
      </c>
      <c r="AH354">
        <v>0</v>
      </c>
      <c r="AI354">
        <v>6.37</v>
      </c>
      <c r="AJ354">
        <v>1</v>
      </c>
      <c r="AK354">
        <v>1</v>
      </c>
      <c r="AL354">
        <v>1</v>
      </c>
      <c r="AN354">
        <v>0</v>
      </c>
      <c r="AO354">
        <v>1</v>
      </c>
      <c r="AP354">
        <v>0</v>
      </c>
      <c r="AQ354">
        <v>0</v>
      </c>
      <c r="AR354">
        <v>0</v>
      </c>
      <c r="AS354" t="s">
        <v>3</v>
      </c>
      <c r="AT354">
        <v>1</v>
      </c>
      <c r="AU354" t="s">
        <v>3</v>
      </c>
      <c r="AV354">
        <v>0</v>
      </c>
      <c r="AW354">
        <v>2</v>
      </c>
      <c r="AX354">
        <v>68191686</v>
      </c>
      <c r="AY354">
        <v>1</v>
      </c>
      <c r="AZ354">
        <v>0</v>
      </c>
      <c r="BA354">
        <v>351</v>
      </c>
      <c r="BB354">
        <v>0</v>
      </c>
      <c r="BC354">
        <v>0</v>
      </c>
      <c r="BD354">
        <v>0</v>
      </c>
      <c r="BE354">
        <v>0</v>
      </c>
      <c r="BF354">
        <v>0</v>
      </c>
      <c r="BG354">
        <v>0</v>
      </c>
      <c r="BH354">
        <v>0</v>
      </c>
      <c r="BI354">
        <v>0</v>
      </c>
      <c r="BJ354">
        <v>0</v>
      </c>
      <c r="BK354">
        <v>0</v>
      </c>
      <c r="BL354">
        <v>0</v>
      </c>
      <c r="BM354">
        <v>0</v>
      </c>
      <c r="BN354">
        <v>0</v>
      </c>
      <c r="BO354">
        <v>0</v>
      </c>
      <c r="BP354">
        <v>0</v>
      </c>
      <c r="BQ354">
        <v>0</v>
      </c>
      <c r="BR354">
        <v>0</v>
      </c>
      <c r="BS354">
        <v>0</v>
      </c>
      <c r="BT354">
        <v>0</v>
      </c>
      <c r="BU354">
        <v>0</v>
      </c>
      <c r="BV354">
        <v>0</v>
      </c>
      <c r="BW354">
        <v>0</v>
      </c>
      <c r="CX354">
        <f>Y354*Source!I199</f>
        <v>1</v>
      </c>
      <c r="CY354">
        <f>AA354</f>
        <v>495.2</v>
      </c>
      <c r="CZ354">
        <f>AE354</f>
        <v>77.739999999999995</v>
      </c>
      <c r="DA354">
        <f>AI354</f>
        <v>6.37</v>
      </c>
      <c r="DB354">
        <f>ROUND(ROUND(AT354*CZ354,2),6)</f>
        <v>77.739999999999995</v>
      </c>
      <c r="DC354">
        <f>ROUND(ROUND(AT354*AG354,2),6)</f>
        <v>0</v>
      </c>
    </row>
    <row r="355" spans="1:107" x14ac:dyDescent="0.2">
      <c r="A355">
        <f>ROW(Source!A200)</f>
        <v>200</v>
      </c>
      <c r="B355">
        <v>68187018</v>
      </c>
      <c r="C355">
        <v>68191715</v>
      </c>
      <c r="D355">
        <v>18410280</v>
      </c>
      <c r="E355">
        <v>1</v>
      </c>
      <c r="F355">
        <v>1</v>
      </c>
      <c r="G355">
        <v>1</v>
      </c>
      <c r="H355">
        <v>1</v>
      </c>
      <c r="I355" t="s">
        <v>787</v>
      </c>
      <c r="J355" t="s">
        <v>3</v>
      </c>
      <c r="K355" t="s">
        <v>788</v>
      </c>
      <c r="L355">
        <v>1369</v>
      </c>
      <c r="N355">
        <v>1013</v>
      </c>
      <c r="O355" t="s">
        <v>665</v>
      </c>
      <c r="P355" t="s">
        <v>665</v>
      </c>
      <c r="Q355">
        <v>1</v>
      </c>
      <c r="W355">
        <v>0</v>
      </c>
      <c r="X355">
        <v>-464685602</v>
      </c>
      <c r="Y355">
        <v>28.335999999999999</v>
      </c>
      <c r="AA355">
        <v>0</v>
      </c>
      <c r="AB355">
        <v>0</v>
      </c>
      <c r="AC355">
        <v>0</v>
      </c>
      <c r="AD355">
        <v>9.51</v>
      </c>
      <c r="AE355">
        <v>0</v>
      </c>
      <c r="AF355">
        <v>0</v>
      </c>
      <c r="AG355">
        <v>0</v>
      </c>
      <c r="AH355">
        <v>9.51</v>
      </c>
      <c r="AI355">
        <v>1</v>
      </c>
      <c r="AJ355">
        <v>1</v>
      </c>
      <c r="AK355">
        <v>1</v>
      </c>
      <c r="AL355">
        <v>1</v>
      </c>
      <c r="AN355">
        <v>0</v>
      </c>
      <c r="AO355">
        <v>1</v>
      </c>
      <c r="AP355">
        <v>1</v>
      </c>
      <c r="AQ355">
        <v>0</v>
      </c>
      <c r="AR355">
        <v>0</v>
      </c>
      <c r="AS355" t="s">
        <v>3</v>
      </c>
      <c r="AT355">
        <v>24.64</v>
      </c>
      <c r="AU355" t="s">
        <v>21</v>
      </c>
      <c r="AV355">
        <v>1</v>
      </c>
      <c r="AW355">
        <v>2</v>
      </c>
      <c r="AX355">
        <v>68191716</v>
      </c>
      <c r="AY355">
        <v>1</v>
      </c>
      <c r="AZ355">
        <v>0</v>
      </c>
      <c r="BA355">
        <v>352</v>
      </c>
      <c r="BB355">
        <v>0</v>
      </c>
      <c r="BC355">
        <v>0</v>
      </c>
      <c r="BD355">
        <v>0</v>
      </c>
      <c r="BE355">
        <v>0</v>
      </c>
      <c r="BF355">
        <v>0</v>
      </c>
      <c r="BG355">
        <v>0</v>
      </c>
      <c r="BH355">
        <v>0</v>
      </c>
      <c r="BI355">
        <v>0</v>
      </c>
      <c r="BJ355">
        <v>0</v>
      </c>
      <c r="BK355">
        <v>0</v>
      </c>
      <c r="BL355">
        <v>0</v>
      </c>
      <c r="BM355">
        <v>0</v>
      </c>
      <c r="BN355">
        <v>0</v>
      </c>
      <c r="BO355">
        <v>0</v>
      </c>
      <c r="BP355">
        <v>0</v>
      </c>
      <c r="BQ355">
        <v>0</v>
      </c>
      <c r="BR355">
        <v>0</v>
      </c>
      <c r="BS355">
        <v>0</v>
      </c>
      <c r="BT355">
        <v>0</v>
      </c>
      <c r="BU355">
        <v>0</v>
      </c>
      <c r="BV355">
        <v>0</v>
      </c>
      <c r="BW355">
        <v>0</v>
      </c>
      <c r="CX355">
        <f>Y355*Source!I200</f>
        <v>2.8336000000000001</v>
      </c>
      <c r="CY355">
        <f>AD355</f>
        <v>9.51</v>
      </c>
      <c r="CZ355">
        <f>AH355</f>
        <v>9.51</v>
      </c>
      <c r="DA355">
        <f>AL355</f>
        <v>1</v>
      </c>
      <c r="DB355">
        <f>ROUND((ROUND(AT355*CZ355,2)*1.15),6)</f>
        <v>269.47949999999997</v>
      </c>
      <c r="DC355">
        <f>ROUND((ROUND(AT355*AG355,2)*1.15),6)</f>
        <v>0</v>
      </c>
    </row>
    <row r="356" spans="1:107" x14ac:dyDescent="0.2">
      <c r="A356">
        <f>ROW(Source!A200)</f>
        <v>200</v>
      </c>
      <c r="B356">
        <v>68187018</v>
      </c>
      <c r="C356">
        <v>68191715</v>
      </c>
      <c r="D356">
        <v>121548</v>
      </c>
      <c r="E356">
        <v>1</v>
      </c>
      <c r="F356">
        <v>1</v>
      </c>
      <c r="G356">
        <v>1</v>
      </c>
      <c r="H356">
        <v>1</v>
      </c>
      <c r="I356" t="s">
        <v>44</v>
      </c>
      <c r="J356" t="s">
        <v>3</v>
      </c>
      <c r="K356" t="s">
        <v>723</v>
      </c>
      <c r="L356">
        <v>608254</v>
      </c>
      <c r="N356">
        <v>1013</v>
      </c>
      <c r="O356" t="s">
        <v>724</v>
      </c>
      <c r="P356" t="s">
        <v>724</v>
      </c>
      <c r="Q356">
        <v>1</v>
      </c>
      <c r="W356">
        <v>0</v>
      </c>
      <c r="X356">
        <v>-185737400</v>
      </c>
      <c r="Y356">
        <v>0.4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1</v>
      </c>
      <c r="AJ356">
        <v>1</v>
      </c>
      <c r="AK356">
        <v>1</v>
      </c>
      <c r="AL356">
        <v>1</v>
      </c>
      <c r="AN356">
        <v>0</v>
      </c>
      <c r="AO356">
        <v>1</v>
      </c>
      <c r="AP356">
        <v>1</v>
      </c>
      <c r="AQ356">
        <v>0</v>
      </c>
      <c r="AR356">
        <v>0</v>
      </c>
      <c r="AS356" t="s">
        <v>3</v>
      </c>
      <c r="AT356">
        <v>0.32</v>
      </c>
      <c r="AU356" t="s">
        <v>20</v>
      </c>
      <c r="AV356">
        <v>2</v>
      </c>
      <c r="AW356">
        <v>2</v>
      </c>
      <c r="AX356">
        <v>68191717</v>
      </c>
      <c r="AY356">
        <v>1</v>
      </c>
      <c r="AZ356">
        <v>0</v>
      </c>
      <c r="BA356">
        <v>353</v>
      </c>
      <c r="BB356">
        <v>0</v>
      </c>
      <c r="BC356">
        <v>0</v>
      </c>
      <c r="BD356">
        <v>0</v>
      </c>
      <c r="BE356">
        <v>0</v>
      </c>
      <c r="BF356">
        <v>0</v>
      </c>
      <c r="BG356">
        <v>0</v>
      </c>
      <c r="BH356">
        <v>0</v>
      </c>
      <c r="BI356">
        <v>0</v>
      </c>
      <c r="BJ356">
        <v>0</v>
      </c>
      <c r="BK356">
        <v>0</v>
      </c>
      <c r="BL356">
        <v>0</v>
      </c>
      <c r="BM356">
        <v>0</v>
      </c>
      <c r="BN356">
        <v>0</v>
      </c>
      <c r="BO356">
        <v>0</v>
      </c>
      <c r="BP356">
        <v>0</v>
      </c>
      <c r="BQ356">
        <v>0</v>
      </c>
      <c r="BR356">
        <v>0</v>
      </c>
      <c r="BS356">
        <v>0</v>
      </c>
      <c r="BT356">
        <v>0</v>
      </c>
      <c r="BU356">
        <v>0</v>
      </c>
      <c r="BV356">
        <v>0</v>
      </c>
      <c r="BW356">
        <v>0</v>
      </c>
      <c r="CX356">
        <f>Y356*Source!I200</f>
        <v>4.0000000000000008E-2</v>
      </c>
      <c r="CY356">
        <f>AD356</f>
        <v>0</v>
      </c>
      <c r="CZ356">
        <f>AH356</f>
        <v>0</v>
      </c>
      <c r="DA356">
        <f>AL356</f>
        <v>1</v>
      </c>
      <c r="DB356">
        <f>ROUND((ROUND(AT356*CZ356,2)*1.25),6)</f>
        <v>0</v>
      </c>
      <c r="DC356">
        <f>ROUND((ROUND(AT356*AG356,2)*1.25),6)</f>
        <v>0</v>
      </c>
    </row>
    <row r="357" spans="1:107" x14ac:dyDescent="0.2">
      <c r="A357">
        <f>ROW(Source!A200)</f>
        <v>200</v>
      </c>
      <c r="B357">
        <v>68187018</v>
      </c>
      <c r="C357">
        <v>68191715</v>
      </c>
      <c r="D357">
        <v>64871408</v>
      </c>
      <c r="E357">
        <v>1</v>
      </c>
      <c r="F357">
        <v>1</v>
      </c>
      <c r="G357">
        <v>1</v>
      </c>
      <c r="H357">
        <v>2</v>
      </c>
      <c r="I357" t="s">
        <v>789</v>
      </c>
      <c r="J357" t="s">
        <v>790</v>
      </c>
      <c r="K357" t="s">
        <v>791</v>
      </c>
      <c r="L357">
        <v>1368</v>
      </c>
      <c r="N357">
        <v>1011</v>
      </c>
      <c r="O357" t="s">
        <v>669</v>
      </c>
      <c r="P357" t="s">
        <v>669</v>
      </c>
      <c r="Q357">
        <v>1</v>
      </c>
      <c r="W357">
        <v>0</v>
      </c>
      <c r="X357">
        <v>344519037</v>
      </c>
      <c r="Y357">
        <v>0.4</v>
      </c>
      <c r="AA357">
        <v>0</v>
      </c>
      <c r="AB357">
        <v>399.5</v>
      </c>
      <c r="AC357">
        <v>383.81</v>
      </c>
      <c r="AD357">
        <v>0</v>
      </c>
      <c r="AE357">
        <v>0</v>
      </c>
      <c r="AF357">
        <v>31.26</v>
      </c>
      <c r="AG357">
        <v>13.5</v>
      </c>
      <c r="AH357">
        <v>0</v>
      </c>
      <c r="AI357">
        <v>1</v>
      </c>
      <c r="AJ357">
        <v>12.78</v>
      </c>
      <c r="AK357">
        <v>28.43</v>
      </c>
      <c r="AL357">
        <v>1</v>
      </c>
      <c r="AN357">
        <v>0</v>
      </c>
      <c r="AO357">
        <v>1</v>
      </c>
      <c r="AP357">
        <v>1</v>
      </c>
      <c r="AQ357">
        <v>0</v>
      </c>
      <c r="AR357">
        <v>0</v>
      </c>
      <c r="AS357" t="s">
        <v>3</v>
      </c>
      <c r="AT357">
        <v>0.32</v>
      </c>
      <c r="AU357" t="s">
        <v>20</v>
      </c>
      <c r="AV357">
        <v>0</v>
      </c>
      <c r="AW357">
        <v>2</v>
      </c>
      <c r="AX357">
        <v>68191718</v>
      </c>
      <c r="AY357">
        <v>1</v>
      </c>
      <c r="AZ357">
        <v>0</v>
      </c>
      <c r="BA357">
        <v>354</v>
      </c>
      <c r="BB357">
        <v>0</v>
      </c>
      <c r="BC357">
        <v>0</v>
      </c>
      <c r="BD357">
        <v>0</v>
      </c>
      <c r="BE357">
        <v>0</v>
      </c>
      <c r="BF357">
        <v>0</v>
      </c>
      <c r="BG357">
        <v>0</v>
      </c>
      <c r="BH357">
        <v>0</v>
      </c>
      <c r="BI357">
        <v>0</v>
      </c>
      <c r="BJ357">
        <v>0</v>
      </c>
      <c r="BK357">
        <v>0</v>
      </c>
      <c r="BL357">
        <v>0</v>
      </c>
      <c r="BM357">
        <v>0</v>
      </c>
      <c r="BN357">
        <v>0</v>
      </c>
      <c r="BO357">
        <v>0</v>
      </c>
      <c r="BP357">
        <v>0</v>
      </c>
      <c r="BQ357">
        <v>0</v>
      </c>
      <c r="BR357">
        <v>0</v>
      </c>
      <c r="BS357">
        <v>0</v>
      </c>
      <c r="BT357">
        <v>0</v>
      </c>
      <c r="BU357">
        <v>0</v>
      </c>
      <c r="BV357">
        <v>0</v>
      </c>
      <c r="BW357">
        <v>0</v>
      </c>
      <c r="CX357">
        <f>Y357*Source!I200</f>
        <v>4.0000000000000008E-2</v>
      </c>
      <c r="CY357">
        <f>AB357</f>
        <v>399.5</v>
      </c>
      <c r="CZ357">
        <f>AF357</f>
        <v>31.26</v>
      </c>
      <c r="DA357">
        <f>AJ357</f>
        <v>12.78</v>
      </c>
      <c r="DB357">
        <f>ROUND((ROUND(AT357*CZ357,2)*1.25),6)</f>
        <v>12.5</v>
      </c>
      <c r="DC357">
        <f>ROUND((ROUND(AT357*AG357,2)*1.25),6)</f>
        <v>5.4</v>
      </c>
    </row>
    <row r="358" spans="1:107" x14ac:dyDescent="0.2">
      <c r="A358">
        <f>ROW(Source!A200)</f>
        <v>200</v>
      </c>
      <c r="B358">
        <v>68187018</v>
      </c>
      <c r="C358">
        <v>68191715</v>
      </c>
      <c r="D358">
        <v>64872800</v>
      </c>
      <c r="E358">
        <v>1</v>
      </c>
      <c r="F358">
        <v>1</v>
      </c>
      <c r="G358">
        <v>1</v>
      </c>
      <c r="H358">
        <v>2</v>
      </c>
      <c r="I358" t="s">
        <v>746</v>
      </c>
      <c r="J358" t="s">
        <v>747</v>
      </c>
      <c r="K358" t="s">
        <v>748</v>
      </c>
      <c r="L358">
        <v>1368</v>
      </c>
      <c r="N358">
        <v>1011</v>
      </c>
      <c r="O358" t="s">
        <v>669</v>
      </c>
      <c r="P358" t="s">
        <v>669</v>
      </c>
      <c r="Q358">
        <v>1</v>
      </c>
      <c r="W358">
        <v>0</v>
      </c>
      <c r="X358">
        <v>-1867053656</v>
      </c>
      <c r="Y358">
        <v>0.25</v>
      </c>
      <c r="AA358">
        <v>0</v>
      </c>
      <c r="AB358">
        <v>7.18</v>
      </c>
      <c r="AC358">
        <v>0</v>
      </c>
      <c r="AD358">
        <v>0</v>
      </c>
      <c r="AE358">
        <v>0</v>
      </c>
      <c r="AF358">
        <v>1.95</v>
      </c>
      <c r="AG358">
        <v>0</v>
      </c>
      <c r="AH358">
        <v>0</v>
      </c>
      <c r="AI358">
        <v>1</v>
      </c>
      <c r="AJ358">
        <v>3.68</v>
      </c>
      <c r="AK358">
        <v>28.43</v>
      </c>
      <c r="AL358">
        <v>1</v>
      </c>
      <c r="AN358">
        <v>0</v>
      </c>
      <c r="AO358">
        <v>1</v>
      </c>
      <c r="AP358">
        <v>1</v>
      </c>
      <c r="AQ358">
        <v>0</v>
      </c>
      <c r="AR358">
        <v>0</v>
      </c>
      <c r="AS358" t="s">
        <v>3</v>
      </c>
      <c r="AT358">
        <v>0.2</v>
      </c>
      <c r="AU358" t="s">
        <v>20</v>
      </c>
      <c r="AV358">
        <v>0</v>
      </c>
      <c r="AW358">
        <v>2</v>
      </c>
      <c r="AX358">
        <v>68191719</v>
      </c>
      <c r="AY358">
        <v>1</v>
      </c>
      <c r="AZ358">
        <v>0</v>
      </c>
      <c r="BA358">
        <v>355</v>
      </c>
      <c r="BB358">
        <v>0</v>
      </c>
      <c r="BC358">
        <v>0</v>
      </c>
      <c r="BD358">
        <v>0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0</v>
      </c>
      <c r="BK358">
        <v>0</v>
      </c>
      <c r="BL358">
        <v>0</v>
      </c>
      <c r="BM358">
        <v>0</v>
      </c>
      <c r="BN358">
        <v>0</v>
      </c>
      <c r="BO358">
        <v>0</v>
      </c>
      <c r="BP358">
        <v>0</v>
      </c>
      <c r="BQ358">
        <v>0</v>
      </c>
      <c r="BR358">
        <v>0</v>
      </c>
      <c r="BS358">
        <v>0</v>
      </c>
      <c r="BT358">
        <v>0</v>
      </c>
      <c r="BU358">
        <v>0</v>
      </c>
      <c r="BV358">
        <v>0</v>
      </c>
      <c r="BW358">
        <v>0</v>
      </c>
      <c r="CX358">
        <f>Y358*Source!I200</f>
        <v>2.5000000000000001E-2</v>
      </c>
      <c r="CY358">
        <f>AB358</f>
        <v>7.18</v>
      </c>
      <c r="CZ358">
        <f>AF358</f>
        <v>1.95</v>
      </c>
      <c r="DA358">
        <f>AJ358</f>
        <v>3.68</v>
      </c>
      <c r="DB358">
        <f>ROUND((ROUND(AT358*CZ358,2)*1.25),6)</f>
        <v>0.48749999999999999</v>
      </c>
      <c r="DC358">
        <f>ROUND((ROUND(AT358*AG358,2)*1.25),6)</f>
        <v>0</v>
      </c>
    </row>
    <row r="359" spans="1:107" x14ac:dyDescent="0.2">
      <c r="A359">
        <f>ROW(Source!A200)</f>
        <v>200</v>
      </c>
      <c r="B359">
        <v>68187018</v>
      </c>
      <c r="C359">
        <v>68191715</v>
      </c>
      <c r="D359">
        <v>64873129</v>
      </c>
      <c r="E359">
        <v>1</v>
      </c>
      <c r="F359">
        <v>1</v>
      </c>
      <c r="G359">
        <v>1</v>
      </c>
      <c r="H359">
        <v>2</v>
      </c>
      <c r="I359" t="s">
        <v>715</v>
      </c>
      <c r="J359" t="s">
        <v>716</v>
      </c>
      <c r="K359" t="s">
        <v>717</v>
      </c>
      <c r="L359">
        <v>1368</v>
      </c>
      <c r="N359">
        <v>1011</v>
      </c>
      <c r="O359" t="s">
        <v>669</v>
      </c>
      <c r="P359" t="s">
        <v>669</v>
      </c>
      <c r="Q359">
        <v>1</v>
      </c>
      <c r="W359">
        <v>0</v>
      </c>
      <c r="X359">
        <v>1230759911</v>
      </c>
      <c r="Y359">
        <v>0.48749999999999999</v>
      </c>
      <c r="AA359">
        <v>0</v>
      </c>
      <c r="AB359">
        <v>851.65</v>
      </c>
      <c r="AC359">
        <v>329.79</v>
      </c>
      <c r="AD359">
        <v>0</v>
      </c>
      <c r="AE359">
        <v>0</v>
      </c>
      <c r="AF359">
        <v>87.17</v>
      </c>
      <c r="AG359">
        <v>11.6</v>
      </c>
      <c r="AH359">
        <v>0</v>
      </c>
      <c r="AI359">
        <v>1</v>
      </c>
      <c r="AJ359">
        <v>9.77</v>
      </c>
      <c r="AK359">
        <v>28.43</v>
      </c>
      <c r="AL359">
        <v>1</v>
      </c>
      <c r="AN359">
        <v>0</v>
      </c>
      <c r="AO359">
        <v>1</v>
      </c>
      <c r="AP359">
        <v>1</v>
      </c>
      <c r="AQ359">
        <v>0</v>
      </c>
      <c r="AR359">
        <v>0</v>
      </c>
      <c r="AS359" t="s">
        <v>3</v>
      </c>
      <c r="AT359">
        <v>0.39</v>
      </c>
      <c r="AU359" t="s">
        <v>20</v>
      </c>
      <c r="AV359">
        <v>0</v>
      </c>
      <c r="AW359">
        <v>2</v>
      </c>
      <c r="AX359">
        <v>68191720</v>
      </c>
      <c r="AY359">
        <v>1</v>
      </c>
      <c r="AZ359">
        <v>2048</v>
      </c>
      <c r="BA359">
        <v>356</v>
      </c>
      <c r="BB359">
        <v>0</v>
      </c>
      <c r="BC359">
        <v>0</v>
      </c>
      <c r="BD359">
        <v>0</v>
      </c>
      <c r="BE359">
        <v>0</v>
      </c>
      <c r="BF359">
        <v>0</v>
      </c>
      <c r="BG359">
        <v>0</v>
      </c>
      <c r="BH359">
        <v>0</v>
      </c>
      <c r="BI359">
        <v>0</v>
      </c>
      <c r="BJ359">
        <v>0</v>
      </c>
      <c r="BK359">
        <v>0</v>
      </c>
      <c r="BL359">
        <v>0</v>
      </c>
      <c r="BM359">
        <v>0</v>
      </c>
      <c r="BN359">
        <v>0</v>
      </c>
      <c r="BO359">
        <v>0</v>
      </c>
      <c r="BP359">
        <v>0</v>
      </c>
      <c r="BQ359">
        <v>0</v>
      </c>
      <c r="BR359">
        <v>0</v>
      </c>
      <c r="BS359">
        <v>0</v>
      </c>
      <c r="BT359">
        <v>0</v>
      </c>
      <c r="BU359">
        <v>0</v>
      </c>
      <c r="BV359">
        <v>0</v>
      </c>
      <c r="BW359">
        <v>0</v>
      </c>
      <c r="CX359">
        <f>Y359*Source!I200</f>
        <v>4.8750000000000002E-2</v>
      </c>
      <c r="CY359">
        <f>AB359</f>
        <v>851.65</v>
      </c>
      <c r="CZ359">
        <f>AF359</f>
        <v>87.17</v>
      </c>
      <c r="DA359">
        <f>AJ359</f>
        <v>9.77</v>
      </c>
      <c r="DB359">
        <f>ROUND((ROUND(AT359*CZ359,2)*1.25),6)</f>
        <v>42.5</v>
      </c>
      <c r="DC359">
        <f>ROUND((ROUND(AT359*AG359,2)*1.25),6)</f>
        <v>5.65</v>
      </c>
    </row>
    <row r="360" spans="1:107" x14ac:dyDescent="0.2">
      <c r="A360">
        <f>ROW(Source!A200)</f>
        <v>200</v>
      </c>
      <c r="B360">
        <v>68187018</v>
      </c>
      <c r="C360">
        <v>68191715</v>
      </c>
      <c r="D360">
        <v>64807530</v>
      </c>
      <c r="E360">
        <v>1</v>
      </c>
      <c r="F360">
        <v>1</v>
      </c>
      <c r="G360">
        <v>1</v>
      </c>
      <c r="H360">
        <v>3</v>
      </c>
      <c r="I360" t="s">
        <v>1047</v>
      </c>
      <c r="J360" t="s">
        <v>1048</v>
      </c>
      <c r="K360" t="s">
        <v>1049</v>
      </c>
      <c r="L360">
        <v>1348</v>
      </c>
      <c r="N360">
        <v>1009</v>
      </c>
      <c r="O360" t="s">
        <v>133</v>
      </c>
      <c r="P360" t="s">
        <v>133</v>
      </c>
      <c r="Q360">
        <v>1000</v>
      </c>
      <c r="W360">
        <v>0</v>
      </c>
      <c r="X360">
        <v>-1081944564</v>
      </c>
      <c r="Y360">
        <v>1E-3</v>
      </c>
      <c r="AA360">
        <v>126426.26</v>
      </c>
      <c r="AB360">
        <v>0</v>
      </c>
      <c r="AC360">
        <v>0</v>
      </c>
      <c r="AD360">
        <v>0</v>
      </c>
      <c r="AE360">
        <v>30029.99</v>
      </c>
      <c r="AF360">
        <v>0</v>
      </c>
      <c r="AG360">
        <v>0</v>
      </c>
      <c r="AH360">
        <v>0</v>
      </c>
      <c r="AI360">
        <v>4.21</v>
      </c>
      <c r="AJ360">
        <v>1</v>
      </c>
      <c r="AK360">
        <v>1</v>
      </c>
      <c r="AL360">
        <v>1</v>
      </c>
      <c r="AN360">
        <v>0</v>
      </c>
      <c r="AO360">
        <v>1</v>
      </c>
      <c r="AP360">
        <v>0</v>
      </c>
      <c r="AQ360">
        <v>0</v>
      </c>
      <c r="AR360">
        <v>0</v>
      </c>
      <c r="AS360" t="s">
        <v>3</v>
      </c>
      <c r="AT360">
        <v>1E-3</v>
      </c>
      <c r="AU360" t="s">
        <v>3</v>
      </c>
      <c r="AV360">
        <v>0</v>
      </c>
      <c r="AW360">
        <v>2</v>
      </c>
      <c r="AX360">
        <v>68191721</v>
      </c>
      <c r="AY360">
        <v>1</v>
      </c>
      <c r="AZ360">
        <v>0</v>
      </c>
      <c r="BA360">
        <v>357</v>
      </c>
      <c r="BB360">
        <v>0</v>
      </c>
      <c r="BC360">
        <v>0</v>
      </c>
      <c r="BD360">
        <v>0</v>
      </c>
      <c r="BE360">
        <v>0</v>
      </c>
      <c r="BF360">
        <v>0</v>
      </c>
      <c r="BG360">
        <v>0</v>
      </c>
      <c r="BH360">
        <v>0</v>
      </c>
      <c r="BI360">
        <v>0</v>
      </c>
      <c r="BJ360">
        <v>0</v>
      </c>
      <c r="BK360">
        <v>0</v>
      </c>
      <c r="BL360">
        <v>0</v>
      </c>
      <c r="BM360">
        <v>0</v>
      </c>
      <c r="BN360">
        <v>0</v>
      </c>
      <c r="BO360">
        <v>0</v>
      </c>
      <c r="BP360">
        <v>0</v>
      </c>
      <c r="BQ360">
        <v>0</v>
      </c>
      <c r="BR360">
        <v>0</v>
      </c>
      <c r="BS360">
        <v>0</v>
      </c>
      <c r="BT360">
        <v>0</v>
      </c>
      <c r="BU360">
        <v>0</v>
      </c>
      <c r="BV360">
        <v>0</v>
      </c>
      <c r="BW360">
        <v>0</v>
      </c>
      <c r="CX360">
        <f>Y360*Source!I200</f>
        <v>1E-4</v>
      </c>
      <c r="CY360">
        <f t="shared" ref="CY360:CY371" si="72">AA360</f>
        <v>126426.26</v>
      </c>
      <c r="CZ360">
        <f t="shared" ref="CZ360:CZ371" si="73">AE360</f>
        <v>30029.99</v>
      </c>
      <c r="DA360">
        <f t="shared" ref="DA360:DA371" si="74">AI360</f>
        <v>4.21</v>
      </c>
      <c r="DB360">
        <f t="shared" ref="DB360:DB371" si="75">ROUND(ROUND(AT360*CZ360,2),6)</f>
        <v>30.03</v>
      </c>
      <c r="DC360">
        <f t="shared" ref="DC360:DC371" si="76">ROUND(ROUND(AT360*AG360,2),6)</f>
        <v>0</v>
      </c>
    </row>
    <row r="361" spans="1:107" x14ac:dyDescent="0.2">
      <c r="A361">
        <f>ROW(Source!A200)</f>
        <v>200</v>
      </c>
      <c r="B361">
        <v>68187018</v>
      </c>
      <c r="C361">
        <v>68191715</v>
      </c>
      <c r="D361">
        <v>64807574</v>
      </c>
      <c r="E361">
        <v>1</v>
      </c>
      <c r="F361">
        <v>1</v>
      </c>
      <c r="G361">
        <v>1</v>
      </c>
      <c r="H361">
        <v>3</v>
      </c>
      <c r="I361" t="s">
        <v>985</v>
      </c>
      <c r="J361" t="s">
        <v>986</v>
      </c>
      <c r="K361" t="s">
        <v>987</v>
      </c>
      <c r="L361">
        <v>1348</v>
      </c>
      <c r="N361">
        <v>1009</v>
      </c>
      <c r="O361" t="s">
        <v>133</v>
      </c>
      <c r="P361" t="s">
        <v>133</v>
      </c>
      <c r="Q361">
        <v>1000</v>
      </c>
      <c r="W361">
        <v>0</v>
      </c>
      <c r="X361">
        <v>1625292450</v>
      </c>
      <c r="Y361">
        <v>4.0000000000000002E-4</v>
      </c>
      <c r="AA361">
        <v>48531.96</v>
      </c>
      <c r="AB361">
        <v>0</v>
      </c>
      <c r="AC361">
        <v>0</v>
      </c>
      <c r="AD361">
        <v>0</v>
      </c>
      <c r="AE361">
        <v>15118.99</v>
      </c>
      <c r="AF361">
        <v>0</v>
      </c>
      <c r="AG361">
        <v>0</v>
      </c>
      <c r="AH361">
        <v>0</v>
      </c>
      <c r="AI361">
        <v>3.21</v>
      </c>
      <c r="AJ361">
        <v>1</v>
      </c>
      <c r="AK361">
        <v>1</v>
      </c>
      <c r="AL361">
        <v>1</v>
      </c>
      <c r="AN361">
        <v>0</v>
      </c>
      <c r="AO361">
        <v>1</v>
      </c>
      <c r="AP361">
        <v>0</v>
      </c>
      <c r="AQ361">
        <v>0</v>
      </c>
      <c r="AR361">
        <v>0</v>
      </c>
      <c r="AS361" t="s">
        <v>3</v>
      </c>
      <c r="AT361">
        <v>4.0000000000000002E-4</v>
      </c>
      <c r="AU361" t="s">
        <v>3</v>
      </c>
      <c r="AV361">
        <v>0</v>
      </c>
      <c r="AW361">
        <v>2</v>
      </c>
      <c r="AX361">
        <v>68191722</v>
      </c>
      <c r="AY361">
        <v>1</v>
      </c>
      <c r="AZ361">
        <v>0</v>
      </c>
      <c r="BA361">
        <v>358</v>
      </c>
      <c r="BB361">
        <v>0</v>
      </c>
      <c r="BC361">
        <v>0</v>
      </c>
      <c r="BD361">
        <v>0</v>
      </c>
      <c r="BE361">
        <v>0</v>
      </c>
      <c r="BF361">
        <v>0</v>
      </c>
      <c r="BG361">
        <v>0</v>
      </c>
      <c r="BH361">
        <v>0</v>
      </c>
      <c r="BI361">
        <v>0</v>
      </c>
      <c r="BJ361">
        <v>0</v>
      </c>
      <c r="BK361">
        <v>0</v>
      </c>
      <c r="BL361">
        <v>0</v>
      </c>
      <c r="BM361">
        <v>0</v>
      </c>
      <c r="BN361">
        <v>0</v>
      </c>
      <c r="BO361">
        <v>0</v>
      </c>
      <c r="BP361">
        <v>0</v>
      </c>
      <c r="BQ361">
        <v>0</v>
      </c>
      <c r="BR361">
        <v>0</v>
      </c>
      <c r="BS361">
        <v>0</v>
      </c>
      <c r="BT361">
        <v>0</v>
      </c>
      <c r="BU361">
        <v>0</v>
      </c>
      <c r="BV361">
        <v>0</v>
      </c>
      <c r="BW361">
        <v>0</v>
      </c>
      <c r="CX361">
        <f>Y361*Source!I200</f>
        <v>4.0000000000000003E-5</v>
      </c>
      <c r="CY361">
        <f t="shared" si="72"/>
        <v>48531.96</v>
      </c>
      <c r="CZ361">
        <f t="shared" si="73"/>
        <v>15118.99</v>
      </c>
      <c r="DA361">
        <f t="shared" si="74"/>
        <v>3.21</v>
      </c>
      <c r="DB361">
        <f t="shared" si="75"/>
        <v>6.05</v>
      </c>
      <c r="DC361">
        <f t="shared" si="76"/>
        <v>0</v>
      </c>
    </row>
    <row r="362" spans="1:107" x14ac:dyDescent="0.2">
      <c r="A362">
        <f>ROW(Source!A200)</f>
        <v>200</v>
      </c>
      <c r="B362">
        <v>68187018</v>
      </c>
      <c r="C362">
        <v>68191715</v>
      </c>
      <c r="D362">
        <v>64807749</v>
      </c>
      <c r="E362">
        <v>1</v>
      </c>
      <c r="F362">
        <v>1</v>
      </c>
      <c r="G362">
        <v>1</v>
      </c>
      <c r="H362">
        <v>3</v>
      </c>
      <c r="I362" t="s">
        <v>988</v>
      </c>
      <c r="J362" t="s">
        <v>989</v>
      </c>
      <c r="K362" t="s">
        <v>990</v>
      </c>
      <c r="L362">
        <v>1348</v>
      </c>
      <c r="N362">
        <v>1009</v>
      </c>
      <c r="O362" t="s">
        <v>133</v>
      </c>
      <c r="P362" t="s">
        <v>133</v>
      </c>
      <c r="Q362">
        <v>1000</v>
      </c>
      <c r="W362">
        <v>0</v>
      </c>
      <c r="X362">
        <v>24062879</v>
      </c>
      <c r="Y362">
        <v>2.0000000000000001E-4</v>
      </c>
      <c r="AA362">
        <v>55765.5</v>
      </c>
      <c r="AB362">
        <v>0</v>
      </c>
      <c r="AC362">
        <v>0</v>
      </c>
      <c r="AD362">
        <v>0</v>
      </c>
      <c r="AE362">
        <v>16950</v>
      </c>
      <c r="AF362">
        <v>0</v>
      </c>
      <c r="AG362">
        <v>0</v>
      </c>
      <c r="AH362">
        <v>0</v>
      </c>
      <c r="AI362">
        <v>3.29</v>
      </c>
      <c r="AJ362">
        <v>1</v>
      </c>
      <c r="AK362">
        <v>1</v>
      </c>
      <c r="AL362">
        <v>1</v>
      </c>
      <c r="AN362">
        <v>0</v>
      </c>
      <c r="AO362">
        <v>1</v>
      </c>
      <c r="AP362">
        <v>0</v>
      </c>
      <c r="AQ362">
        <v>0</v>
      </c>
      <c r="AR362">
        <v>0</v>
      </c>
      <c r="AS362" t="s">
        <v>3</v>
      </c>
      <c r="AT362">
        <v>2.0000000000000001E-4</v>
      </c>
      <c r="AU362" t="s">
        <v>3</v>
      </c>
      <c r="AV362">
        <v>0</v>
      </c>
      <c r="AW362">
        <v>2</v>
      </c>
      <c r="AX362">
        <v>68191723</v>
      </c>
      <c r="AY362">
        <v>1</v>
      </c>
      <c r="AZ362">
        <v>0</v>
      </c>
      <c r="BA362">
        <v>359</v>
      </c>
      <c r="BB362">
        <v>0</v>
      </c>
      <c r="BC362">
        <v>0</v>
      </c>
      <c r="BD362">
        <v>0</v>
      </c>
      <c r="BE362">
        <v>0</v>
      </c>
      <c r="BF362">
        <v>0</v>
      </c>
      <c r="BG362">
        <v>0</v>
      </c>
      <c r="BH362">
        <v>0</v>
      </c>
      <c r="BI362">
        <v>0</v>
      </c>
      <c r="BJ362">
        <v>0</v>
      </c>
      <c r="BK362">
        <v>0</v>
      </c>
      <c r="BL362">
        <v>0</v>
      </c>
      <c r="BM362">
        <v>0</v>
      </c>
      <c r="BN362">
        <v>0</v>
      </c>
      <c r="BO362">
        <v>0</v>
      </c>
      <c r="BP362">
        <v>0</v>
      </c>
      <c r="BQ362">
        <v>0</v>
      </c>
      <c r="BR362">
        <v>0</v>
      </c>
      <c r="BS362">
        <v>0</v>
      </c>
      <c r="BT362">
        <v>0</v>
      </c>
      <c r="BU362">
        <v>0</v>
      </c>
      <c r="BV362">
        <v>0</v>
      </c>
      <c r="BW362">
        <v>0</v>
      </c>
      <c r="CX362">
        <f>Y362*Source!I200</f>
        <v>2.0000000000000002E-5</v>
      </c>
      <c r="CY362">
        <f t="shared" si="72"/>
        <v>55765.5</v>
      </c>
      <c r="CZ362">
        <f t="shared" si="73"/>
        <v>16950</v>
      </c>
      <c r="DA362">
        <f t="shared" si="74"/>
        <v>3.29</v>
      </c>
      <c r="DB362">
        <f t="shared" si="75"/>
        <v>3.39</v>
      </c>
      <c r="DC362">
        <f t="shared" si="76"/>
        <v>0</v>
      </c>
    </row>
    <row r="363" spans="1:107" x14ac:dyDescent="0.2">
      <c r="A363">
        <f>ROW(Source!A200)</f>
        <v>200</v>
      </c>
      <c r="B363">
        <v>68187018</v>
      </c>
      <c r="C363">
        <v>68191715</v>
      </c>
      <c r="D363">
        <v>64807892</v>
      </c>
      <c r="E363">
        <v>1</v>
      </c>
      <c r="F363">
        <v>1</v>
      </c>
      <c r="G363">
        <v>1</v>
      </c>
      <c r="H363">
        <v>3</v>
      </c>
      <c r="I363" t="s">
        <v>1050</v>
      </c>
      <c r="J363" t="s">
        <v>1051</v>
      </c>
      <c r="K363" t="s">
        <v>1052</v>
      </c>
      <c r="L363">
        <v>1346</v>
      </c>
      <c r="N363">
        <v>1009</v>
      </c>
      <c r="O363" t="s">
        <v>120</v>
      </c>
      <c r="P363" t="s">
        <v>120</v>
      </c>
      <c r="Q363">
        <v>1</v>
      </c>
      <c r="W363">
        <v>0</v>
      </c>
      <c r="X363">
        <v>732645912</v>
      </c>
      <c r="Y363">
        <v>0.8</v>
      </c>
      <c r="AA363">
        <v>75.47</v>
      </c>
      <c r="AB363">
        <v>0</v>
      </c>
      <c r="AC363">
        <v>0</v>
      </c>
      <c r="AD363">
        <v>0</v>
      </c>
      <c r="AE363">
        <v>13.55</v>
      </c>
      <c r="AF363">
        <v>0</v>
      </c>
      <c r="AG363">
        <v>0</v>
      </c>
      <c r="AH363">
        <v>0</v>
      </c>
      <c r="AI363">
        <v>5.57</v>
      </c>
      <c r="AJ363">
        <v>1</v>
      </c>
      <c r="AK363">
        <v>1</v>
      </c>
      <c r="AL363">
        <v>1</v>
      </c>
      <c r="AN363">
        <v>0</v>
      </c>
      <c r="AO363">
        <v>1</v>
      </c>
      <c r="AP363">
        <v>0</v>
      </c>
      <c r="AQ363">
        <v>0</v>
      </c>
      <c r="AR363">
        <v>0</v>
      </c>
      <c r="AS363" t="s">
        <v>3</v>
      </c>
      <c r="AT363">
        <v>0.8</v>
      </c>
      <c r="AU363" t="s">
        <v>3</v>
      </c>
      <c r="AV363">
        <v>0</v>
      </c>
      <c r="AW363">
        <v>2</v>
      </c>
      <c r="AX363">
        <v>68191724</v>
      </c>
      <c r="AY363">
        <v>1</v>
      </c>
      <c r="AZ363">
        <v>0</v>
      </c>
      <c r="BA363">
        <v>360</v>
      </c>
      <c r="BB363">
        <v>0</v>
      </c>
      <c r="BC363">
        <v>0</v>
      </c>
      <c r="BD363">
        <v>0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0</v>
      </c>
      <c r="BK363">
        <v>0</v>
      </c>
      <c r="BL363">
        <v>0</v>
      </c>
      <c r="BM363">
        <v>0</v>
      </c>
      <c r="BN363">
        <v>0</v>
      </c>
      <c r="BO363">
        <v>0</v>
      </c>
      <c r="BP363">
        <v>0</v>
      </c>
      <c r="BQ363">
        <v>0</v>
      </c>
      <c r="BR363">
        <v>0</v>
      </c>
      <c r="BS363">
        <v>0</v>
      </c>
      <c r="BT363">
        <v>0</v>
      </c>
      <c r="BU363">
        <v>0</v>
      </c>
      <c r="BV363">
        <v>0</v>
      </c>
      <c r="BW363">
        <v>0</v>
      </c>
      <c r="CX363">
        <f>Y363*Source!I200</f>
        <v>8.0000000000000016E-2</v>
      </c>
      <c r="CY363">
        <f t="shared" si="72"/>
        <v>75.47</v>
      </c>
      <c r="CZ363">
        <f t="shared" si="73"/>
        <v>13.55</v>
      </c>
      <c r="DA363">
        <f t="shared" si="74"/>
        <v>5.57</v>
      </c>
      <c r="DB363">
        <f t="shared" si="75"/>
        <v>10.84</v>
      </c>
      <c r="DC363">
        <f t="shared" si="76"/>
        <v>0</v>
      </c>
    </row>
    <row r="364" spans="1:107" x14ac:dyDescent="0.2">
      <c r="A364">
        <f>ROW(Source!A200)</f>
        <v>200</v>
      </c>
      <c r="B364">
        <v>68187018</v>
      </c>
      <c r="C364">
        <v>68191715</v>
      </c>
      <c r="D364">
        <v>64808586</v>
      </c>
      <c r="E364">
        <v>1</v>
      </c>
      <c r="F364">
        <v>1</v>
      </c>
      <c r="G364">
        <v>1</v>
      </c>
      <c r="H364">
        <v>3</v>
      </c>
      <c r="I364" t="s">
        <v>994</v>
      </c>
      <c r="J364" t="s">
        <v>995</v>
      </c>
      <c r="K364" t="s">
        <v>996</v>
      </c>
      <c r="L364">
        <v>1346</v>
      </c>
      <c r="N364">
        <v>1009</v>
      </c>
      <c r="O364" t="s">
        <v>120</v>
      </c>
      <c r="P364" t="s">
        <v>120</v>
      </c>
      <c r="Q364">
        <v>1</v>
      </c>
      <c r="W364">
        <v>0</v>
      </c>
      <c r="X364">
        <v>-2113933962</v>
      </c>
      <c r="Y364">
        <v>0.04</v>
      </c>
      <c r="AA364">
        <v>75.33</v>
      </c>
      <c r="AB364">
        <v>0</v>
      </c>
      <c r="AC364">
        <v>0</v>
      </c>
      <c r="AD364">
        <v>0</v>
      </c>
      <c r="AE364">
        <v>37.29</v>
      </c>
      <c r="AF364">
        <v>0</v>
      </c>
      <c r="AG364">
        <v>0</v>
      </c>
      <c r="AH364">
        <v>0</v>
      </c>
      <c r="AI364">
        <v>2.02</v>
      </c>
      <c r="AJ364">
        <v>1</v>
      </c>
      <c r="AK364">
        <v>1</v>
      </c>
      <c r="AL364">
        <v>1</v>
      </c>
      <c r="AN364">
        <v>0</v>
      </c>
      <c r="AO364">
        <v>1</v>
      </c>
      <c r="AP364">
        <v>0</v>
      </c>
      <c r="AQ364">
        <v>0</v>
      </c>
      <c r="AR364">
        <v>0</v>
      </c>
      <c r="AS364" t="s">
        <v>3</v>
      </c>
      <c r="AT364">
        <v>0.04</v>
      </c>
      <c r="AU364" t="s">
        <v>3</v>
      </c>
      <c r="AV364">
        <v>0</v>
      </c>
      <c r="AW364">
        <v>2</v>
      </c>
      <c r="AX364">
        <v>68191725</v>
      </c>
      <c r="AY364">
        <v>1</v>
      </c>
      <c r="AZ364">
        <v>0</v>
      </c>
      <c r="BA364">
        <v>361</v>
      </c>
      <c r="BB364">
        <v>0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0</v>
      </c>
      <c r="BL364">
        <v>0</v>
      </c>
      <c r="BM364">
        <v>0</v>
      </c>
      <c r="BN364">
        <v>0</v>
      </c>
      <c r="BO364">
        <v>0</v>
      </c>
      <c r="BP364">
        <v>0</v>
      </c>
      <c r="BQ364">
        <v>0</v>
      </c>
      <c r="BR364">
        <v>0</v>
      </c>
      <c r="BS364">
        <v>0</v>
      </c>
      <c r="BT364">
        <v>0</v>
      </c>
      <c r="BU364">
        <v>0</v>
      </c>
      <c r="BV364">
        <v>0</v>
      </c>
      <c r="BW364">
        <v>0</v>
      </c>
      <c r="CX364">
        <f>Y364*Source!I200</f>
        <v>4.0000000000000001E-3</v>
      </c>
      <c r="CY364">
        <f t="shared" si="72"/>
        <v>75.33</v>
      </c>
      <c r="CZ364">
        <f t="shared" si="73"/>
        <v>37.29</v>
      </c>
      <c r="DA364">
        <f t="shared" si="74"/>
        <v>2.02</v>
      </c>
      <c r="DB364">
        <f t="shared" si="75"/>
        <v>1.49</v>
      </c>
      <c r="DC364">
        <f t="shared" si="76"/>
        <v>0</v>
      </c>
    </row>
    <row r="365" spans="1:107" x14ac:dyDescent="0.2">
      <c r="A365">
        <f>ROW(Source!A200)</f>
        <v>200</v>
      </c>
      <c r="B365">
        <v>68187018</v>
      </c>
      <c r="C365">
        <v>68191715</v>
      </c>
      <c r="D365">
        <v>64808742</v>
      </c>
      <c r="E365">
        <v>1</v>
      </c>
      <c r="F365">
        <v>1</v>
      </c>
      <c r="G365">
        <v>1</v>
      </c>
      <c r="H365">
        <v>3</v>
      </c>
      <c r="I365" t="s">
        <v>1053</v>
      </c>
      <c r="J365" t="s">
        <v>1054</v>
      </c>
      <c r="K365" t="s">
        <v>1055</v>
      </c>
      <c r="L365">
        <v>1346</v>
      </c>
      <c r="N365">
        <v>1009</v>
      </c>
      <c r="O365" t="s">
        <v>120</v>
      </c>
      <c r="P365" t="s">
        <v>120</v>
      </c>
      <c r="Q365">
        <v>1</v>
      </c>
      <c r="W365">
        <v>0</v>
      </c>
      <c r="X365">
        <v>1489730880</v>
      </c>
      <c r="Y365">
        <v>4</v>
      </c>
      <c r="AA365">
        <v>47.95</v>
      </c>
      <c r="AB365">
        <v>0</v>
      </c>
      <c r="AC365">
        <v>0</v>
      </c>
      <c r="AD365">
        <v>0</v>
      </c>
      <c r="AE365">
        <v>9.61</v>
      </c>
      <c r="AF365">
        <v>0</v>
      </c>
      <c r="AG365">
        <v>0</v>
      </c>
      <c r="AH365">
        <v>0</v>
      </c>
      <c r="AI365">
        <v>4.99</v>
      </c>
      <c r="AJ365">
        <v>1</v>
      </c>
      <c r="AK365">
        <v>1</v>
      </c>
      <c r="AL365">
        <v>1</v>
      </c>
      <c r="AN365">
        <v>0</v>
      </c>
      <c r="AO365">
        <v>1</v>
      </c>
      <c r="AP365">
        <v>0</v>
      </c>
      <c r="AQ365">
        <v>0</v>
      </c>
      <c r="AR365">
        <v>0</v>
      </c>
      <c r="AS365" t="s">
        <v>3</v>
      </c>
      <c r="AT365">
        <v>4</v>
      </c>
      <c r="AU365" t="s">
        <v>3</v>
      </c>
      <c r="AV365">
        <v>0</v>
      </c>
      <c r="AW365">
        <v>2</v>
      </c>
      <c r="AX365">
        <v>68191726</v>
      </c>
      <c r="AY365">
        <v>1</v>
      </c>
      <c r="AZ365">
        <v>0</v>
      </c>
      <c r="BA365">
        <v>362</v>
      </c>
      <c r="BB365">
        <v>0</v>
      </c>
      <c r="BC365">
        <v>0</v>
      </c>
      <c r="BD365">
        <v>0</v>
      </c>
      <c r="BE365">
        <v>0</v>
      </c>
      <c r="BF365">
        <v>0</v>
      </c>
      <c r="BG365">
        <v>0</v>
      </c>
      <c r="BH365">
        <v>0</v>
      </c>
      <c r="BI365">
        <v>0</v>
      </c>
      <c r="BJ365">
        <v>0</v>
      </c>
      <c r="BK365">
        <v>0</v>
      </c>
      <c r="BL365">
        <v>0</v>
      </c>
      <c r="BM365">
        <v>0</v>
      </c>
      <c r="BN365">
        <v>0</v>
      </c>
      <c r="BO365">
        <v>0</v>
      </c>
      <c r="BP365">
        <v>0</v>
      </c>
      <c r="BQ365">
        <v>0</v>
      </c>
      <c r="BR365">
        <v>0</v>
      </c>
      <c r="BS365">
        <v>0</v>
      </c>
      <c r="BT365">
        <v>0</v>
      </c>
      <c r="BU365">
        <v>0</v>
      </c>
      <c r="BV365">
        <v>0</v>
      </c>
      <c r="BW365">
        <v>0</v>
      </c>
      <c r="CX365">
        <f>Y365*Source!I200</f>
        <v>0.4</v>
      </c>
      <c r="CY365">
        <f t="shared" si="72"/>
        <v>47.95</v>
      </c>
      <c r="CZ365">
        <f t="shared" si="73"/>
        <v>9.61</v>
      </c>
      <c r="DA365">
        <f t="shared" si="74"/>
        <v>4.99</v>
      </c>
      <c r="DB365">
        <f t="shared" si="75"/>
        <v>38.44</v>
      </c>
      <c r="DC365">
        <f t="shared" si="76"/>
        <v>0</v>
      </c>
    </row>
    <row r="366" spans="1:107" x14ac:dyDescent="0.2">
      <c r="A366">
        <f>ROW(Source!A200)</f>
        <v>200</v>
      </c>
      <c r="B366">
        <v>68187018</v>
      </c>
      <c r="C366">
        <v>68191715</v>
      </c>
      <c r="D366">
        <v>64809020</v>
      </c>
      <c r="E366">
        <v>1</v>
      </c>
      <c r="F366">
        <v>1</v>
      </c>
      <c r="G366">
        <v>1</v>
      </c>
      <c r="H366">
        <v>3</v>
      </c>
      <c r="I366" t="s">
        <v>1056</v>
      </c>
      <c r="J366" t="s">
        <v>1057</v>
      </c>
      <c r="K366" t="s">
        <v>1058</v>
      </c>
      <c r="L366">
        <v>1348</v>
      </c>
      <c r="N366">
        <v>1009</v>
      </c>
      <c r="O366" t="s">
        <v>133</v>
      </c>
      <c r="P366" t="s">
        <v>133</v>
      </c>
      <c r="Q366">
        <v>1000</v>
      </c>
      <c r="W366">
        <v>0</v>
      </c>
      <c r="X366">
        <v>707075697</v>
      </c>
      <c r="Y366">
        <v>5.0000000000000001E-4</v>
      </c>
      <c r="AA366">
        <v>101180.12</v>
      </c>
      <c r="AB366">
        <v>0</v>
      </c>
      <c r="AC366">
        <v>0</v>
      </c>
      <c r="AD366">
        <v>0</v>
      </c>
      <c r="AE366">
        <v>12429.99</v>
      </c>
      <c r="AF366">
        <v>0</v>
      </c>
      <c r="AG366">
        <v>0</v>
      </c>
      <c r="AH366">
        <v>0</v>
      </c>
      <c r="AI366">
        <v>8.14</v>
      </c>
      <c r="AJ366">
        <v>1</v>
      </c>
      <c r="AK366">
        <v>1</v>
      </c>
      <c r="AL366">
        <v>1</v>
      </c>
      <c r="AN366">
        <v>0</v>
      </c>
      <c r="AO366">
        <v>1</v>
      </c>
      <c r="AP366">
        <v>0</v>
      </c>
      <c r="AQ366">
        <v>0</v>
      </c>
      <c r="AR366">
        <v>0</v>
      </c>
      <c r="AS366" t="s">
        <v>3</v>
      </c>
      <c r="AT366">
        <v>5.0000000000000001E-4</v>
      </c>
      <c r="AU366" t="s">
        <v>3</v>
      </c>
      <c r="AV366">
        <v>0</v>
      </c>
      <c r="AW366">
        <v>2</v>
      </c>
      <c r="AX366">
        <v>68191727</v>
      </c>
      <c r="AY366">
        <v>1</v>
      </c>
      <c r="AZ366">
        <v>0</v>
      </c>
      <c r="BA366">
        <v>363</v>
      </c>
      <c r="BB366">
        <v>0</v>
      </c>
      <c r="BC366">
        <v>0</v>
      </c>
      <c r="BD366">
        <v>0</v>
      </c>
      <c r="BE366">
        <v>0</v>
      </c>
      <c r="BF366">
        <v>0</v>
      </c>
      <c r="BG366">
        <v>0</v>
      </c>
      <c r="BH366">
        <v>0</v>
      </c>
      <c r="BI366">
        <v>0</v>
      </c>
      <c r="BJ366">
        <v>0</v>
      </c>
      <c r="BK366">
        <v>0</v>
      </c>
      <c r="BL366">
        <v>0</v>
      </c>
      <c r="BM366">
        <v>0</v>
      </c>
      <c r="BN366">
        <v>0</v>
      </c>
      <c r="BO366">
        <v>0</v>
      </c>
      <c r="BP366">
        <v>0</v>
      </c>
      <c r="BQ366">
        <v>0</v>
      </c>
      <c r="BR366">
        <v>0</v>
      </c>
      <c r="BS366">
        <v>0</v>
      </c>
      <c r="BT366">
        <v>0</v>
      </c>
      <c r="BU366">
        <v>0</v>
      </c>
      <c r="BV366">
        <v>0</v>
      </c>
      <c r="BW366">
        <v>0</v>
      </c>
      <c r="CX366">
        <f>Y366*Source!I200</f>
        <v>5.0000000000000002E-5</v>
      </c>
      <c r="CY366">
        <f t="shared" si="72"/>
        <v>101180.12</v>
      </c>
      <c r="CZ366">
        <f t="shared" si="73"/>
        <v>12429.99</v>
      </c>
      <c r="DA366">
        <f t="shared" si="74"/>
        <v>8.14</v>
      </c>
      <c r="DB366">
        <f t="shared" si="75"/>
        <v>6.21</v>
      </c>
      <c r="DC366">
        <f t="shared" si="76"/>
        <v>0</v>
      </c>
    </row>
    <row r="367" spans="1:107" x14ac:dyDescent="0.2">
      <c r="A367">
        <f>ROW(Source!A200)</f>
        <v>200</v>
      </c>
      <c r="B367">
        <v>68187018</v>
      </c>
      <c r="C367">
        <v>68191715</v>
      </c>
      <c r="D367">
        <v>64809037</v>
      </c>
      <c r="E367">
        <v>1</v>
      </c>
      <c r="F367">
        <v>1</v>
      </c>
      <c r="G367">
        <v>1</v>
      </c>
      <c r="H367">
        <v>3</v>
      </c>
      <c r="I367" t="s">
        <v>1059</v>
      </c>
      <c r="J367" t="s">
        <v>1060</v>
      </c>
      <c r="K367" t="s">
        <v>1061</v>
      </c>
      <c r="L367">
        <v>1356</v>
      </c>
      <c r="N367">
        <v>1010</v>
      </c>
      <c r="O367" t="s">
        <v>271</v>
      </c>
      <c r="P367" t="s">
        <v>271</v>
      </c>
      <c r="Q367">
        <v>1000</v>
      </c>
      <c r="W367">
        <v>0</v>
      </c>
      <c r="X367">
        <v>206183101</v>
      </c>
      <c r="Y367">
        <v>0.04</v>
      </c>
      <c r="AA367">
        <v>213.01</v>
      </c>
      <c r="AB367">
        <v>0</v>
      </c>
      <c r="AC367">
        <v>0</v>
      </c>
      <c r="AD367">
        <v>0</v>
      </c>
      <c r="AE367">
        <v>179</v>
      </c>
      <c r="AF367">
        <v>0</v>
      </c>
      <c r="AG367">
        <v>0</v>
      </c>
      <c r="AH367">
        <v>0</v>
      </c>
      <c r="AI367">
        <v>1.19</v>
      </c>
      <c r="AJ367">
        <v>1</v>
      </c>
      <c r="AK367">
        <v>1</v>
      </c>
      <c r="AL367">
        <v>1</v>
      </c>
      <c r="AN367">
        <v>0</v>
      </c>
      <c r="AO367">
        <v>1</v>
      </c>
      <c r="AP367">
        <v>0</v>
      </c>
      <c r="AQ367">
        <v>0</v>
      </c>
      <c r="AR367">
        <v>0</v>
      </c>
      <c r="AS367" t="s">
        <v>3</v>
      </c>
      <c r="AT367">
        <v>0.04</v>
      </c>
      <c r="AU367" t="s">
        <v>3</v>
      </c>
      <c r="AV367">
        <v>0</v>
      </c>
      <c r="AW367">
        <v>2</v>
      </c>
      <c r="AX367">
        <v>68191728</v>
      </c>
      <c r="AY367">
        <v>1</v>
      </c>
      <c r="AZ367">
        <v>0</v>
      </c>
      <c r="BA367">
        <v>364</v>
      </c>
      <c r="BB367">
        <v>0</v>
      </c>
      <c r="BC367">
        <v>0</v>
      </c>
      <c r="BD367">
        <v>0</v>
      </c>
      <c r="BE367">
        <v>0</v>
      </c>
      <c r="BF367">
        <v>0</v>
      </c>
      <c r="BG367">
        <v>0</v>
      </c>
      <c r="BH367">
        <v>0</v>
      </c>
      <c r="BI367">
        <v>0</v>
      </c>
      <c r="BJ367">
        <v>0</v>
      </c>
      <c r="BK367">
        <v>0</v>
      </c>
      <c r="BL367">
        <v>0</v>
      </c>
      <c r="BM367">
        <v>0</v>
      </c>
      <c r="BN367">
        <v>0</v>
      </c>
      <c r="BO367">
        <v>0</v>
      </c>
      <c r="BP367">
        <v>0</v>
      </c>
      <c r="BQ367">
        <v>0</v>
      </c>
      <c r="BR367">
        <v>0</v>
      </c>
      <c r="BS367">
        <v>0</v>
      </c>
      <c r="BT367">
        <v>0</v>
      </c>
      <c r="BU367">
        <v>0</v>
      </c>
      <c r="BV367">
        <v>0</v>
      </c>
      <c r="BW367">
        <v>0</v>
      </c>
      <c r="CX367">
        <f>Y367*Source!I200</f>
        <v>4.0000000000000001E-3</v>
      </c>
      <c r="CY367">
        <f t="shared" si="72"/>
        <v>213.01</v>
      </c>
      <c r="CZ367">
        <f t="shared" si="73"/>
        <v>179</v>
      </c>
      <c r="DA367">
        <f t="shared" si="74"/>
        <v>1.19</v>
      </c>
      <c r="DB367">
        <f t="shared" si="75"/>
        <v>7.16</v>
      </c>
      <c r="DC367">
        <f t="shared" si="76"/>
        <v>0</v>
      </c>
    </row>
    <row r="368" spans="1:107" x14ac:dyDescent="0.2">
      <c r="A368">
        <f>ROW(Source!A200)</f>
        <v>200</v>
      </c>
      <c r="B368">
        <v>68187018</v>
      </c>
      <c r="C368">
        <v>68191715</v>
      </c>
      <c r="D368">
        <v>64821633</v>
      </c>
      <c r="E368">
        <v>1</v>
      </c>
      <c r="F368">
        <v>1</v>
      </c>
      <c r="G368">
        <v>1</v>
      </c>
      <c r="H368">
        <v>3</v>
      </c>
      <c r="I368" t="s">
        <v>1062</v>
      </c>
      <c r="J368" t="s">
        <v>1063</v>
      </c>
      <c r="K368" t="s">
        <v>1064</v>
      </c>
      <c r="L368">
        <v>1348</v>
      </c>
      <c r="N368">
        <v>1009</v>
      </c>
      <c r="O368" t="s">
        <v>133</v>
      </c>
      <c r="P368" t="s">
        <v>133</v>
      </c>
      <c r="Q368">
        <v>1000</v>
      </c>
      <c r="W368">
        <v>0</v>
      </c>
      <c r="X368">
        <v>-1862124413</v>
      </c>
      <c r="Y368">
        <v>8.0000000000000004E-4</v>
      </c>
      <c r="AA368">
        <v>235625.92</v>
      </c>
      <c r="AB368">
        <v>0</v>
      </c>
      <c r="AC368">
        <v>0</v>
      </c>
      <c r="AD368">
        <v>0</v>
      </c>
      <c r="AE368">
        <v>12329.98</v>
      </c>
      <c r="AF368">
        <v>0</v>
      </c>
      <c r="AG368">
        <v>0</v>
      </c>
      <c r="AH368">
        <v>0</v>
      </c>
      <c r="AI368">
        <v>19.11</v>
      </c>
      <c r="AJ368">
        <v>1</v>
      </c>
      <c r="AK368">
        <v>1</v>
      </c>
      <c r="AL368">
        <v>1</v>
      </c>
      <c r="AN368">
        <v>0</v>
      </c>
      <c r="AO368">
        <v>1</v>
      </c>
      <c r="AP368">
        <v>0</v>
      </c>
      <c r="AQ368">
        <v>0</v>
      </c>
      <c r="AR368">
        <v>0</v>
      </c>
      <c r="AS368" t="s">
        <v>3</v>
      </c>
      <c r="AT368">
        <v>8.0000000000000004E-4</v>
      </c>
      <c r="AU368" t="s">
        <v>3</v>
      </c>
      <c r="AV368">
        <v>0</v>
      </c>
      <c r="AW368">
        <v>2</v>
      </c>
      <c r="AX368">
        <v>68191729</v>
      </c>
      <c r="AY368">
        <v>1</v>
      </c>
      <c r="AZ368">
        <v>0</v>
      </c>
      <c r="BA368">
        <v>365</v>
      </c>
      <c r="BB368">
        <v>0</v>
      </c>
      <c r="BC368">
        <v>0</v>
      </c>
      <c r="BD368">
        <v>0</v>
      </c>
      <c r="BE368">
        <v>0</v>
      </c>
      <c r="BF368">
        <v>0</v>
      </c>
      <c r="BG368">
        <v>0</v>
      </c>
      <c r="BH368">
        <v>0</v>
      </c>
      <c r="BI368">
        <v>0</v>
      </c>
      <c r="BJ368">
        <v>0</v>
      </c>
      <c r="BK368">
        <v>0</v>
      </c>
      <c r="BL368">
        <v>0</v>
      </c>
      <c r="BM368">
        <v>0</v>
      </c>
      <c r="BN368">
        <v>0</v>
      </c>
      <c r="BO368">
        <v>0</v>
      </c>
      <c r="BP368">
        <v>0</v>
      </c>
      <c r="BQ368">
        <v>0</v>
      </c>
      <c r="BR368">
        <v>0</v>
      </c>
      <c r="BS368">
        <v>0</v>
      </c>
      <c r="BT368">
        <v>0</v>
      </c>
      <c r="BU368">
        <v>0</v>
      </c>
      <c r="BV368">
        <v>0</v>
      </c>
      <c r="BW368">
        <v>0</v>
      </c>
      <c r="CX368">
        <f>Y368*Source!I200</f>
        <v>8.0000000000000007E-5</v>
      </c>
      <c r="CY368">
        <f t="shared" si="72"/>
        <v>235625.92</v>
      </c>
      <c r="CZ368">
        <f t="shared" si="73"/>
        <v>12329.98</v>
      </c>
      <c r="DA368">
        <f t="shared" si="74"/>
        <v>19.11</v>
      </c>
      <c r="DB368">
        <f t="shared" si="75"/>
        <v>9.86</v>
      </c>
      <c r="DC368">
        <f t="shared" si="76"/>
        <v>0</v>
      </c>
    </row>
    <row r="369" spans="1:107" x14ac:dyDescent="0.2">
      <c r="A369">
        <f>ROW(Source!A200)</f>
        <v>200</v>
      </c>
      <c r="B369">
        <v>68187018</v>
      </c>
      <c r="C369">
        <v>68191715</v>
      </c>
      <c r="D369">
        <v>64833061</v>
      </c>
      <c r="E369">
        <v>1</v>
      </c>
      <c r="F369">
        <v>1</v>
      </c>
      <c r="G369">
        <v>1</v>
      </c>
      <c r="H369">
        <v>3</v>
      </c>
      <c r="I369" t="s">
        <v>399</v>
      </c>
      <c r="J369" t="s">
        <v>401</v>
      </c>
      <c r="K369" t="s">
        <v>400</v>
      </c>
      <c r="L369">
        <v>1035</v>
      </c>
      <c r="N369">
        <v>1013</v>
      </c>
      <c r="O369" t="s">
        <v>103</v>
      </c>
      <c r="P369" t="s">
        <v>103</v>
      </c>
      <c r="Q369">
        <v>1</v>
      </c>
      <c r="W369">
        <v>1</v>
      </c>
      <c r="X369">
        <v>1405225178</v>
      </c>
      <c r="Y369">
        <v>-10</v>
      </c>
      <c r="AA369">
        <v>3030.54</v>
      </c>
      <c r="AB369">
        <v>0</v>
      </c>
      <c r="AC369">
        <v>0</v>
      </c>
      <c r="AD369">
        <v>0</v>
      </c>
      <c r="AE369">
        <v>318</v>
      </c>
      <c r="AF369">
        <v>0</v>
      </c>
      <c r="AG369">
        <v>0</v>
      </c>
      <c r="AH369">
        <v>0</v>
      </c>
      <c r="AI369">
        <v>9.5299999999999994</v>
      </c>
      <c r="AJ369">
        <v>1</v>
      </c>
      <c r="AK369">
        <v>1</v>
      </c>
      <c r="AL369">
        <v>1</v>
      </c>
      <c r="AN369">
        <v>0</v>
      </c>
      <c r="AO369">
        <v>1</v>
      </c>
      <c r="AP369">
        <v>0</v>
      </c>
      <c r="AQ369">
        <v>0</v>
      </c>
      <c r="AR369">
        <v>0</v>
      </c>
      <c r="AS369" t="s">
        <v>3</v>
      </c>
      <c r="AT369">
        <v>-10</v>
      </c>
      <c r="AU369" t="s">
        <v>3</v>
      </c>
      <c r="AV369">
        <v>0</v>
      </c>
      <c r="AW369">
        <v>2</v>
      </c>
      <c r="AX369">
        <v>68191730</v>
      </c>
      <c r="AY369">
        <v>1</v>
      </c>
      <c r="AZ369">
        <v>6144</v>
      </c>
      <c r="BA369">
        <v>366</v>
      </c>
      <c r="BB369">
        <v>0</v>
      </c>
      <c r="BC369">
        <v>0</v>
      </c>
      <c r="BD369">
        <v>0</v>
      </c>
      <c r="BE369">
        <v>0</v>
      </c>
      <c r="BF369">
        <v>0</v>
      </c>
      <c r="BG369">
        <v>0</v>
      </c>
      <c r="BH369">
        <v>0</v>
      </c>
      <c r="BI369">
        <v>0</v>
      </c>
      <c r="BJ369">
        <v>0</v>
      </c>
      <c r="BK369">
        <v>0</v>
      </c>
      <c r="BL369">
        <v>0</v>
      </c>
      <c r="BM369">
        <v>0</v>
      </c>
      <c r="BN369">
        <v>0</v>
      </c>
      <c r="BO369">
        <v>0</v>
      </c>
      <c r="BP369">
        <v>0</v>
      </c>
      <c r="BQ369">
        <v>0</v>
      </c>
      <c r="BR369">
        <v>0</v>
      </c>
      <c r="BS369">
        <v>0</v>
      </c>
      <c r="BT369">
        <v>0</v>
      </c>
      <c r="BU369">
        <v>0</v>
      </c>
      <c r="BV369">
        <v>0</v>
      </c>
      <c r="BW369">
        <v>0</v>
      </c>
      <c r="CX369">
        <f>Y369*Source!I200</f>
        <v>-1</v>
      </c>
      <c r="CY369">
        <f t="shared" si="72"/>
        <v>3030.54</v>
      </c>
      <c r="CZ369">
        <f t="shared" si="73"/>
        <v>318</v>
      </c>
      <c r="DA369">
        <f t="shared" si="74"/>
        <v>9.5299999999999994</v>
      </c>
      <c r="DB369">
        <f t="shared" si="75"/>
        <v>-3180</v>
      </c>
      <c r="DC369">
        <f t="shared" si="76"/>
        <v>0</v>
      </c>
    </row>
    <row r="370" spans="1:107" x14ac:dyDescent="0.2">
      <c r="A370">
        <f>ROW(Source!A200)</f>
        <v>200</v>
      </c>
      <c r="B370">
        <v>68187018</v>
      </c>
      <c r="C370">
        <v>68191715</v>
      </c>
      <c r="D370">
        <v>64863980</v>
      </c>
      <c r="E370">
        <v>1</v>
      </c>
      <c r="F370">
        <v>1</v>
      </c>
      <c r="G370">
        <v>1</v>
      </c>
      <c r="H370">
        <v>3</v>
      </c>
      <c r="I370" t="s">
        <v>1065</v>
      </c>
      <c r="J370" t="s">
        <v>1066</v>
      </c>
      <c r="K370" t="s">
        <v>1067</v>
      </c>
      <c r="L370">
        <v>1346</v>
      </c>
      <c r="N370">
        <v>1009</v>
      </c>
      <c r="O370" t="s">
        <v>120</v>
      </c>
      <c r="P370" t="s">
        <v>120</v>
      </c>
      <c r="Q370">
        <v>1</v>
      </c>
      <c r="W370">
        <v>0</v>
      </c>
      <c r="X370">
        <v>393238203</v>
      </c>
      <c r="Y370">
        <v>20</v>
      </c>
      <c r="AA370">
        <v>33</v>
      </c>
      <c r="AB370">
        <v>0</v>
      </c>
      <c r="AC370">
        <v>0</v>
      </c>
      <c r="AD370">
        <v>0</v>
      </c>
      <c r="AE370">
        <v>6.79</v>
      </c>
      <c r="AF370">
        <v>0</v>
      </c>
      <c r="AG370">
        <v>0</v>
      </c>
      <c r="AH370">
        <v>0</v>
      </c>
      <c r="AI370">
        <v>4.8600000000000003</v>
      </c>
      <c r="AJ370">
        <v>1</v>
      </c>
      <c r="AK370">
        <v>1</v>
      </c>
      <c r="AL370">
        <v>1</v>
      </c>
      <c r="AN370">
        <v>0</v>
      </c>
      <c r="AO370">
        <v>1</v>
      </c>
      <c r="AP370">
        <v>0</v>
      </c>
      <c r="AQ370">
        <v>0</v>
      </c>
      <c r="AR370">
        <v>0</v>
      </c>
      <c r="AS370" t="s">
        <v>3</v>
      </c>
      <c r="AT370">
        <v>20</v>
      </c>
      <c r="AU370" t="s">
        <v>3</v>
      </c>
      <c r="AV370">
        <v>0</v>
      </c>
      <c r="AW370">
        <v>2</v>
      </c>
      <c r="AX370">
        <v>68191731</v>
      </c>
      <c r="AY370">
        <v>1</v>
      </c>
      <c r="AZ370">
        <v>0</v>
      </c>
      <c r="BA370">
        <v>367</v>
      </c>
      <c r="BB370">
        <v>0</v>
      </c>
      <c r="BC370">
        <v>0</v>
      </c>
      <c r="BD370">
        <v>0</v>
      </c>
      <c r="BE370">
        <v>0</v>
      </c>
      <c r="BF370">
        <v>0</v>
      </c>
      <c r="BG370">
        <v>0</v>
      </c>
      <c r="BH370">
        <v>0</v>
      </c>
      <c r="BI370">
        <v>0</v>
      </c>
      <c r="BJ370">
        <v>0</v>
      </c>
      <c r="BK370">
        <v>0</v>
      </c>
      <c r="BL370">
        <v>0</v>
      </c>
      <c r="BM370">
        <v>0</v>
      </c>
      <c r="BN370">
        <v>0</v>
      </c>
      <c r="BO370">
        <v>0</v>
      </c>
      <c r="BP370">
        <v>0</v>
      </c>
      <c r="BQ370">
        <v>0</v>
      </c>
      <c r="BR370">
        <v>0</v>
      </c>
      <c r="BS370">
        <v>0</v>
      </c>
      <c r="BT370">
        <v>0</v>
      </c>
      <c r="BU370">
        <v>0</v>
      </c>
      <c r="BV370">
        <v>0</v>
      </c>
      <c r="BW370">
        <v>0</v>
      </c>
      <c r="CX370">
        <f>Y370*Source!I200</f>
        <v>2</v>
      </c>
      <c r="CY370">
        <f t="shared" si="72"/>
        <v>33</v>
      </c>
      <c r="CZ370">
        <f t="shared" si="73"/>
        <v>6.79</v>
      </c>
      <c r="DA370">
        <f t="shared" si="74"/>
        <v>4.8600000000000003</v>
      </c>
      <c r="DB370">
        <f t="shared" si="75"/>
        <v>135.80000000000001</v>
      </c>
      <c r="DC370">
        <f t="shared" si="76"/>
        <v>0</v>
      </c>
    </row>
    <row r="371" spans="1:107" x14ac:dyDescent="0.2">
      <c r="A371">
        <f>ROW(Source!A200)</f>
        <v>200</v>
      </c>
      <c r="B371">
        <v>68187018</v>
      </c>
      <c r="C371">
        <v>68191715</v>
      </c>
      <c r="D371">
        <v>0</v>
      </c>
      <c r="E371">
        <v>0</v>
      </c>
      <c r="F371">
        <v>1</v>
      </c>
      <c r="G371">
        <v>1</v>
      </c>
      <c r="H371">
        <v>3</v>
      </c>
      <c r="I371" t="s">
        <v>221</v>
      </c>
      <c r="J371" t="s">
        <v>3</v>
      </c>
      <c r="K371" t="s">
        <v>403</v>
      </c>
      <c r="L371">
        <v>1354</v>
      </c>
      <c r="N371">
        <v>1010</v>
      </c>
      <c r="O371" t="s">
        <v>72</v>
      </c>
      <c r="P371" t="s">
        <v>72</v>
      </c>
      <c r="Q371">
        <v>1</v>
      </c>
      <c r="W371">
        <v>0</v>
      </c>
      <c r="X371">
        <v>-1565019067</v>
      </c>
      <c r="Y371">
        <v>10</v>
      </c>
      <c r="AA371">
        <v>16983</v>
      </c>
      <c r="AB371">
        <v>0</v>
      </c>
      <c r="AC371">
        <v>0</v>
      </c>
      <c r="AD371">
        <v>0</v>
      </c>
      <c r="AE371">
        <v>16983</v>
      </c>
      <c r="AF371">
        <v>0</v>
      </c>
      <c r="AG371">
        <v>0</v>
      </c>
      <c r="AH371">
        <v>0</v>
      </c>
      <c r="AI371">
        <v>1</v>
      </c>
      <c r="AJ371">
        <v>1</v>
      </c>
      <c r="AK371">
        <v>1</v>
      </c>
      <c r="AL371">
        <v>1</v>
      </c>
      <c r="AN371">
        <v>0</v>
      </c>
      <c r="AO371">
        <v>0</v>
      </c>
      <c r="AP371">
        <v>0</v>
      </c>
      <c r="AQ371">
        <v>0</v>
      </c>
      <c r="AR371">
        <v>0</v>
      </c>
      <c r="AS371" t="s">
        <v>3</v>
      </c>
      <c r="AT371">
        <v>10</v>
      </c>
      <c r="AU371" t="s">
        <v>3</v>
      </c>
      <c r="AV371">
        <v>0</v>
      </c>
      <c r="AW371">
        <v>1</v>
      </c>
      <c r="AX371">
        <v>-1</v>
      </c>
      <c r="AY371">
        <v>0</v>
      </c>
      <c r="AZ371">
        <v>0</v>
      </c>
      <c r="BA371" t="s">
        <v>3</v>
      </c>
      <c r="BB371">
        <v>0</v>
      </c>
      <c r="BC371">
        <v>0</v>
      </c>
      <c r="BD371">
        <v>0</v>
      </c>
      <c r="BE371">
        <v>0</v>
      </c>
      <c r="BF371">
        <v>0</v>
      </c>
      <c r="BG371">
        <v>0</v>
      </c>
      <c r="BH371">
        <v>0</v>
      </c>
      <c r="BI371">
        <v>0</v>
      </c>
      <c r="BJ371">
        <v>0</v>
      </c>
      <c r="BK371">
        <v>0</v>
      </c>
      <c r="BL371">
        <v>0</v>
      </c>
      <c r="BM371">
        <v>0</v>
      </c>
      <c r="BN371">
        <v>0</v>
      </c>
      <c r="BO371">
        <v>0</v>
      </c>
      <c r="BP371">
        <v>0</v>
      </c>
      <c r="BQ371">
        <v>0</v>
      </c>
      <c r="BR371">
        <v>0</v>
      </c>
      <c r="BS371">
        <v>0</v>
      </c>
      <c r="BT371">
        <v>0</v>
      </c>
      <c r="BU371">
        <v>0</v>
      </c>
      <c r="BV371">
        <v>0</v>
      </c>
      <c r="BW371">
        <v>0</v>
      </c>
      <c r="CX371">
        <f>Y371*Source!I200</f>
        <v>1</v>
      </c>
      <c r="CY371">
        <f t="shared" si="72"/>
        <v>16983</v>
      </c>
      <c r="CZ371">
        <f t="shared" si="73"/>
        <v>16983</v>
      </c>
      <c r="DA371">
        <f t="shared" si="74"/>
        <v>1</v>
      </c>
      <c r="DB371">
        <f t="shared" si="75"/>
        <v>169830</v>
      </c>
      <c r="DC371">
        <f t="shared" si="76"/>
        <v>0</v>
      </c>
    </row>
    <row r="372" spans="1:107" x14ac:dyDescent="0.2">
      <c r="A372">
        <f>ROW(Source!A203)</f>
        <v>203</v>
      </c>
      <c r="B372">
        <v>68187018</v>
      </c>
      <c r="C372">
        <v>68191736</v>
      </c>
      <c r="D372">
        <v>18408066</v>
      </c>
      <c r="E372">
        <v>1</v>
      </c>
      <c r="F372">
        <v>1</v>
      </c>
      <c r="G372">
        <v>1</v>
      </c>
      <c r="H372">
        <v>1</v>
      </c>
      <c r="I372" t="s">
        <v>1068</v>
      </c>
      <c r="J372" t="s">
        <v>3</v>
      </c>
      <c r="K372" t="s">
        <v>1069</v>
      </c>
      <c r="L372">
        <v>1369</v>
      </c>
      <c r="N372">
        <v>1013</v>
      </c>
      <c r="O372" t="s">
        <v>665</v>
      </c>
      <c r="P372" t="s">
        <v>665</v>
      </c>
      <c r="Q372">
        <v>1</v>
      </c>
      <c r="W372">
        <v>0</v>
      </c>
      <c r="X372">
        <v>-886480961</v>
      </c>
      <c r="Y372">
        <v>86.422499999999999</v>
      </c>
      <c r="AA372">
        <v>0</v>
      </c>
      <c r="AB372">
        <v>0</v>
      </c>
      <c r="AC372">
        <v>0</v>
      </c>
      <c r="AD372">
        <v>8.02</v>
      </c>
      <c r="AE372">
        <v>0</v>
      </c>
      <c r="AF372">
        <v>0</v>
      </c>
      <c r="AG372">
        <v>0</v>
      </c>
      <c r="AH372">
        <v>8.02</v>
      </c>
      <c r="AI372">
        <v>1</v>
      </c>
      <c r="AJ372">
        <v>1</v>
      </c>
      <c r="AK372">
        <v>1</v>
      </c>
      <c r="AL372">
        <v>1</v>
      </c>
      <c r="AN372">
        <v>0</v>
      </c>
      <c r="AO372">
        <v>1</v>
      </c>
      <c r="AP372">
        <v>1</v>
      </c>
      <c r="AQ372">
        <v>0</v>
      </c>
      <c r="AR372">
        <v>0</v>
      </c>
      <c r="AS372" t="s">
        <v>3</v>
      </c>
      <c r="AT372">
        <v>75.150000000000006</v>
      </c>
      <c r="AU372" t="s">
        <v>21</v>
      </c>
      <c r="AV372">
        <v>1</v>
      </c>
      <c r="AW372">
        <v>2</v>
      </c>
      <c r="AX372">
        <v>68191737</v>
      </c>
      <c r="AY372">
        <v>1</v>
      </c>
      <c r="AZ372">
        <v>0</v>
      </c>
      <c r="BA372">
        <v>368</v>
      </c>
      <c r="BB372">
        <v>0</v>
      </c>
      <c r="BC372">
        <v>0</v>
      </c>
      <c r="BD372">
        <v>0</v>
      </c>
      <c r="BE372">
        <v>0</v>
      </c>
      <c r="BF372">
        <v>0</v>
      </c>
      <c r="BG372">
        <v>0</v>
      </c>
      <c r="BH372">
        <v>0</v>
      </c>
      <c r="BI372">
        <v>0</v>
      </c>
      <c r="BJ372">
        <v>0</v>
      </c>
      <c r="BK372">
        <v>0</v>
      </c>
      <c r="BL372">
        <v>0</v>
      </c>
      <c r="BM372">
        <v>0</v>
      </c>
      <c r="BN372">
        <v>0</v>
      </c>
      <c r="BO372">
        <v>0</v>
      </c>
      <c r="BP372">
        <v>0</v>
      </c>
      <c r="BQ372">
        <v>0</v>
      </c>
      <c r="BR372">
        <v>0</v>
      </c>
      <c r="BS372">
        <v>0</v>
      </c>
      <c r="BT372">
        <v>0</v>
      </c>
      <c r="BU372">
        <v>0</v>
      </c>
      <c r="BV372">
        <v>0</v>
      </c>
      <c r="BW372">
        <v>0</v>
      </c>
      <c r="CX372">
        <f>Y372*Source!I203</f>
        <v>0.86422500000000002</v>
      </c>
      <c r="CY372">
        <f>AD372</f>
        <v>8.02</v>
      </c>
      <c r="CZ372">
        <f>AH372</f>
        <v>8.02</v>
      </c>
      <c r="DA372">
        <f>AL372</f>
        <v>1</v>
      </c>
      <c r="DB372">
        <f>ROUND((ROUND(AT372*CZ372,2)*1.15),6)</f>
        <v>693.10500000000002</v>
      </c>
      <c r="DC372">
        <f>ROUND((ROUND(AT372*AG372,2)*1.15),6)</f>
        <v>0</v>
      </c>
    </row>
    <row r="373" spans="1:107" x14ac:dyDescent="0.2">
      <c r="A373">
        <f>ROW(Source!A203)</f>
        <v>203</v>
      </c>
      <c r="B373">
        <v>68187018</v>
      </c>
      <c r="C373">
        <v>68191736</v>
      </c>
      <c r="D373">
        <v>121548</v>
      </c>
      <c r="E373">
        <v>1</v>
      </c>
      <c r="F373">
        <v>1</v>
      </c>
      <c r="G373">
        <v>1</v>
      </c>
      <c r="H373">
        <v>1</v>
      </c>
      <c r="I373" t="s">
        <v>44</v>
      </c>
      <c r="J373" t="s">
        <v>3</v>
      </c>
      <c r="K373" t="s">
        <v>723</v>
      </c>
      <c r="L373">
        <v>608254</v>
      </c>
      <c r="N373">
        <v>1013</v>
      </c>
      <c r="O373" t="s">
        <v>724</v>
      </c>
      <c r="P373" t="s">
        <v>724</v>
      </c>
      <c r="Q373">
        <v>1</v>
      </c>
      <c r="W373">
        <v>0</v>
      </c>
      <c r="X373">
        <v>-185737400</v>
      </c>
      <c r="Y373">
        <v>2.1625000000000001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1</v>
      </c>
      <c r="AJ373">
        <v>1</v>
      </c>
      <c r="AK373">
        <v>1</v>
      </c>
      <c r="AL373">
        <v>1</v>
      </c>
      <c r="AN373">
        <v>0</v>
      </c>
      <c r="AO373">
        <v>1</v>
      </c>
      <c r="AP373">
        <v>1</v>
      </c>
      <c r="AQ373">
        <v>0</v>
      </c>
      <c r="AR373">
        <v>0</v>
      </c>
      <c r="AS373" t="s">
        <v>3</v>
      </c>
      <c r="AT373">
        <v>1.73</v>
      </c>
      <c r="AU373" t="s">
        <v>20</v>
      </c>
      <c r="AV373">
        <v>2</v>
      </c>
      <c r="AW373">
        <v>2</v>
      </c>
      <c r="AX373">
        <v>68191738</v>
      </c>
      <c r="AY373">
        <v>1</v>
      </c>
      <c r="AZ373">
        <v>0</v>
      </c>
      <c r="BA373">
        <v>369</v>
      </c>
      <c r="BB373">
        <v>0</v>
      </c>
      <c r="BC373">
        <v>0</v>
      </c>
      <c r="BD373">
        <v>0</v>
      </c>
      <c r="BE373">
        <v>0</v>
      </c>
      <c r="BF373">
        <v>0</v>
      </c>
      <c r="BG373">
        <v>0</v>
      </c>
      <c r="BH373">
        <v>0</v>
      </c>
      <c r="BI373">
        <v>0</v>
      </c>
      <c r="BJ373">
        <v>0</v>
      </c>
      <c r="BK373">
        <v>0</v>
      </c>
      <c r="BL373">
        <v>0</v>
      </c>
      <c r="BM373">
        <v>0</v>
      </c>
      <c r="BN373">
        <v>0</v>
      </c>
      <c r="BO373">
        <v>0</v>
      </c>
      <c r="BP373">
        <v>0</v>
      </c>
      <c r="BQ373">
        <v>0</v>
      </c>
      <c r="BR373">
        <v>0</v>
      </c>
      <c r="BS373">
        <v>0</v>
      </c>
      <c r="BT373">
        <v>0</v>
      </c>
      <c r="BU373">
        <v>0</v>
      </c>
      <c r="BV373">
        <v>0</v>
      </c>
      <c r="BW373">
        <v>0</v>
      </c>
      <c r="CX373">
        <f>Y373*Source!I203</f>
        <v>2.1625000000000002E-2</v>
      </c>
      <c r="CY373">
        <f>AD373</f>
        <v>0</v>
      </c>
      <c r="CZ373">
        <f>AH373</f>
        <v>0</v>
      </c>
      <c r="DA373">
        <f>AL373</f>
        <v>1</v>
      </c>
      <c r="DB373">
        <f>ROUND((ROUND(AT373*CZ373,2)*1.25),6)</f>
        <v>0</v>
      </c>
      <c r="DC373">
        <f>ROUND((ROUND(AT373*AG373,2)*1.25),6)</f>
        <v>0</v>
      </c>
    </row>
    <row r="374" spans="1:107" x14ac:dyDescent="0.2">
      <c r="A374">
        <f>ROW(Source!A203)</f>
        <v>203</v>
      </c>
      <c r="B374">
        <v>68187018</v>
      </c>
      <c r="C374">
        <v>68191736</v>
      </c>
      <c r="D374">
        <v>64871408</v>
      </c>
      <c r="E374">
        <v>1</v>
      </c>
      <c r="F374">
        <v>1</v>
      </c>
      <c r="G374">
        <v>1</v>
      </c>
      <c r="H374">
        <v>2</v>
      </c>
      <c r="I374" t="s">
        <v>789</v>
      </c>
      <c r="J374" t="s">
        <v>790</v>
      </c>
      <c r="K374" t="s">
        <v>791</v>
      </c>
      <c r="L374">
        <v>1368</v>
      </c>
      <c r="N374">
        <v>1011</v>
      </c>
      <c r="O374" t="s">
        <v>669</v>
      </c>
      <c r="P374" t="s">
        <v>669</v>
      </c>
      <c r="Q374">
        <v>1</v>
      </c>
      <c r="W374">
        <v>0</v>
      </c>
      <c r="X374">
        <v>344519037</v>
      </c>
      <c r="Y374">
        <v>2.1625000000000001</v>
      </c>
      <c r="AA374">
        <v>0</v>
      </c>
      <c r="AB374">
        <v>399.5</v>
      </c>
      <c r="AC374">
        <v>383.81</v>
      </c>
      <c r="AD374">
        <v>0</v>
      </c>
      <c r="AE374">
        <v>0</v>
      </c>
      <c r="AF374">
        <v>31.26</v>
      </c>
      <c r="AG374">
        <v>13.5</v>
      </c>
      <c r="AH374">
        <v>0</v>
      </c>
      <c r="AI374">
        <v>1</v>
      </c>
      <c r="AJ374">
        <v>12.78</v>
      </c>
      <c r="AK374">
        <v>28.43</v>
      </c>
      <c r="AL374">
        <v>1</v>
      </c>
      <c r="AN374">
        <v>0</v>
      </c>
      <c r="AO374">
        <v>1</v>
      </c>
      <c r="AP374">
        <v>1</v>
      </c>
      <c r="AQ374">
        <v>0</v>
      </c>
      <c r="AR374">
        <v>0</v>
      </c>
      <c r="AS374" t="s">
        <v>3</v>
      </c>
      <c r="AT374">
        <v>1.73</v>
      </c>
      <c r="AU374" t="s">
        <v>20</v>
      </c>
      <c r="AV374">
        <v>0</v>
      </c>
      <c r="AW374">
        <v>2</v>
      </c>
      <c r="AX374">
        <v>68191739</v>
      </c>
      <c r="AY374">
        <v>1</v>
      </c>
      <c r="AZ374">
        <v>0</v>
      </c>
      <c r="BA374">
        <v>370</v>
      </c>
      <c r="BB374">
        <v>0</v>
      </c>
      <c r="BC374">
        <v>0</v>
      </c>
      <c r="BD374">
        <v>0</v>
      </c>
      <c r="BE374">
        <v>0</v>
      </c>
      <c r="BF374">
        <v>0</v>
      </c>
      <c r="BG374">
        <v>0</v>
      </c>
      <c r="BH374">
        <v>0</v>
      </c>
      <c r="BI374">
        <v>0</v>
      </c>
      <c r="BJ374">
        <v>0</v>
      </c>
      <c r="BK374">
        <v>0</v>
      </c>
      <c r="BL374">
        <v>0</v>
      </c>
      <c r="BM374">
        <v>0</v>
      </c>
      <c r="BN374">
        <v>0</v>
      </c>
      <c r="BO374">
        <v>0</v>
      </c>
      <c r="BP374">
        <v>0</v>
      </c>
      <c r="BQ374">
        <v>0</v>
      </c>
      <c r="BR374">
        <v>0</v>
      </c>
      <c r="BS374">
        <v>0</v>
      </c>
      <c r="BT374">
        <v>0</v>
      </c>
      <c r="BU374">
        <v>0</v>
      </c>
      <c r="BV374">
        <v>0</v>
      </c>
      <c r="BW374">
        <v>0</v>
      </c>
      <c r="CX374">
        <f>Y374*Source!I203</f>
        <v>2.1625000000000002E-2</v>
      </c>
      <c r="CY374">
        <f>AB374</f>
        <v>399.5</v>
      </c>
      <c r="CZ374">
        <f>AF374</f>
        <v>31.26</v>
      </c>
      <c r="DA374">
        <f>AJ374</f>
        <v>12.78</v>
      </c>
      <c r="DB374">
        <f>ROUND((ROUND(AT374*CZ374,2)*1.25),6)</f>
        <v>67.599999999999994</v>
      </c>
      <c r="DC374">
        <f>ROUND((ROUND(AT374*AG374,2)*1.25),6)</f>
        <v>29.2</v>
      </c>
    </row>
    <row r="375" spans="1:107" x14ac:dyDescent="0.2">
      <c r="A375">
        <f>ROW(Source!A203)</f>
        <v>203</v>
      </c>
      <c r="B375">
        <v>68187018</v>
      </c>
      <c r="C375">
        <v>68191736</v>
      </c>
      <c r="D375">
        <v>64873129</v>
      </c>
      <c r="E375">
        <v>1</v>
      </c>
      <c r="F375">
        <v>1</v>
      </c>
      <c r="G375">
        <v>1</v>
      </c>
      <c r="H375">
        <v>2</v>
      </c>
      <c r="I375" t="s">
        <v>715</v>
      </c>
      <c r="J375" t="s">
        <v>716</v>
      </c>
      <c r="K375" t="s">
        <v>717</v>
      </c>
      <c r="L375">
        <v>1368</v>
      </c>
      <c r="N375">
        <v>1011</v>
      </c>
      <c r="O375" t="s">
        <v>669</v>
      </c>
      <c r="P375" t="s">
        <v>669</v>
      </c>
      <c r="Q375">
        <v>1</v>
      </c>
      <c r="W375">
        <v>0</v>
      </c>
      <c r="X375">
        <v>1230759911</v>
      </c>
      <c r="Y375">
        <v>3.0874999999999999</v>
      </c>
      <c r="AA375">
        <v>0</v>
      </c>
      <c r="AB375">
        <v>851.65</v>
      </c>
      <c r="AC375">
        <v>329.79</v>
      </c>
      <c r="AD375">
        <v>0</v>
      </c>
      <c r="AE375">
        <v>0</v>
      </c>
      <c r="AF375">
        <v>87.17</v>
      </c>
      <c r="AG375">
        <v>11.6</v>
      </c>
      <c r="AH375">
        <v>0</v>
      </c>
      <c r="AI375">
        <v>1</v>
      </c>
      <c r="AJ375">
        <v>9.77</v>
      </c>
      <c r="AK375">
        <v>28.43</v>
      </c>
      <c r="AL375">
        <v>1</v>
      </c>
      <c r="AN375">
        <v>0</v>
      </c>
      <c r="AO375">
        <v>1</v>
      </c>
      <c r="AP375">
        <v>1</v>
      </c>
      <c r="AQ375">
        <v>0</v>
      </c>
      <c r="AR375">
        <v>0</v>
      </c>
      <c r="AS375" t="s">
        <v>3</v>
      </c>
      <c r="AT375">
        <v>2.4700000000000002</v>
      </c>
      <c r="AU375" t="s">
        <v>20</v>
      </c>
      <c r="AV375">
        <v>0</v>
      </c>
      <c r="AW375">
        <v>2</v>
      </c>
      <c r="AX375">
        <v>68191740</v>
      </c>
      <c r="AY375">
        <v>1</v>
      </c>
      <c r="AZ375">
        <v>2048</v>
      </c>
      <c r="BA375">
        <v>371</v>
      </c>
      <c r="BB375">
        <v>0</v>
      </c>
      <c r="BC375">
        <v>0</v>
      </c>
      <c r="BD375">
        <v>0</v>
      </c>
      <c r="BE375">
        <v>0</v>
      </c>
      <c r="BF375">
        <v>0</v>
      </c>
      <c r="BG375">
        <v>0</v>
      </c>
      <c r="BH375">
        <v>0</v>
      </c>
      <c r="BI375">
        <v>0</v>
      </c>
      <c r="BJ375">
        <v>0</v>
      </c>
      <c r="BK375">
        <v>0</v>
      </c>
      <c r="BL375">
        <v>0</v>
      </c>
      <c r="BM375">
        <v>0</v>
      </c>
      <c r="BN375">
        <v>0</v>
      </c>
      <c r="BO375">
        <v>0</v>
      </c>
      <c r="BP375">
        <v>0</v>
      </c>
      <c r="BQ375">
        <v>0</v>
      </c>
      <c r="BR375">
        <v>0</v>
      </c>
      <c r="BS375">
        <v>0</v>
      </c>
      <c r="BT375">
        <v>0</v>
      </c>
      <c r="BU375">
        <v>0</v>
      </c>
      <c r="BV375">
        <v>0</v>
      </c>
      <c r="BW375">
        <v>0</v>
      </c>
      <c r="CX375">
        <f>Y375*Source!I203</f>
        <v>3.0875E-2</v>
      </c>
      <c r="CY375">
        <f>AB375</f>
        <v>851.65</v>
      </c>
      <c r="CZ375">
        <f>AF375</f>
        <v>87.17</v>
      </c>
      <c r="DA375">
        <f>AJ375</f>
        <v>9.77</v>
      </c>
      <c r="DB375">
        <f>ROUND((ROUND(AT375*CZ375,2)*1.25),6)</f>
        <v>269.13749999999999</v>
      </c>
      <c r="DC375">
        <f>ROUND((ROUND(AT375*AG375,2)*1.25),6)</f>
        <v>35.8125</v>
      </c>
    </row>
    <row r="376" spans="1:107" x14ac:dyDescent="0.2">
      <c r="A376">
        <f>ROW(Source!A203)</f>
        <v>203</v>
      </c>
      <c r="B376">
        <v>68187018</v>
      </c>
      <c r="C376">
        <v>68191736</v>
      </c>
      <c r="D376">
        <v>64807833</v>
      </c>
      <c r="E376">
        <v>1</v>
      </c>
      <c r="F376">
        <v>1</v>
      </c>
      <c r="G376">
        <v>1</v>
      </c>
      <c r="H376">
        <v>3</v>
      </c>
      <c r="I376" t="s">
        <v>1070</v>
      </c>
      <c r="J376" t="s">
        <v>1071</v>
      </c>
      <c r="K376" t="s">
        <v>1072</v>
      </c>
      <c r="L376">
        <v>1348</v>
      </c>
      <c r="N376">
        <v>1009</v>
      </c>
      <c r="O376" t="s">
        <v>133</v>
      </c>
      <c r="P376" t="s">
        <v>133</v>
      </c>
      <c r="Q376">
        <v>1000</v>
      </c>
      <c r="W376">
        <v>0</v>
      </c>
      <c r="X376">
        <v>1645202039</v>
      </c>
      <c r="Y376">
        <v>3.5000000000000003E-2</v>
      </c>
      <c r="AA376">
        <v>27908.74</v>
      </c>
      <c r="AB376">
        <v>0</v>
      </c>
      <c r="AC376">
        <v>0</v>
      </c>
      <c r="AD376">
        <v>0</v>
      </c>
      <c r="AE376">
        <v>5989</v>
      </c>
      <c r="AF376">
        <v>0</v>
      </c>
      <c r="AG376">
        <v>0</v>
      </c>
      <c r="AH376">
        <v>0</v>
      </c>
      <c r="AI376">
        <v>4.66</v>
      </c>
      <c r="AJ376">
        <v>1</v>
      </c>
      <c r="AK376">
        <v>1</v>
      </c>
      <c r="AL376">
        <v>1</v>
      </c>
      <c r="AN376">
        <v>0</v>
      </c>
      <c r="AO376">
        <v>1</v>
      </c>
      <c r="AP376">
        <v>0</v>
      </c>
      <c r="AQ376">
        <v>0</v>
      </c>
      <c r="AR376">
        <v>0</v>
      </c>
      <c r="AS376" t="s">
        <v>3</v>
      </c>
      <c r="AT376">
        <v>3.5000000000000003E-2</v>
      </c>
      <c r="AU376" t="s">
        <v>3</v>
      </c>
      <c r="AV376">
        <v>0</v>
      </c>
      <c r="AW376">
        <v>2</v>
      </c>
      <c r="AX376">
        <v>68191741</v>
      </c>
      <c r="AY376">
        <v>1</v>
      </c>
      <c r="AZ376">
        <v>0</v>
      </c>
      <c r="BA376">
        <v>372</v>
      </c>
      <c r="BB376">
        <v>0</v>
      </c>
      <c r="BC376">
        <v>0</v>
      </c>
      <c r="BD376">
        <v>0</v>
      </c>
      <c r="BE376">
        <v>0</v>
      </c>
      <c r="BF376">
        <v>0</v>
      </c>
      <c r="BG376">
        <v>0</v>
      </c>
      <c r="BH376">
        <v>0</v>
      </c>
      <c r="BI376">
        <v>0</v>
      </c>
      <c r="BJ376">
        <v>0</v>
      </c>
      <c r="BK376">
        <v>0</v>
      </c>
      <c r="BL376">
        <v>0</v>
      </c>
      <c r="BM376">
        <v>0</v>
      </c>
      <c r="BN376">
        <v>0</v>
      </c>
      <c r="BO376">
        <v>0</v>
      </c>
      <c r="BP376">
        <v>0</v>
      </c>
      <c r="BQ376">
        <v>0</v>
      </c>
      <c r="BR376">
        <v>0</v>
      </c>
      <c r="BS376">
        <v>0</v>
      </c>
      <c r="BT376">
        <v>0</v>
      </c>
      <c r="BU376">
        <v>0</v>
      </c>
      <c r="BV376">
        <v>0</v>
      </c>
      <c r="BW376">
        <v>0</v>
      </c>
      <c r="CX376">
        <f>Y376*Source!I203</f>
        <v>3.5000000000000005E-4</v>
      </c>
      <c r="CY376">
        <f>AA376</f>
        <v>27908.74</v>
      </c>
      <c r="CZ376">
        <f>AE376</f>
        <v>5989</v>
      </c>
      <c r="DA376">
        <f>AI376</f>
        <v>4.66</v>
      </c>
      <c r="DB376">
        <f>ROUND(ROUND(AT376*CZ376,2),6)</f>
        <v>209.62</v>
      </c>
      <c r="DC376">
        <f>ROUND(ROUND(AT376*AG376,2),6)</f>
        <v>0</v>
      </c>
    </row>
    <row r="377" spans="1:107" x14ac:dyDescent="0.2">
      <c r="A377">
        <f>ROW(Source!A203)</f>
        <v>203</v>
      </c>
      <c r="B377">
        <v>68187018</v>
      </c>
      <c r="C377">
        <v>68191736</v>
      </c>
      <c r="D377">
        <v>64808704</v>
      </c>
      <c r="E377">
        <v>1</v>
      </c>
      <c r="F377">
        <v>1</v>
      </c>
      <c r="G377">
        <v>1</v>
      </c>
      <c r="H377">
        <v>3</v>
      </c>
      <c r="I377" t="s">
        <v>764</v>
      </c>
      <c r="J377" t="s">
        <v>765</v>
      </c>
      <c r="K377" t="s">
        <v>766</v>
      </c>
      <c r="L377">
        <v>1348</v>
      </c>
      <c r="N377">
        <v>1009</v>
      </c>
      <c r="O377" t="s">
        <v>133</v>
      </c>
      <c r="P377" t="s">
        <v>133</v>
      </c>
      <c r="Q377">
        <v>1000</v>
      </c>
      <c r="W377">
        <v>0</v>
      </c>
      <c r="X377">
        <v>1561117559</v>
      </c>
      <c r="Y377">
        <v>1.2E-2</v>
      </c>
      <c r="AA377">
        <v>55098.8</v>
      </c>
      <c r="AB377">
        <v>0</v>
      </c>
      <c r="AC377">
        <v>0</v>
      </c>
      <c r="AD377">
        <v>0</v>
      </c>
      <c r="AE377">
        <v>11978</v>
      </c>
      <c r="AF377">
        <v>0</v>
      </c>
      <c r="AG377">
        <v>0</v>
      </c>
      <c r="AH377">
        <v>0</v>
      </c>
      <c r="AI377">
        <v>4.5999999999999996</v>
      </c>
      <c r="AJ377">
        <v>1</v>
      </c>
      <c r="AK377">
        <v>1</v>
      </c>
      <c r="AL377">
        <v>1</v>
      </c>
      <c r="AN377">
        <v>0</v>
      </c>
      <c r="AO377">
        <v>1</v>
      </c>
      <c r="AP377">
        <v>0</v>
      </c>
      <c r="AQ377">
        <v>0</v>
      </c>
      <c r="AR377">
        <v>0</v>
      </c>
      <c r="AS377" t="s">
        <v>3</v>
      </c>
      <c r="AT377">
        <v>1.2E-2</v>
      </c>
      <c r="AU377" t="s">
        <v>3</v>
      </c>
      <c r="AV377">
        <v>0</v>
      </c>
      <c r="AW377">
        <v>2</v>
      </c>
      <c r="AX377">
        <v>68191742</v>
      </c>
      <c r="AY377">
        <v>1</v>
      </c>
      <c r="AZ377">
        <v>0</v>
      </c>
      <c r="BA377">
        <v>373</v>
      </c>
      <c r="BB377">
        <v>0</v>
      </c>
      <c r="BC377">
        <v>0</v>
      </c>
      <c r="BD377">
        <v>0</v>
      </c>
      <c r="BE377">
        <v>0</v>
      </c>
      <c r="BF377">
        <v>0</v>
      </c>
      <c r="BG377">
        <v>0</v>
      </c>
      <c r="BH377">
        <v>0</v>
      </c>
      <c r="BI377">
        <v>0</v>
      </c>
      <c r="BJ377">
        <v>0</v>
      </c>
      <c r="BK377">
        <v>0</v>
      </c>
      <c r="BL377">
        <v>0</v>
      </c>
      <c r="BM377">
        <v>0</v>
      </c>
      <c r="BN377">
        <v>0</v>
      </c>
      <c r="BO377">
        <v>0</v>
      </c>
      <c r="BP377">
        <v>0</v>
      </c>
      <c r="BQ377">
        <v>0</v>
      </c>
      <c r="BR377">
        <v>0</v>
      </c>
      <c r="BS377">
        <v>0</v>
      </c>
      <c r="BT377">
        <v>0</v>
      </c>
      <c r="BU377">
        <v>0</v>
      </c>
      <c r="BV377">
        <v>0</v>
      </c>
      <c r="BW377">
        <v>0</v>
      </c>
      <c r="CX377">
        <f>Y377*Source!I203</f>
        <v>1.2E-4</v>
      </c>
      <c r="CY377">
        <f>AA377</f>
        <v>55098.8</v>
      </c>
      <c r="CZ377">
        <f>AE377</f>
        <v>11978</v>
      </c>
      <c r="DA377">
        <f>AI377</f>
        <v>4.5999999999999996</v>
      </c>
      <c r="DB377">
        <f>ROUND(ROUND(AT377*CZ377,2),6)</f>
        <v>143.74</v>
      </c>
      <c r="DC377">
        <f>ROUND(ROUND(AT377*AG377,2),6)</f>
        <v>0</v>
      </c>
    </row>
    <row r="378" spans="1:107" x14ac:dyDescent="0.2">
      <c r="A378">
        <f>ROW(Source!A203)</f>
        <v>203</v>
      </c>
      <c r="B378">
        <v>68187018</v>
      </c>
      <c r="C378">
        <v>68191736</v>
      </c>
      <c r="D378">
        <v>64829459</v>
      </c>
      <c r="E378">
        <v>1</v>
      </c>
      <c r="F378">
        <v>1</v>
      </c>
      <c r="G378">
        <v>1</v>
      </c>
      <c r="H378">
        <v>3</v>
      </c>
      <c r="I378" t="s">
        <v>1073</v>
      </c>
      <c r="J378" t="s">
        <v>1074</v>
      </c>
      <c r="K378" t="s">
        <v>1075</v>
      </c>
      <c r="L378">
        <v>1301</v>
      </c>
      <c r="N378">
        <v>1003</v>
      </c>
      <c r="O378" t="s">
        <v>507</v>
      </c>
      <c r="P378" t="s">
        <v>507</v>
      </c>
      <c r="Q378">
        <v>1</v>
      </c>
      <c r="W378">
        <v>0</v>
      </c>
      <c r="X378">
        <v>1685347892</v>
      </c>
      <c r="Y378">
        <v>400</v>
      </c>
      <c r="AA378">
        <v>16.260000000000002</v>
      </c>
      <c r="AB378">
        <v>0</v>
      </c>
      <c r="AC378">
        <v>0</v>
      </c>
      <c r="AD378">
        <v>0</v>
      </c>
      <c r="AE378">
        <v>3.2</v>
      </c>
      <c r="AF378">
        <v>0</v>
      </c>
      <c r="AG378">
        <v>0</v>
      </c>
      <c r="AH378">
        <v>0</v>
      </c>
      <c r="AI378">
        <v>5.08</v>
      </c>
      <c r="AJ378">
        <v>1</v>
      </c>
      <c r="AK378">
        <v>1</v>
      </c>
      <c r="AL378">
        <v>1</v>
      </c>
      <c r="AN378">
        <v>0</v>
      </c>
      <c r="AO378">
        <v>1</v>
      </c>
      <c r="AP378">
        <v>0</v>
      </c>
      <c r="AQ378">
        <v>0</v>
      </c>
      <c r="AR378">
        <v>0</v>
      </c>
      <c r="AS378" t="s">
        <v>3</v>
      </c>
      <c r="AT378">
        <v>400</v>
      </c>
      <c r="AU378" t="s">
        <v>3</v>
      </c>
      <c r="AV378">
        <v>0</v>
      </c>
      <c r="AW378">
        <v>2</v>
      </c>
      <c r="AX378">
        <v>68191743</v>
      </c>
      <c r="AY378">
        <v>1</v>
      </c>
      <c r="AZ378">
        <v>0</v>
      </c>
      <c r="BA378">
        <v>374</v>
      </c>
      <c r="BB378">
        <v>0</v>
      </c>
      <c r="BC378">
        <v>0</v>
      </c>
      <c r="BD378">
        <v>0</v>
      </c>
      <c r="BE378">
        <v>0</v>
      </c>
      <c r="BF378">
        <v>0</v>
      </c>
      <c r="BG378">
        <v>0</v>
      </c>
      <c r="BH378">
        <v>0</v>
      </c>
      <c r="BI378">
        <v>0</v>
      </c>
      <c r="BJ378">
        <v>0</v>
      </c>
      <c r="BK378">
        <v>0</v>
      </c>
      <c r="BL378">
        <v>0</v>
      </c>
      <c r="BM378">
        <v>0</v>
      </c>
      <c r="BN378">
        <v>0</v>
      </c>
      <c r="BO378">
        <v>0</v>
      </c>
      <c r="BP378">
        <v>0</v>
      </c>
      <c r="BQ378">
        <v>0</v>
      </c>
      <c r="BR378">
        <v>0</v>
      </c>
      <c r="BS378">
        <v>0</v>
      </c>
      <c r="BT378">
        <v>0</v>
      </c>
      <c r="BU378">
        <v>0</v>
      </c>
      <c r="BV378">
        <v>0</v>
      </c>
      <c r="BW378">
        <v>0</v>
      </c>
      <c r="CX378">
        <f>Y378*Source!I203</f>
        <v>4</v>
      </c>
      <c r="CY378">
        <f>AA378</f>
        <v>16.260000000000002</v>
      </c>
      <c r="CZ378">
        <f>AE378</f>
        <v>3.2</v>
      </c>
      <c r="DA378">
        <f>AI378</f>
        <v>5.08</v>
      </c>
      <c r="DB378">
        <f>ROUND(ROUND(AT378*CZ378,2),6)</f>
        <v>1280</v>
      </c>
      <c r="DC378">
        <f>ROUND(ROUND(AT378*AG378,2),6)</f>
        <v>0</v>
      </c>
    </row>
    <row r="379" spans="1:107" x14ac:dyDescent="0.2">
      <c r="A379">
        <f>ROW(Source!A203)</f>
        <v>203</v>
      </c>
      <c r="B379">
        <v>68187018</v>
      </c>
      <c r="C379">
        <v>68191736</v>
      </c>
      <c r="D379">
        <v>0</v>
      </c>
      <c r="E379">
        <v>0</v>
      </c>
      <c r="F379">
        <v>1</v>
      </c>
      <c r="G379">
        <v>1</v>
      </c>
      <c r="H379">
        <v>3</v>
      </c>
      <c r="I379" t="s">
        <v>221</v>
      </c>
      <c r="J379" t="s">
        <v>3</v>
      </c>
      <c r="K379" t="s">
        <v>411</v>
      </c>
      <c r="L379">
        <v>1354</v>
      </c>
      <c r="N379">
        <v>1010</v>
      </c>
      <c r="O379" t="s">
        <v>72</v>
      </c>
      <c r="P379" t="s">
        <v>72</v>
      </c>
      <c r="Q379">
        <v>1</v>
      </c>
      <c r="W379">
        <v>0</v>
      </c>
      <c r="X379">
        <v>1784352824</v>
      </c>
      <c r="Y379">
        <v>100</v>
      </c>
      <c r="AA379">
        <v>1474.75</v>
      </c>
      <c r="AB379">
        <v>0</v>
      </c>
      <c r="AC379">
        <v>0</v>
      </c>
      <c r="AD379">
        <v>0</v>
      </c>
      <c r="AE379">
        <v>1474.75</v>
      </c>
      <c r="AF379">
        <v>0</v>
      </c>
      <c r="AG379">
        <v>0</v>
      </c>
      <c r="AH379">
        <v>0</v>
      </c>
      <c r="AI379">
        <v>1</v>
      </c>
      <c r="AJ379">
        <v>1</v>
      </c>
      <c r="AK379">
        <v>1</v>
      </c>
      <c r="AL379">
        <v>1</v>
      </c>
      <c r="AN379">
        <v>0</v>
      </c>
      <c r="AO379">
        <v>0</v>
      </c>
      <c r="AP379">
        <v>0</v>
      </c>
      <c r="AQ379">
        <v>0</v>
      </c>
      <c r="AR379">
        <v>0</v>
      </c>
      <c r="AS379" t="s">
        <v>3</v>
      </c>
      <c r="AT379">
        <v>100</v>
      </c>
      <c r="AU379" t="s">
        <v>3</v>
      </c>
      <c r="AV379">
        <v>0</v>
      </c>
      <c r="AW379">
        <v>1</v>
      </c>
      <c r="AX379">
        <v>-1</v>
      </c>
      <c r="AY379">
        <v>0</v>
      </c>
      <c r="AZ379">
        <v>0</v>
      </c>
      <c r="BA379" t="s">
        <v>3</v>
      </c>
      <c r="BB379">
        <v>0</v>
      </c>
      <c r="BC379">
        <v>0</v>
      </c>
      <c r="BD379">
        <v>0</v>
      </c>
      <c r="BE379">
        <v>0</v>
      </c>
      <c r="BF379">
        <v>0</v>
      </c>
      <c r="BG379">
        <v>0</v>
      </c>
      <c r="BH379">
        <v>0</v>
      </c>
      <c r="BI379">
        <v>0</v>
      </c>
      <c r="BJ379">
        <v>0</v>
      </c>
      <c r="BK379">
        <v>0</v>
      </c>
      <c r="BL379">
        <v>0</v>
      </c>
      <c r="BM379">
        <v>0</v>
      </c>
      <c r="BN379">
        <v>0</v>
      </c>
      <c r="BO379">
        <v>0</v>
      </c>
      <c r="BP379">
        <v>0</v>
      </c>
      <c r="BQ379">
        <v>0</v>
      </c>
      <c r="BR379">
        <v>0</v>
      </c>
      <c r="BS379">
        <v>0</v>
      </c>
      <c r="BT379">
        <v>0</v>
      </c>
      <c r="BU379">
        <v>0</v>
      </c>
      <c r="BV379">
        <v>0</v>
      </c>
      <c r="BW379">
        <v>0</v>
      </c>
      <c r="CX379">
        <f>Y379*Source!I203</f>
        <v>1</v>
      </c>
      <c r="CY379">
        <f>AA379</f>
        <v>1474.75</v>
      </c>
      <c r="CZ379">
        <f>AE379</f>
        <v>1474.75</v>
      </c>
      <c r="DA379">
        <f>AI379</f>
        <v>1</v>
      </c>
      <c r="DB379">
        <f>ROUND(ROUND(AT379*CZ379,2),6)</f>
        <v>147475</v>
      </c>
      <c r="DC379">
        <f>ROUND(ROUND(AT379*AG379,2),6)</f>
        <v>0</v>
      </c>
    </row>
    <row r="380" spans="1:107" x14ac:dyDescent="0.2">
      <c r="A380">
        <f>ROW(Source!A205)</f>
        <v>205</v>
      </c>
      <c r="B380">
        <v>68187018</v>
      </c>
      <c r="C380">
        <v>68191751</v>
      </c>
      <c r="D380">
        <v>18411117</v>
      </c>
      <c r="E380">
        <v>1</v>
      </c>
      <c r="F380">
        <v>1</v>
      </c>
      <c r="G380">
        <v>1</v>
      </c>
      <c r="H380">
        <v>1</v>
      </c>
      <c r="I380" t="s">
        <v>801</v>
      </c>
      <c r="J380" t="s">
        <v>3</v>
      </c>
      <c r="K380" t="s">
        <v>802</v>
      </c>
      <c r="L380">
        <v>1369</v>
      </c>
      <c r="N380">
        <v>1013</v>
      </c>
      <c r="O380" t="s">
        <v>665</v>
      </c>
      <c r="P380" t="s">
        <v>665</v>
      </c>
      <c r="Q380">
        <v>1</v>
      </c>
      <c r="W380">
        <v>0</v>
      </c>
      <c r="X380">
        <v>-1739886638</v>
      </c>
      <c r="Y380">
        <v>24.897500000000001</v>
      </c>
      <c r="AA380">
        <v>0</v>
      </c>
      <c r="AB380">
        <v>0</v>
      </c>
      <c r="AC380">
        <v>0</v>
      </c>
      <c r="AD380">
        <v>9.6199999999999992</v>
      </c>
      <c r="AE380">
        <v>0</v>
      </c>
      <c r="AF380">
        <v>0</v>
      </c>
      <c r="AG380">
        <v>0</v>
      </c>
      <c r="AH380">
        <v>9.6199999999999992</v>
      </c>
      <c r="AI380">
        <v>1</v>
      </c>
      <c r="AJ380">
        <v>1</v>
      </c>
      <c r="AK380">
        <v>1</v>
      </c>
      <c r="AL380">
        <v>1</v>
      </c>
      <c r="AN380">
        <v>0</v>
      </c>
      <c r="AO380">
        <v>1</v>
      </c>
      <c r="AP380">
        <v>1</v>
      </c>
      <c r="AQ380">
        <v>0</v>
      </c>
      <c r="AR380">
        <v>0</v>
      </c>
      <c r="AS380" t="s">
        <v>3</v>
      </c>
      <c r="AT380">
        <v>21.65</v>
      </c>
      <c r="AU380" t="s">
        <v>21</v>
      </c>
      <c r="AV380">
        <v>1</v>
      </c>
      <c r="AW380">
        <v>2</v>
      </c>
      <c r="AX380">
        <v>68191752</v>
      </c>
      <c r="AY380">
        <v>1</v>
      </c>
      <c r="AZ380">
        <v>2048</v>
      </c>
      <c r="BA380">
        <v>376</v>
      </c>
      <c r="BB380">
        <v>0</v>
      </c>
      <c r="BC380">
        <v>0</v>
      </c>
      <c r="BD380">
        <v>0</v>
      </c>
      <c r="BE380">
        <v>0</v>
      </c>
      <c r="BF380">
        <v>0</v>
      </c>
      <c r="BG380">
        <v>0</v>
      </c>
      <c r="BH380">
        <v>0</v>
      </c>
      <c r="BI380">
        <v>0</v>
      </c>
      <c r="BJ380">
        <v>0</v>
      </c>
      <c r="BK380">
        <v>0</v>
      </c>
      <c r="BL380">
        <v>0</v>
      </c>
      <c r="BM380">
        <v>0</v>
      </c>
      <c r="BN380">
        <v>0</v>
      </c>
      <c r="BO380">
        <v>0</v>
      </c>
      <c r="BP380">
        <v>0</v>
      </c>
      <c r="BQ380">
        <v>0</v>
      </c>
      <c r="BR380">
        <v>0</v>
      </c>
      <c r="BS380">
        <v>0</v>
      </c>
      <c r="BT380">
        <v>0</v>
      </c>
      <c r="BU380">
        <v>0</v>
      </c>
      <c r="BV380">
        <v>0</v>
      </c>
      <c r="BW380">
        <v>0</v>
      </c>
      <c r="CX380">
        <f>Y380*Source!I205</f>
        <v>2.4897500000000004</v>
      </c>
      <c r="CY380">
        <f>AD380</f>
        <v>9.6199999999999992</v>
      </c>
      <c r="CZ380">
        <f>AH380</f>
        <v>9.6199999999999992</v>
      </c>
      <c r="DA380">
        <f>AL380</f>
        <v>1</v>
      </c>
      <c r="DB380">
        <f>ROUND((ROUND(AT380*CZ380,2)*1.15),6)</f>
        <v>239.51050000000001</v>
      </c>
      <c r="DC380">
        <f>ROUND((ROUND(AT380*AG380,2)*1.15),6)</f>
        <v>0</v>
      </c>
    </row>
    <row r="381" spans="1:107" x14ac:dyDescent="0.2">
      <c r="A381">
        <f>ROW(Source!A205)</f>
        <v>205</v>
      </c>
      <c r="B381">
        <v>68187018</v>
      </c>
      <c r="C381">
        <v>68191751</v>
      </c>
      <c r="D381">
        <v>121548</v>
      </c>
      <c r="E381">
        <v>1</v>
      </c>
      <c r="F381">
        <v>1</v>
      </c>
      <c r="G381">
        <v>1</v>
      </c>
      <c r="H381">
        <v>1</v>
      </c>
      <c r="I381" t="s">
        <v>44</v>
      </c>
      <c r="J381" t="s">
        <v>3</v>
      </c>
      <c r="K381" t="s">
        <v>723</v>
      </c>
      <c r="L381">
        <v>608254</v>
      </c>
      <c r="N381">
        <v>1013</v>
      </c>
      <c r="O381" t="s">
        <v>724</v>
      </c>
      <c r="P381" t="s">
        <v>724</v>
      </c>
      <c r="Q381">
        <v>1</v>
      </c>
      <c r="W381">
        <v>0</v>
      </c>
      <c r="X381">
        <v>-185737400</v>
      </c>
      <c r="Y381">
        <v>0.16250000000000001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1</v>
      </c>
      <c r="AJ381">
        <v>1</v>
      </c>
      <c r="AK381">
        <v>1</v>
      </c>
      <c r="AL381">
        <v>1</v>
      </c>
      <c r="AN381">
        <v>0</v>
      </c>
      <c r="AO381">
        <v>1</v>
      </c>
      <c r="AP381">
        <v>1</v>
      </c>
      <c r="AQ381">
        <v>0</v>
      </c>
      <c r="AR381">
        <v>0</v>
      </c>
      <c r="AS381" t="s">
        <v>3</v>
      </c>
      <c r="AT381">
        <v>0.13</v>
      </c>
      <c r="AU381" t="s">
        <v>20</v>
      </c>
      <c r="AV381">
        <v>2</v>
      </c>
      <c r="AW381">
        <v>2</v>
      </c>
      <c r="AX381">
        <v>68191753</v>
      </c>
      <c r="AY381">
        <v>1</v>
      </c>
      <c r="AZ381">
        <v>0</v>
      </c>
      <c r="BA381">
        <v>377</v>
      </c>
      <c r="BB381">
        <v>0</v>
      </c>
      <c r="BC381">
        <v>0</v>
      </c>
      <c r="BD381">
        <v>0</v>
      </c>
      <c r="BE381">
        <v>0</v>
      </c>
      <c r="BF381">
        <v>0</v>
      </c>
      <c r="BG381">
        <v>0</v>
      </c>
      <c r="BH381">
        <v>0</v>
      </c>
      <c r="BI381">
        <v>0</v>
      </c>
      <c r="BJ381">
        <v>0</v>
      </c>
      <c r="BK381">
        <v>0</v>
      </c>
      <c r="BL381">
        <v>0</v>
      </c>
      <c r="BM381">
        <v>0</v>
      </c>
      <c r="BN381">
        <v>0</v>
      </c>
      <c r="BO381">
        <v>0</v>
      </c>
      <c r="BP381">
        <v>0</v>
      </c>
      <c r="BQ381">
        <v>0</v>
      </c>
      <c r="BR381">
        <v>0</v>
      </c>
      <c r="BS381">
        <v>0</v>
      </c>
      <c r="BT381">
        <v>0</v>
      </c>
      <c r="BU381">
        <v>0</v>
      </c>
      <c r="BV381">
        <v>0</v>
      </c>
      <c r="BW381">
        <v>0</v>
      </c>
      <c r="CX381">
        <f>Y381*Source!I205</f>
        <v>1.6250000000000001E-2</v>
      </c>
      <c r="CY381">
        <f>AD381</f>
        <v>0</v>
      </c>
      <c r="CZ381">
        <f>AH381</f>
        <v>0</v>
      </c>
      <c r="DA381">
        <f>AL381</f>
        <v>1</v>
      </c>
      <c r="DB381">
        <f>ROUND((ROUND(AT381*CZ381,2)*1.25),6)</f>
        <v>0</v>
      </c>
      <c r="DC381">
        <f>ROUND((ROUND(AT381*AG381,2)*1.25),6)</f>
        <v>0</v>
      </c>
    </row>
    <row r="382" spans="1:107" x14ac:dyDescent="0.2">
      <c r="A382">
        <f>ROW(Source!A205)</f>
        <v>205</v>
      </c>
      <c r="B382">
        <v>68187018</v>
      </c>
      <c r="C382">
        <v>68191751</v>
      </c>
      <c r="D382">
        <v>64871408</v>
      </c>
      <c r="E382">
        <v>1</v>
      </c>
      <c r="F382">
        <v>1</v>
      </c>
      <c r="G382">
        <v>1</v>
      </c>
      <c r="H382">
        <v>2</v>
      </c>
      <c r="I382" t="s">
        <v>789</v>
      </c>
      <c r="J382" t="s">
        <v>790</v>
      </c>
      <c r="K382" t="s">
        <v>791</v>
      </c>
      <c r="L382">
        <v>1368</v>
      </c>
      <c r="N382">
        <v>1011</v>
      </c>
      <c r="O382" t="s">
        <v>669</v>
      </c>
      <c r="P382" t="s">
        <v>669</v>
      </c>
      <c r="Q382">
        <v>1</v>
      </c>
      <c r="W382">
        <v>0</v>
      </c>
      <c r="X382">
        <v>344519037</v>
      </c>
      <c r="Y382">
        <v>0.16250000000000001</v>
      </c>
      <c r="AA382">
        <v>0</v>
      </c>
      <c r="AB382">
        <v>399.5</v>
      </c>
      <c r="AC382">
        <v>383.81</v>
      </c>
      <c r="AD382">
        <v>0</v>
      </c>
      <c r="AE382">
        <v>0</v>
      </c>
      <c r="AF382">
        <v>31.26</v>
      </c>
      <c r="AG382">
        <v>13.5</v>
      </c>
      <c r="AH382">
        <v>0</v>
      </c>
      <c r="AI382">
        <v>1</v>
      </c>
      <c r="AJ382">
        <v>12.78</v>
      </c>
      <c r="AK382">
        <v>28.43</v>
      </c>
      <c r="AL382">
        <v>1</v>
      </c>
      <c r="AN382">
        <v>0</v>
      </c>
      <c r="AO382">
        <v>1</v>
      </c>
      <c r="AP382">
        <v>1</v>
      </c>
      <c r="AQ382">
        <v>0</v>
      </c>
      <c r="AR382">
        <v>0</v>
      </c>
      <c r="AS382" t="s">
        <v>3</v>
      </c>
      <c r="AT382">
        <v>0.13</v>
      </c>
      <c r="AU382" t="s">
        <v>20</v>
      </c>
      <c r="AV382">
        <v>0</v>
      </c>
      <c r="AW382">
        <v>2</v>
      </c>
      <c r="AX382">
        <v>68191754</v>
      </c>
      <c r="AY382">
        <v>1</v>
      </c>
      <c r="AZ382">
        <v>0</v>
      </c>
      <c r="BA382">
        <v>378</v>
      </c>
      <c r="BB382">
        <v>0</v>
      </c>
      <c r="BC382">
        <v>0</v>
      </c>
      <c r="BD382">
        <v>0</v>
      </c>
      <c r="BE382">
        <v>0</v>
      </c>
      <c r="BF382">
        <v>0</v>
      </c>
      <c r="BG382">
        <v>0</v>
      </c>
      <c r="BH382">
        <v>0</v>
      </c>
      <c r="BI382">
        <v>0</v>
      </c>
      <c r="BJ382">
        <v>0</v>
      </c>
      <c r="BK382">
        <v>0</v>
      </c>
      <c r="BL382">
        <v>0</v>
      </c>
      <c r="BM382">
        <v>0</v>
      </c>
      <c r="BN382">
        <v>0</v>
      </c>
      <c r="BO382">
        <v>0</v>
      </c>
      <c r="BP382">
        <v>0</v>
      </c>
      <c r="BQ382">
        <v>0</v>
      </c>
      <c r="BR382">
        <v>0</v>
      </c>
      <c r="BS382">
        <v>0</v>
      </c>
      <c r="BT382">
        <v>0</v>
      </c>
      <c r="BU382">
        <v>0</v>
      </c>
      <c r="BV382">
        <v>0</v>
      </c>
      <c r="BW382">
        <v>0</v>
      </c>
      <c r="CX382">
        <f>Y382*Source!I205</f>
        <v>1.6250000000000001E-2</v>
      </c>
      <c r="CY382">
        <f>AB382</f>
        <v>399.5</v>
      </c>
      <c r="CZ382">
        <f>AF382</f>
        <v>31.26</v>
      </c>
      <c r="DA382">
        <f>AJ382</f>
        <v>12.78</v>
      </c>
      <c r="DB382">
        <f>ROUND((ROUND(AT382*CZ382,2)*1.25),6)</f>
        <v>5.0750000000000002</v>
      </c>
      <c r="DC382">
        <f>ROUND((ROUND(AT382*AG382,2)*1.25),6)</f>
        <v>2.2000000000000002</v>
      </c>
    </row>
    <row r="383" spans="1:107" x14ac:dyDescent="0.2">
      <c r="A383">
        <f>ROW(Source!A205)</f>
        <v>205</v>
      </c>
      <c r="B383">
        <v>68187018</v>
      </c>
      <c r="C383">
        <v>68191751</v>
      </c>
      <c r="D383">
        <v>64872800</v>
      </c>
      <c r="E383">
        <v>1</v>
      </c>
      <c r="F383">
        <v>1</v>
      </c>
      <c r="G383">
        <v>1</v>
      </c>
      <c r="H383">
        <v>2</v>
      </c>
      <c r="I383" t="s">
        <v>746</v>
      </c>
      <c r="J383" t="s">
        <v>747</v>
      </c>
      <c r="K383" t="s">
        <v>748</v>
      </c>
      <c r="L383">
        <v>1368</v>
      </c>
      <c r="N383">
        <v>1011</v>
      </c>
      <c r="O383" t="s">
        <v>669</v>
      </c>
      <c r="P383" t="s">
        <v>669</v>
      </c>
      <c r="Q383">
        <v>1</v>
      </c>
      <c r="W383">
        <v>0</v>
      </c>
      <c r="X383">
        <v>-1867053656</v>
      </c>
      <c r="Y383">
        <v>0.25</v>
      </c>
      <c r="AA383">
        <v>0</v>
      </c>
      <c r="AB383">
        <v>7.18</v>
      </c>
      <c r="AC383">
        <v>0</v>
      </c>
      <c r="AD383">
        <v>0</v>
      </c>
      <c r="AE383">
        <v>0</v>
      </c>
      <c r="AF383">
        <v>1.95</v>
      </c>
      <c r="AG383">
        <v>0</v>
      </c>
      <c r="AH383">
        <v>0</v>
      </c>
      <c r="AI383">
        <v>1</v>
      </c>
      <c r="AJ383">
        <v>3.68</v>
      </c>
      <c r="AK383">
        <v>28.43</v>
      </c>
      <c r="AL383">
        <v>1</v>
      </c>
      <c r="AN383">
        <v>0</v>
      </c>
      <c r="AO383">
        <v>1</v>
      </c>
      <c r="AP383">
        <v>1</v>
      </c>
      <c r="AQ383">
        <v>0</v>
      </c>
      <c r="AR383">
        <v>0</v>
      </c>
      <c r="AS383" t="s">
        <v>3</v>
      </c>
      <c r="AT383">
        <v>0.2</v>
      </c>
      <c r="AU383" t="s">
        <v>20</v>
      </c>
      <c r="AV383">
        <v>0</v>
      </c>
      <c r="AW383">
        <v>2</v>
      </c>
      <c r="AX383">
        <v>68191755</v>
      </c>
      <c r="AY383">
        <v>1</v>
      </c>
      <c r="AZ383">
        <v>0</v>
      </c>
      <c r="BA383">
        <v>379</v>
      </c>
      <c r="BB383">
        <v>0</v>
      </c>
      <c r="BC383">
        <v>0</v>
      </c>
      <c r="BD383">
        <v>0</v>
      </c>
      <c r="BE383">
        <v>0</v>
      </c>
      <c r="BF383">
        <v>0</v>
      </c>
      <c r="BG383">
        <v>0</v>
      </c>
      <c r="BH383">
        <v>0</v>
      </c>
      <c r="BI383">
        <v>0</v>
      </c>
      <c r="BJ383">
        <v>0</v>
      </c>
      <c r="BK383">
        <v>0</v>
      </c>
      <c r="BL383">
        <v>0</v>
      </c>
      <c r="BM383">
        <v>0</v>
      </c>
      <c r="BN383">
        <v>0</v>
      </c>
      <c r="BO383">
        <v>0</v>
      </c>
      <c r="BP383">
        <v>0</v>
      </c>
      <c r="BQ383">
        <v>0</v>
      </c>
      <c r="BR383">
        <v>0</v>
      </c>
      <c r="BS383">
        <v>0</v>
      </c>
      <c r="BT383">
        <v>0</v>
      </c>
      <c r="BU383">
        <v>0</v>
      </c>
      <c r="BV383">
        <v>0</v>
      </c>
      <c r="BW383">
        <v>0</v>
      </c>
      <c r="CX383">
        <f>Y383*Source!I205</f>
        <v>2.5000000000000001E-2</v>
      </c>
      <c r="CY383">
        <f>AB383</f>
        <v>7.18</v>
      </c>
      <c r="CZ383">
        <f>AF383</f>
        <v>1.95</v>
      </c>
      <c r="DA383">
        <f>AJ383</f>
        <v>3.68</v>
      </c>
      <c r="DB383">
        <f>ROUND((ROUND(AT383*CZ383,2)*1.25),6)</f>
        <v>0.48749999999999999</v>
      </c>
      <c r="DC383">
        <f>ROUND((ROUND(AT383*AG383,2)*1.25),6)</f>
        <v>0</v>
      </c>
    </row>
    <row r="384" spans="1:107" x14ac:dyDescent="0.2">
      <c r="A384">
        <f>ROW(Source!A205)</f>
        <v>205</v>
      </c>
      <c r="B384">
        <v>68187018</v>
      </c>
      <c r="C384">
        <v>68191751</v>
      </c>
      <c r="D384">
        <v>64873129</v>
      </c>
      <c r="E384">
        <v>1</v>
      </c>
      <c r="F384">
        <v>1</v>
      </c>
      <c r="G384">
        <v>1</v>
      </c>
      <c r="H384">
        <v>2</v>
      </c>
      <c r="I384" t="s">
        <v>715</v>
      </c>
      <c r="J384" t="s">
        <v>716</v>
      </c>
      <c r="K384" t="s">
        <v>717</v>
      </c>
      <c r="L384">
        <v>1368</v>
      </c>
      <c r="N384">
        <v>1011</v>
      </c>
      <c r="O384" t="s">
        <v>669</v>
      </c>
      <c r="P384" t="s">
        <v>669</v>
      </c>
      <c r="Q384">
        <v>1</v>
      </c>
      <c r="W384">
        <v>0</v>
      </c>
      <c r="X384">
        <v>1230759911</v>
      </c>
      <c r="Y384">
        <v>0.27500000000000002</v>
      </c>
      <c r="AA384">
        <v>0</v>
      </c>
      <c r="AB384">
        <v>851.65</v>
      </c>
      <c r="AC384">
        <v>329.79</v>
      </c>
      <c r="AD384">
        <v>0</v>
      </c>
      <c r="AE384">
        <v>0</v>
      </c>
      <c r="AF384">
        <v>87.17</v>
      </c>
      <c r="AG384">
        <v>11.6</v>
      </c>
      <c r="AH384">
        <v>0</v>
      </c>
      <c r="AI384">
        <v>1</v>
      </c>
      <c r="AJ384">
        <v>9.77</v>
      </c>
      <c r="AK384">
        <v>28.43</v>
      </c>
      <c r="AL384">
        <v>1</v>
      </c>
      <c r="AN384">
        <v>0</v>
      </c>
      <c r="AO384">
        <v>1</v>
      </c>
      <c r="AP384">
        <v>1</v>
      </c>
      <c r="AQ384">
        <v>0</v>
      </c>
      <c r="AR384">
        <v>0</v>
      </c>
      <c r="AS384" t="s">
        <v>3</v>
      </c>
      <c r="AT384">
        <v>0.22</v>
      </c>
      <c r="AU384" t="s">
        <v>20</v>
      </c>
      <c r="AV384">
        <v>0</v>
      </c>
      <c r="AW384">
        <v>2</v>
      </c>
      <c r="AX384">
        <v>68191756</v>
      </c>
      <c r="AY384">
        <v>1</v>
      </c>
      <c r="AZ384">
        <v>0</v>
      </c>
      <c r="BA384">
        <v>380</v>
      </c>
      <c r="BB384">
        <v>0</v>
      </c>
      <c r="BC384">
        <v>0</v>
      </c>
      <c r="BD384">
        <v>0</v>
      </c>
      <c r="BE384">
        <v>0</v>
      </c>
      <c r="BF384">
        <v>0</v>
      </c>
      <c r="BG384">
        <v>0</v>
      </c>
      <c r="BH384">
        <v>0</v>
      </c>
      <c r="BI384">
        <v>0</v>
      </c>
      <c r="BJ384">
        <v>0</v>
      </c>
      <c r="BK384">
        <v>0</v>
      </c>
      <c r="BL384">
        <v>0</v>
      </c>
      <c r="BM384">
        <v>0</v>
      </c>
      <c r="BN384">
        <v>0</v>
      </c>
      <c r="BO384">
        <v>0</v>
      </c>
      <c r="BP384">
        <v>0</v>
      </c>
      <c r="BQ384">
        <v>0</v>
      </c>
      <c r="BR384">
        <v>0</v>
      </c>
      <c r="BS384">
        <v>0</v>
      </c>
      <c r="BT384">
        <v>0</v>
      </c>
      <c r="BU384">
        <v>0</v>
      </c>
      <c r="BV384">
        <v>0</v>
      </c>
      <c r="BW384">
        <v>0</v>
      </c>
      <c r="CX384">
        <f>Y384*Source!I205</f>
        <v>2.7500000000000004E-2</v>
      </c>
      <c r="CY384">
        <f>AB384</f>
        <v>851.65</v>
      </c>
      <c r="CZ384">
        <f>AF384</f>
        <v>87.17</v>
      </c>
      <c r="DA384">
        <f>AJ384</f>
        <v>9.77</v>
      </c>
      <c r="DB384">
        <f>ROUND((ROUND(AT384*CZ384,2)*1.25),6)</f>
        <v>23.975000000000001</v>
      </c>
      <c r="DC384">
        <f>ROUND((ROUND(AT384*AG384,2)*1.25),6)</f>
        <v>3.1875</v>
      </c>
    </row>
    <row r="385" spans="1:107" x14ac:dyDescent="0.2">
      <c r="A385">
        <f>ROW(Source!A205)</f>
        <v>205</v>
      </c>
      <c r="B385">
        <v>68187018</v>
      </c>
      <c r="C385">
        <v>68191751</v>
      </c>
      <c r="D385">
        <v>64807574</v>
      </c>
      <c r="E385">
        <v>1</v>
      </c>
      <c r="F385">
        <v>1</v>
      </c>
      <c r="G385">
        <v>1</v>
      </c>
      <c r="H385">
        <v>3</v>
      </c>
      <c r="I385" t="s">
        <v>985</v>
      </c>
      <c r="J385" t="s">
        <v>986</v>
      </c>
      <c r="K385" t="s">
        <v>987</v>
      </c>
      <c r="L385">
        <v>1348</v>
      </c>
      <c r="N385">
        <v>1009</v>
      </c>
      <c r="O385" t="s">
        <v>133</v>
      </c>
      <c r="P385" t="s">
        <v>133</v>
      </c>
      <c r="Q385">
        <v>1000</v>
      </c>
      <c r="W385">
        <v>0</v>
      </c>
      <c r="X385">
        <v>1625292450</v>
      </c>
      <c r="Y385">
        <v>4.0000000000000002E-4</v>
      </c>
      <c r="AA385">
        <v>48531.96</v>
      </c>
      <c r="AB385">
        <v>0</v>
      </c>
      <c r="AC385">
        <v>0</v>
      </c>
      <c r="AD385">
        <v>0</v>
      </c>
      <c r="AE385">
        <v>15118.99</v>
      </c>
      <c r="AF385">
        <v>0</v>
      </c>
      <c r="AG385">
        <v>0</v>
      </c>
      <c r="AH385">
        <v>0</v>
      </c>
      <c r="AI385">
        <v>3.21</v>
      </c>
      <c r="AJ385">
        <v>1</v>
      </c>
      <c r="AK385">
        <v>1</v>
      </c>
      <c r="AL385">
        <v>1</v>
      </c>
      <c r="AN385">
        <v>0</v>
      </c>
      <c r="AO385">
        <v>1</v>
      </c>
      <c r="AP385">
        <v>0</v>
      </c>
      <c r="AQ385">
        <v>0</v>
      </c>
      <c r="AR385">
        <v>0</v>
      </c>
      <c r="AS385" t="s">
        <v>3</v>
      </c>
      <c r="AT385">
        <v>4.0000000000000002E-4</v>
      </c>
      <c r="AU385" t="s">
        <v>3</v>
      </c>
      <c r="AV385">
        <v>0</v>
      </c>
      <c r="AW385">
        <v>2</v>
      </c>
      <c r="AX385">
        <v>68191757</v>
      </c>
      <c r="AY385">
        <v>1</v>
      </c>
      <c r="AZ385">
        <v>0</v>
      </c>
      <c r="BA385">
        <v>381</v>
      </c>
      <c r="BB385">
        <v>0</v>
      </c>
      <c r="BC385">
        <v>0</v>
      </c>
      <c r="BD385">
        <v>0</v>
      </c>
      <c r="BE385">
        <v>0</v>
      </c>
      <c r="BF385">
        <v>0</v>
      </c>
      <c r="BG385">
        <v>0</v>
      </c>
      <c r="BH385">
        <v>0</v>
      </c>
      <c r="BI385">
        <v>0</v>
      </c>
      <c r="BJ385">
        <v>0</v>
      </c>
      <c r="BK385">
        <v>0</v>
      </c>
      <c r="BL385">
        <v>0</v>
      </c>
      <c r="BM385">
        <v>0</v>
      </c>
      <c r="BN385">
        <v>0</v>
      </c>
      <c r="BO385">
        <v>0</v>
      </c>
      <c r="BP385">
        <v>0</v>
      </c>
      <c r="BQ385">
        <v>0</v>
      </c>
      <c r="BR385">
        <v>0</v>
      </c>
      <c r="BS385">
        <v>0</v>
      </c>
      <c r="BT385">
        <v>0</v>
      </c>
      <c r="BU385">
        <v>0</v>
      </c>
      <c r="BV385">
        <v>0</v>
      </c>
      <c r="BW385">
        <v>0</v>
      </c>
      <c r="CX385">
        <f>Y385*Source!I205</f>
        <v>4.0000000000000003E-5</v>
      </c>
      <c r="CY385">
        <f t="shared" ref="CY385:CY394" si="77">AA385</f>
        <v>48531.96</v>
      </c>
      <c r="CZ385">
        <f t="shared" ref="CZ385:CZ394" si="78">AE385</f>
        <v>15118.99</v>
      </c>
      <c r="DA385">
        <f t="shared" ref="DA385:DA394" si="79">AI385</f>
        <v>3.21</v>
      </c>
      <c r="DB385">
        <f t="shared" ref="DB385:DB394" si="80">ROUND(ROUND(AT385*CZ385,2),6)</f>
        <v>6.05</v>
      </c>
      <c r="DC385">
        <f t="shared" ref="DC385:DC394" si="81">ROUND(ROUND(AT385*AG385,2),6)</f>
        <v>0</v>
      </c>
    </row>
    <row r="386" spans="1:107" x14ac:dyDescent="0.2">
      <c r="A386">
        <f>ROW(Source!A205)</f>
        <v>205</v>
      </c>
      <c r="B386">
        <v>68187018</v>
      </c>
      <c r="C386">
        <v>68191751</v>
      </c>
      <c r="D386">
        <v>64807749</v>
      </c>
      <c r="E386">
        <v>1</v>
      </c>
      <c r="F386">
        <v>1</v>
      </c>
      <c r="G386">
        <v>1</v>
      </c>
      <c r="H386">
        <v>3</v>
      </c>
      <c r="I386" t="s">
        <v>988</v>
      </c>
      <c r="J386" t="s">
        <v>989</v>
      </c>
      <c r="K386" t="s">
        <v>990</v>
      </c>
      <c r="L386">
        <v>1348</v>
      </c>
      <c r="N386">
        <v>1009</v>
      </c>
      <c r="O386" t="s">
        <v>133</v>
      </c>
      <c r="P386" t="s">
        <v>133</v>
      </c>
      <c r="Q386">
        <v>1000</v>
      </c>
      <c r="W386">
        <v>0</v>
      </c>
      <c r="X386">
        <v>24062879</v>
      </c>
      <c r="Y386">
        <v>2.0000000000000001E-4</v>
      </c>
      <c r="AA386">
        <v>55765.5</v>
      </c>
      <c r="AB386">
        <v>0</v>
      </c>
      <c r="AC386">
        <v>0</v>
      </c>
      <c r="AD386">
        <v>0</v>
      </c>
      <c r="AE386">
        <v>16950</v>
      </c>
      <c r="AF386">
        <v>0</v>
      </c>
      <c r="AG386">
        <v>0</v>
      </c>
      <c r="AH386">
        <v>0</v>
      </c>
      <c r="AI386">
        <v>3.29</v>
      </c>
      <c r="AJ386">
        <v>1</v>
      </c>
      <c r="AK386">
        <v>1</v>
      </c>
      <c r="AL386">
        <v>1</v>
      </c>
      <c r="AN386">
        <v>0</v>
      </c>
      <c r="AO386">
        <v>1</v>
      </c>
      <c r="AP386">
        <v>0</v>
      </c>
      <c r="AQ386">
        <v>0</v>
      </c>
      <c r="AR386">
        <v>0</v>
      </c>
      <c r="AS386" t="s">
        <v>3</v>
      </c>
      <c r="AT386">
        <v>2.0000000000000001E-4</v>
      </c>
      <c r="AU386" t="s">
        <v>3</v>
      </c>
      <c r="AV386">
        <v>0</v>
      </c>
      <c r="AW386">
        <v>2</v>
      </c>
      <c r="AX386">
        <v>68191758</v>
      </c>
      <c r="AY386">
        <v>1</v>
      </c>
      <c r="AZ386">
        <v>0</v>
      </c>
      <c r="BA386">
        <v>382</v>
      </c>
      <c r="BB386">
        <v>0</v>
      </c>
      <c r="BC386">
        <v>0</v>
      </c>
      <c r="BD386">
        <v>0</v>
      </c>
      <c r="BE386">
        <v>0</v>
      </c>
      <c r="BF386">
        <v>0</v>
      </c>
      <c r="BG386">
        <v>0</v>
      </c>
      <c r="BH386">
        <v>0</v>
      </c>
      <c r="BI386">
        <v>0</v>
      </c>
      <c r="BJ386">
        <v>0</v>
      </c>
      <c r="BK386">
        <v>0</v>
      </c>
      <c r="BL386">
        <v>0</v>
      </c>
      <c r="BM386">
        <v>0</v>
      </c>
      <c r="BN386">
        <v>0</v>
      </c>
      <c r="BO386">
        <v>0</v>
      </c>
      <c r="BP386">
        <v>0</v>
      </c>
      <c r="BQ386">
        <v>0</v>
      </c>
      <c r="BR386">
        <v>0</v>
      </c>
      <c r="BS386">
        <v>0</v>
      </c>
      <c r="BT386">
        <v>0</v>
      </c>
      <c r="BU386">
        <v>0</v>
      </c>
      <c r="BV386">
        <v>0</v>
      </c>
      <c r="BW386">
        <v>0</v>
      </c>
      <c r="CX386">
        <f>Y386*Source!I205</f>
        <v>2.0000000000000002E-5</v>
      </c>
      <c r="CY386">
        <f t="shared" si="77"/>
        <v>55765.5</v>
      </c>
      <c r="CZ386">
        <f t="shared" si="78"/>
        <v>16950</v>
      </c>
      <c r="DA386">
        <f t="shared" si="79"/>
        <v>3.29</v>
      </c>
      <c r="DB386">
        <f t="shared" si="80"/>
        <v>3.39</v>
      </c>
      <c r="DC386">
        <f t="shared" si="81"/>
        <v>0</v>
      </c>
    </row>
    <row r="387" spans="1:107" x14ac:dyDescent="0.2">
      <c r="A387">
        <f>ROW(Source!A205)</f>
        <v>205</v>
      </c>
      <c r="B387">
        <v>68187018</v>
      </c>
      <c r="C387">
        <v>68191751</v>
      </c>
      <c r="D387">
        <v>64807833</v>
      </c>
      <c r="E387">
        <v>1</v>
      </c>
      <c r="F387">
        <v>1</v>
      </c>
      <c r="G387">
        <v>1</v>
      </c>
      <c r="H387">
        <v>3</v>
      </c>
      <c r="I387" t="s">
        <v>1070</v>
      </c>
      <c r="J387" t="s">
        <v>1071</v>
      </c>
      <c r="K387" t="s">
        <v>1072</v>
      </c>
      <c r="L387">
        <v>1348</v>
      </c>
      <c r="N387">
        <v>1009</v>
      </c>
      <c r="O387" t="s">
        <v>133</v>
      </c>
      <c r="P387" t="s">
        <v>133</v>
      </c>
      <c r="Q387">
        <v>1000</v>
      </c>
      <c r="W387">
        <v>0</v>
      </c>
      <c r="X387">
        <v>1645202039</v>
      </c>
      <c r="Y387">
        <v>3.5999999999999999E-3</v>
      </c>
      <c r="AA387">
        <v>27908.74</v>
      </c>
      <c r="AB387">
        <v>0</v>
      </c>
      <c r="AC387">
        <v>0</v>
      </c>
      <c r="AD387">
        <v>0</v>
      </c>
      <c r="AE387">
        <v>5989</v>
      </c>
      <c r="AF387">
        <v>0</v>
      </c>
      <c r="AG387">
        <v>0</v>
      </c>
      <c r="AH387">
        <v>0</v>
      </c>
      <c r="AI387">
        <v>4.66</v>
      </c>
      <c r="AJ387">
        <v>1</v>
      </c>
      <c r="AK387">
        <v>1</v>
      </c>
      <c r="AL387">
        <v>1</v>
      </c>
      <c r="AN387">
        <v>0</v>
      </c>
      <c r="AO387">
        <v>1</v>
      </c>
      <c r="AP387">
        <v>0</v>
      </c>
      <c r="AQ387">
        <v>0</v>
      </c>
      <c r="AR387">
        <v>0</v>
      </c>
      <c r="AS387" t="s">
        <v>3</v>
      </c>
      <c r="AT387">
        <v>3.5999999999999999E-3</v>
      </c>
      <c r="AU387" t="s">
        <v>3</v>
      </c>
      <c r="AV387">
        <v>0</v>
      </c>
      <c r="AW387">
        <v>2</v>
      </c>
      <c r="AX387">
        <v>68191759</v>
      </c>
      <c r="AY387">
        <v>1</v>
      </c>
      <c r="AZ387">
        <v>0</v>
      </c>
      <c r="BA387">
        <v>383</v>
      </c>
      <c r="BB387">
        <v>0</v>
      </c>
      <c r="BC387">
        <v>0</v>
      </c>
      <c r="BD387">
        <v>0</v>
      </c>
      <c r="BE387">
        <v>0</v>
      </c>
      <c r="BF387">
        <v>0</v>
      </c>
      <c r="BG387">
        <v>0</v>
      </c>
      <c r="BH387">
        <v>0</v>
      </c>
      <c r="BI387">
        <v>0</v>
      </c>
      <c r="BJ387">
        <v>0</v>
      </c>
      <c r="BK387">
        <v>0</v>
      </c>
      <c r="BL387">
        <v>0</v>
      </c>
      <c r="BM387">
        <v>0</v>
      </c>
      <c r="BN387">
        <v>0</v>
      </c>
      <c r="BO387">
        <v>0</v>
      </c>
      <c r="BP387">
        <v>0</v>
      </c>
      <c r="BQ387">
        <v>0</v>
      </c>
      <c r="BR387">
        <v>0</v>
      </c>
      <c r="BS387">
        <v>0</v>
      </c>
      <c r="BT387">
        <v>0</v>
      </c>
      <c r="BU387">
        <v>0</v>
      </c>
      <c r="BV387">
        <v>0</v>
      </c>
      <c r="BW387">
        <v>0</v>
      </c>
      <c r="CX387">
        <f>Y387*Source!I205</f>
        <v>3.6000000000000002E-4</v>
      </c>
      <c r="CY387">
        <f t="shared" si="77"/>
        <v>27908.74</v>
      </c>
      <c r="CZ387">
        <f t="shared" si="78"/>
        <v>5989</v>
      </c>
      <c r="DA387">
        <f t="shared" si="79"/>
        <v>4.66</v>
      </c>
      <c r="DB387">
        <f t="shared" si="80"/>
        <v>21.56</v>
      </c>
      <c r="DC387">
        <f t="shared" si="81"/>
        <v>0</v>
      </c>
    </row>
    <row r="388" spans="1:107" x14ac:dyDescent="0.2">
      <c r="A388">
        <f>ROW(Source!A205)</f>
        <v>205</v>
      </c>
      <c r="B388">
        <v>68187018</v>
      </c>
      <c r="C388">
        <v>68191751</v>
      </c>
      <c r="D388">
        <v>64808586</v>
      </c>
      <c r="E388">
        <v>1</v>
      </c>
      <c r="F388">
        <v>1</v>
      </c>
      <c r="G388">
        <v>1</v>
      </c>
      <c r="H388">
        <v>3</v>
      </c>
      <c r="I388" t="s">
        <v>994</v>
      </c>
      <c r="J388" t="s">
        <v>995</v>
      </c>
      <c r="K388" t="s">
        <v>996</v>
      </c>
      <c r="L388">
        <v>1346</v>
      </c>
      <c r="N388">
        <v>1009</v>
      </c>
      <c r="O388" t="s">
        <v>120</v>
      </c>
      <c r="P388" t="s">
        <v>120</v>
      </c>
      <c r="Q388">
        <v>1</v>
      </c>
      <c r="W388">
        <v>0</v>
      </c>
      <c r="X388">
        <v>-2113933962</v>
      </c>
      <c r="Y388">
        <v>0.3</v>
      </c>
      <c r="AA388">
        <v>75.33</v>
      </c>
      <c r="AB388">
        <v>0</v>
      </c>
      <c r="AC388">
        <v>0</v>
      </c>
      <c r="AD388">
        <v>0</v>
      </c>
      <c r="AE388">
        <v>37.29</v>
      </c>
      <c r="AF388">
        <v>0</v>
      </c>
      <c r="AG388">
        <v>0</v>
      </c>
      <c r="AH388">
        <v>0</v>
      </c>
      <c r="AI388">
        <v>2.02</v>
      </c>
      <c r="AJ388">
        <v>1</v>
      </c>
      <c r="AK388">
        <v>1</v>
      </c>
      <c r="AL388">
        <v>1</v>
      </c>
      <c r="AN388">
        <v>0</v>
      </c>
      <c r="AO388">
        <v>1</v>
      </c>
      <c r="AP388">
        <v>0</v>
      </c>
      <c r="AQ388">
        <v>0</v>
      </c>
      <c r="AR388">
        <v>0</v>
      </c>
      <c r="AS388" t="s">
        <v>3</v>
      </c>
      <c r="AT388">
        <v>0.3</v>
      </c>
      <c r="AU388" t="s">
        <v>3</v>
      </c>
      <c r="AV388">
        <v>0</v>
      </c>
      <c r="AW388">
        <v>2</v>
      </c>
      <c r="AX388">
        <v>68191760</v>
      </c>
      <c r="AY388">
        <v>1</v>
      </c>
      <c r="AZ388">
        <v>0</v>
      </c>
      <c r="BA388">
        <v>384</v>
      </c>
      <c r="BB388">
        <v>0</v>
      </c>
      <c r="BC388">
        <v>0</v>
      </c>
      <c r="BD388">
        <v>0</v>
      </c>
      <c r="BE388">
        <v>0</v>
      </c>
      <c r="BF388">
        <v>0</v>
      </c>
      <c r="BG388">
        <v>0</v>
      </c>
      <c r="BH388">
        <v>0</v>
      </c>
      <c r="BI388">
        <v>0</v>
      </c>
      <c r="BJ388">
        <v>0</v>
      </c>
      <c r="BK388">
        <v>0</v>
      </c>
      <c r="BL388">
        <v>0</v>
      </c>
      <c r="BM388">
        <v>0</v>
      </c>
      <c r="BN388">
        <v>0</v>
      </c>
      <c r="BO388">
        <v>0</v>
      </c>
      <c r="BP388">
        <v>0</v>
      </c>
      <c r="BQ388">
        <v>0</v>
      </c>
      <c r="BR388">
        <v>0</v>
      </c>
      <c r="BS388">
        <v>0</v>
      </c>
      <c r="BT388">
        <v>0</v>
      </c>
      <c r="BU388">
        <v>0</v>
      </c>
      <c r="BV388">
        <v>0</v>
      </c>
      <c r="BW388">
        <v>0</v>
      </c>
      <c r="CX388">
        <f>Y388*Source!I205</f>
        <v>0.03</v>
      </c>
      <c r="CY388">
        <f t="shared" si="77"/>
        <v>75.33</v>
      </c>
      <c r="CZ388">
        <f t="shared" si="78"/>
        <v>37.29</v>
      </c>
      <c r="DA388">
        <f t="shared" si="79"/>
        <v>2.02</v>
      </c>
      <c r="DB388">
        <f t="shared" si="80"/>
        <v>11.19</v>
      </c>
      <c r="DC388">
        <f t="shared" si="81"/>
        <v>0</v>
      </c>
    </row>
    <row r="389" spans="1:107" x14ac:dyDescent="0.2">
      <c r="A389">
        <f>ROW(Source!A205)</f>
        <v>205</v>
      </c>
      <c r="B389">
        <v>68187018</v>
      </c>
      <c r="C389">
        <v>68191751</v>
      </c>
      <c r="D389">
        <v>64808742</v>
      </c>
      <c r="E389">
        <v>1</v>
      </c>
      <c r="F389">
        <v>1</v>
      </c>
      <c r="G389">
        <v>1</v>
      </c>
      <c r="H389">
        <v>3</v>
      </c>
      <c r="I389" t="s">
        <v>1053</v>
      </c>
      <c r="J389" t="s">
        <v>1054</v>
      </c>
      <c r="K389" t="s">
        <v>1055</v>
      </c>
      <c r="L389">
        <v>1346</v>
      </c>
      <c r="N389">
        <v>1009</v>
      </c>
      <c r="O389" t="s">
        <v>120</v>
      </c>
      <c r="P389" t="s">
        <v>120</v>
      </c>
      <c r="Q389">
        <v>1</v>
      </c>
      <c r="W389">
        <v>0</v>
      </c>
      <c r="X389">
        <v>1489730880</v>
      </c>
      <c r="Y389">
        <v>2</v>
      </c>
      <c r="AA389">
        <v>47.95</v>
      </c>
      <c r="AB389">
        <v>0</v>
      </c>
      <c r="AC389">
        <v>0</v>
      </c>
      <c r="AD389">
        <v>0</v>
      </c>
      <c r="AE389">
        <v>9.61</v>
      </c>
      <c r="AF389">
        <v>0</v>
      </c>
      <c r="AG389">
        <v>0</v>
      </c>
      <c r="AH389">
        <v>0</v>
      </c>
      <c r="AI389">
        <v>4.99</v>
      </c>
      <c r="AJ389">
        <v>1</v>
      </c>
      <c r="AK389">
        <v>1</v>
      </c>
      <c r="AL389">
        <v>1</v>
      </c>
      <c r="AN389">
        <v>0</v>
      </c>
      <c r="AO389">
        <v>1</v>
      </c>
      <c r="AP389">
        <v>0</v>
      </c>
      <c r="AQ389">
        <v>0</v>
      </c>
      <c r="AR389">
        <v>0</v>
      </c>
      <c r="AS389" t="s">
        <v>3</v>
      </c>
      <c r="AT389">
        <v>2</v>
      </c>
      <c r="AU389" t="s">
        <v>3</v>
      </c>
      <c r="AV389">
        <v>0</v>
      </c>
      <c r="AW389">
        <v>2</v>
      </c>
      <c r="AX389">
        <v>68191761</v>
      </c>
      <c r="AY389">
        <v>1</v>
      </c>
      <c r="AZ389">
        <v>0</v>
      </c>
      <c r="BA389">
        <v>385</v>
      </c>
      <c r="BB389">
        <v>0</v>
      </c>
      <c r="BC389">
        <v>0</v>
      </c>
      <c r="BD389">
        <v>0</v>
      </c>
      <c r="BE389">
        <v>0</v>
      </c>
      <c r="BF389">
        <v>0</v>
      </c>
      <c r="BG389">
        <v>0</v>
      </c>
      <c r="BH389">
        <v>0</v>
      </c>
      <c r="BI389">
        <v>0</v>
      </c>
      <c r="BJ389">
        <v>0</v>
      </c>
      <c r="BK389">
        <v>0</v>
      </c>
      <c r="BL389">
        <v>0</v>
      </c>
      <c r="BM389">
        <v>0</v>
      </c>
      <c r="BN389">
        <v>0</v>
      </c>
      <c r="BO389">
        <v>0</v>
      </c>
      <c r="BP389">
        <v>0</v>
      </c>
      <c r="BQ389">
        <v>0</v>
      </c>
      <c r="BR389">
        <v>0</v>
      </c>
      <c r="BS389">
        <v>0</v>
      </c>
      <c r="BT389">
        <v>0</v>
      </c>
      <c r="BU389">
        <v>0</v>
      </c>
      <c r="BV389">
        <v>0</v>
      </c>
      <c r="BW389">
        <v>0</v>
      </c>
      <c r="CX389">
        <f>Y389*Source!I205</f>
        <v>0.2</v>
      </c>
      <c r="CY389">
        <f t="shared" si="77"/>
        <v>47.95</v>
      </c>
      <c r="CZ389">
        <f t="shared" si="78"/>
        <v>9.61</v>
      </c>
      <c r="DA389">
        <f t="shared" si="79"/>
        <v>4.99</v>
      </c>
      <c r="DB389">
        <f t="shared" si="80"/>
        <v>19.22</v>
      </c>
      <c r="DC389">
        <f t="shared" si="81"/>
        <v>0</v>
      </c>
    </row>
    <row r="390" spans="1:107" x14ac:dyDescent="0.2">
      <c r="A390">
        <f>ROW(Source!A205)</f>
        <v>205</v>
      </c>
      <c r="B390">
        <v>68187018</v>
      </c>
      <c r="C390">
        <v>68191751</v>
      </c>
      <c r="D390">
        <v>64809022</v>
      </c>
      <c r="E390">
        <v>1</v>
      </c>
      <c r="F390">
        <v>1</v>
      </c>
      <c r="G390">
        <v>1</v>
      </c>
      <c r="H390">
        <v>3</v>
      </c>
      <c r="I390" t="s">
        <v>1076</v>
      </c>
      <c r="J390" t="s">
        <v>1077</v>
      </c>
      <c r="K390" t="s">
        <v>1078</v>
      </c>
      <c r="L390">
        <v>1348</v>
      </c>
      <c r="N390">
        <v>1009</v>
      </c>
      <c r="O390" t="s">
        <v>133</v>
      </c>
      <c r="P390" t="s">
        <v>133</v>
      </c>
      <c r="Q390">
        <v>1000</v>
      </c>
      <c r="W390">
        <v>0</v>
      </c>
      <c r="X390">
        <v>-1124698589</v>
      </c>
      <c r="Y390">
        <v>6.9999999999999999E-4</v>
      </c>
      <c r="AA390">
        <v>101242</v>
      </c>
      <c r="AB390">
        <v>0</v>
      </c>
      <c r="AC390">
        <v>0</v>
      </c>
      <c r="AD390">
        <v>0</v>
      </c>
      <c r="AE390">
        <v>11350</v>
      </c>
      <c r="AF390">
        <v>0</v>
      </c>
      <c r="AG390">
        <v>0</v>
      </c>
      <c r="AH390">
        <v>0</v>
      </c>
      <c r="AI390">
        <v>8.92</v>
      </c>
      <c r="AJ390">
        <v>1</v>
      </c>
      <c r="AK390">
        <v>1</v>
      </c>
      <c r="AL390">
        <v>1</v>
      </c>
      <c r="AN390">
        <v>0</v>
      </c>
      <c r="AO390">
        <v>1</v>
      </c>
      <c r="AP390">
        <v>0</v>
      </c>
      <c r="AQ390">
        <v>0</v>
      </c>
      <c r="AR390">
        <v>0</v>
      </c>
      <c r="AS390" t="s">
        <v>3</v>
      </c>
      <c r="AT390">
        <v>6.9999999999999999E-4</v>
      </c>
      <c r="AU390" t="s">
        <v>3</v>
      </c>
      <c r="AV390">
        <v>0</v>
      </c>
      <c r="AW390">
        <v>2</v>
      </c>
      <c r="AX390">
        <v>68191762</v>
      </c>
      <c r="AY390">
        <v>1</v>
      </c>
      <c r="AZ390">
        <v>0</v>
      </c>
      <c r="BA390">
        <v>386</v>
      </c>
      <c r="BB390">
        <v>0</v>
      </c>
      <c r="BC390">
        <v>0</v>
      </c>
      <c r="BD390">
        <v>0</v>
      </c>
      <c r="BE390">
        <v>0</v>
      </c>
      <c r="BF390">
        <v>0</v>
      </c>
      <c r="BG390">
        <v>0</v>
      </c>
      <c r="BH390">
        <v>0</v>
      </c>
      <c r="BI390">
        <v>0</v>
      </c>
      <c r="BJ390">
        <v>0</v>
      </c>
      <c r="BK390">
        <v>0</v>
      </c>
      <c r="BL390">
        <v>0</v>
      </c>
      <c r="BM390">
        <v>0</v>
      </c>
      <c r="BN390">
        <v>0</v>
      </c>
      <c r="BO390">
        <v>0</v>
      </c>
      <c r="BP390">
        <v>0</v>
      </c>
      <c r="BQ390">
        <v>0</v>
      </c>
      <c r="BR390">
        <v>0</v>
      </c>
      <c r="BS390">
        <v>0</v>
      </c>
      <c r="BT390">
        <v>0</v>
      </c>
      <c r="BU390">
        <v>0</v>
      </c>
      <c r="BV390">
        <v>0</v>
      </c>
      <c r="BW390">
        <v>0</v>
      </c>
      <c r="CX390">
        <f>Y390*Source!I205</f>
        <v>7.0000000000000007E-5</v>
      </c>
      <c r="CY390">
        <f t="shared" si="77"/>
        <v>101242</v>
      </c>
      <c r="CZ390">
        <f t="shared" si="78"/>
        <v>11350</v>
      </c>
      <c r="DA390">
        <f t="shared" si="79"/>
        <v>8.92</v>
      </c>
      <c r="DB390">
        <f t="shared" si="80"/>
        <v>7.95</v>
      </c>
      <c r="DC390">
        <f t="shared" si="81"/>
        <v>0</v>
      </c>
    </row>
    <row r="391" spans="1:107" x14ac:dyDescent="0.2">
      <c r="A391">
        <f>ROW(Source!A205)</f>
        <v>205</v>
      </c>
      <c r="B391">
        <v>68187018</v>
      </c>
      <c r="C391">
        <v>68191751</v>
      </c>
      <c r="D391">
        <v>64809038</v>
      </c>
      <c r="E391">
        <v>1</v>
      </c>
      <c r="F391">
        <v>1</v>
      </c>
      <c r="G391">
        <v>1</v>
      </c>
      <c r="H391">
        <v>3</v>
      </c>
      <c r="I391" t="s">
        <v>1079</v>
      </c>
      <c r="J391" t="s">
        <v>1080</v>
      </c>
      <c r="K391" t="s">
        <v>1081</v>
      </c>
      <c r="L391">
        <v>1356</v>
      </c>
      <c r="N391">
        <v>1010</v>
      </c>
      <c r="O391" t="s">
        <v>271</v>
      </c>
      <c r="P391" t="s">
        <v>271</v>
      </c>
      <c r="Q391">
        <v>1000</v>
      </c>
      <c r="W391">
        <v>0</v>
      </c>
      <c r="X391">
        <v>69956878</v>
      </c>
      <c r="Y391">
        <v>0.04</v>
      </c>
      <c r="AA391">
        <v>240</v>
      </c>
      <c r="AB391">
        <v>0</v>
      </c>
      <c r="AC391">
        <v>0</v>
      </c>
      <c r="AD391">
        <v>0</v>
      </c>
      <c r="AE391">
        <v>200</v>
      </c>
      <c r="AF391">
        <v>0</v>
      </c>
      <c r="AG391">
        <v>0</v>
      </c>
      <c r="AH391">
        <v>0</v>
      </c>
      <c r="AI391">
        <v>1.2</v>
      </c>
      <c r="AJ391">
        <v>1</v>
      </c>
      <c r="AK391">
        <v>1</v>
      </c>
      <c r="AL391">
        <v>1</v>
      </c>
      <c r="AN391">
        <v>0</v>
      </c>
      <c r="AO391">
        <v>1</v>
      </c>
      <c r="AP391">
        <v>0</v>
      </c>
      <c r="AQ391">
        <v>0</v>
      </c>
      <c r="AR391">
        <v>0</v>
      </c>
      <c r="AS391" t="s">
        <v>3</v>
      </c>
      <c r="AT391">
        <v>0.04</v>
      </c>
      <c r="AU391" t="s">
        <v>3</v>
      </c>
      <c r="AV391">
        <v>0</v>
      </c>
      <c r="AW391">
        <v>2</v>
      </c>
      <c r="AX391">
        <v>68191763</v>
      </c>
      <c r="AY391">
        <v>1</v>
      </c>
      <c r="AZ391">
        <v>0</v>
      </c>
      <c r="BA391">
        <v>387</v>
      </c>
      <c r="BB391">
        <v>0</v>
      </c>
      <c r="BC391">
        <v>0</v>
      </c>
      <c r="BD391">
        <v>0</v>
      </c>
      <c r="BE391">
        <v>0</v>
      </c>
      <c r="BF391">
        <v>0</v>
      </c>
      <c r="BG391">
        <v>0</v>
      </c>
      <c r="BH391">
        <v>0</v>
      </c>
      <c r="BI391">
        <v>0</v>
      </c>
      <c r="BJ391">
        <v>0</v>
      </c>
      <c r="BK391">
        <v>0</v>
      </c>
      <c r="BL391">
        <v>0</v>
      </c>
      <c r="BM391">
        <v>0</v>
      </c>
      <c r="BN391">
        <v>0</v>
      </c>
      <c r="BO391">
        <v>0</v>
      </c>
      <c r="BP391">
        <v>0</v>
      </c>
      <c r="BQ391">
        <v>0</v>
      </c>
      <c r="BR391">
        <v>0</v>
      </c>
      <c r="BS391">
        <v>0</v>
      </c>
      <c r="BT391">
        <v>0</v>
      </c>
      <c r="BU391">
        <v>0</v>
      </c>
      <c r="BV391">
        <v>0</v>
      </c>
      <c r="BW391">
        <v>0</v>
      </c>
      <c r="CX391">
        <f>Y391*Source!I205</f>
        <v>4.0000000000000001E-3</v>
      </c>
      <c r="CY391">
        <f t="shared" si="77"/>
        <v>240</v>
      </c>
      <c r="CZ391">
        <f t="shared" si="78"/>
        <v>200</v>
      </c>
      <c r="DA391">
        <f t="shared" si="79"/>
        <v>1.2</v>
      </c>
      <c r="DB391">
        <f t="shared" si="80"/>
        <v>8</v>
      </c>
      <c r="DC391">
        <f t="shared" si="81"/>
        <v>0</v>
      </c>
    </row>
    <row r="392" spans="1:107" x14ac:dyDescent="0.2">
      <c r="A392">
        <f>ROW(Source!A205)</f>
        <v>205</v>
      </c>
      <c r="B392">
        <v>68187018</v>
      </c>
      <c r="C392">
        <v>68191751</v>
      </c>
      <c r="D392">
        <v>64832238</v>
      </c>
      <c r="E392">
        <v>1</v>
      </c>
      <c r="F392">
        <v>1</v>
      </c>
      <c r="G392">
        <v>1</v>
      </c>
      <c r="H392">
        <v>3</v>
      </c>
      <c r="I392" t="s">
        <v>425</v>
      </c>
      <c r="J392" t="s">
        <v>427</v>
      </c>
      <c r="K392" t="s">
        <v>426</v>
      </c>
      <c r="L392">
        <v>1035</v>
      </c>
      <c r="N392">
        <v>1013</v>
      </c>
      <c r="O392" t="s">
        <v>103</v>
      </c>
      <c r="P392" t="s">
        <v>103</v>
      </c>
      <c r="Q392">
        <v>1</v>
      </c>
      <c r="W392">
        <v>0</v>
      </c>
      <c r="X392">
        <v>587737873</v>
      </c>
      <c r="Y392">
        <v>10</v>
      </c>
      <c r="AA392">
        <v>1689.76</v>
      </c>
      <c r="AB392">
        <v>0</v>
      </c>
      <c r="AC392">
        <v>0</v>
      </c>
      <c r="AD392">
        <v>0</v>
      </c>
      <c r="AE392">
        <v>312.33999999999997</v>
      </c>
      <c r="AF392">
        <v>0</v>
      </c>
      <c r="AG392">
        <v>0</v>
      </c>
      <c r="AH392">
        <v>0</v>
      </c>
      <c r="AI392">
        <v>5.41</v>
      </c>
      <c r="AJ392">
        <v>1</v>
      </c>
      <c r="AK392">
        <v>1</v>
      </c>
      <c r="AL392">
        <v>1</v>
      </c>
      <c r="AN392">
        <v>0</v>
      </c>
      <c r="AO392">
        <v>0</v>
      </c>
      <c r="AP392">
        <v>0</v>
      </c>
      <c r="AQ392">
        <v>0</v>
      </c>
      <c r="AR392">
        <v>0</v>
      </c>
      <c r="AS392" t="s">
        <v>3</v>
      </c>
      <c r="AT392">
        <v>10</v>
      </c>
      <c r="AU392" t="s">
        <v>3</v>
      </c>
      <c r="AV392">
        <v>0</v>
      </c>
      <c r="AW392">
        <v>1</v>
      </c>
      <c r="AX392">
        <v>-1</v>
      </c>
      <c r="AY392">
        <v>0</v>
      </c>
      <c r="AZ392">
        <v>0</v>
      </c>
      <c r="BA392" t="s">
        <v>3</v>
      </c>
      <c r="BB392">
        <v>0</v>
      </c>
      <c r="BC392">
        <v>0</v>
      </c>
      <c r="BD392">
        <v>0</v>
      </c>
      <c r="BE392">
        <v>0</v>
      </c>
      <c r="BF392">
        <v>0</v>
      </c>
      <c r="BG392">
        <v>0</v>
      </c>
      <c r="BH392">
        <v>0</v>
      </c>
      <c r="BI392">
        <v>0</v>
      </c>
      <c r="BJ392">
        <v>0</v>
      </c>
      <c r="BK392">
        <v>0</v>
      </c>
      <c r="BL392">
        <v>0</v>
      </c>
      <c r="BM392">
        <v>0</v>
      </c>
      <c r="BN392">
        <v>0</v>
      </c>
      <c r="BO392">
        <v>0</v>
      </c>
      <c r="BP392">
        <v>0</v>
      </c>
      <c r="BQ392">
        <v>0</v>
      </c>
      <c r="BR392">
        <v>0</v>
      </c>
      <c r="BS392">
        <v>0</v>
      </c>
      <c r="BT392">
        <v>0</v>
      </c>
      <c r="BU392">
        <v>0</v>
      </c>
      <c r="BV392">
        <v>0</v>
      </c>
      <c r="BW392">
        <v>0</v>
      </c>
      <c r="CX392">
        <f>Y392*Source!I205</f>
        <v>1</v>
      </c>
      <c r="CY392">
        <f t="shared" si="77"/>
        <v>1689.76</v>
      </c>
      <c r="CZ392">
        <f t="shared" si="78"/>
        <v>312.33999999999997</v>
      </c>
      <c r="DA392">
        <f t="shared" si="79"/>
        <v>5.41</v>
      </c>
      <c r="DB392">
        <f t="shared" si="80"/>
        <v>3123.4</v>
      </c>
      <c r="DC392">
        <f t="shared" si="81"/>
        <v>0</v>
      </c>
    </row>
    <row r="393" spans="1:107" x14ac:dyDescent="0.2">
      <c r="A393">
        <f>ROW(Source!A205)</f>
        <v>205</v>
      </c>
      <c r="B393">
        <v>68187018</v>
      </c>
      <c r="C393">
        <v>68191751</v>
      </c>
      <c r="D393">
        <v>64832442</v>
      </c>
      <c r="E393">
        <v>1</v>
      </c>
      <c r="F393">
        <v>1</v>
      </c>
      <c r="G393">
        <v>1</v>
      </c>
      <c r="H393">
        <v>3</v>
      </c>
      <c r="I393" t="s">
        <v>418</v>
      </c>
      <c r="J393" t="s">
        <v>420</v>
      </c>
      <c r="K393" t="s">
        <v>419</v>
      </c>
      <c r="L393">
        <v>1035</v>
      </c>
      <c r="N393">
        <v>1013</v>
      </c>
      <c r="O393" t="s">
        <v>103</v>
      </c>
      <c r="P393" t="s">
        <v>103</v>
      </c>
      <c r="Q393">
        <v>1</v>
      </c>
      <c r="W393">
        <v>1</v>
      </c>
      <c r="X393">
        <v>-1944775516</v>
      </c>
      <c r="Y393">
        <v>-10</v>
      </c>
      <c r="AA393">
        <v>1432.6</v>
      </c>
      <c r="AB393">
        <v>0</v>
      </c>
      <c r="AC393">
        <v>0</v>
      </c>
      <c r="AD393">
        <v>0</v>
      </c>
      <c r="AE393">
        <v>130</v>
      </c>
      <c r="AF393">
        <v>0</v>
      </c>
      <c r="AG393">
        <v>0</v>
      </c>
      <c r="AH393">
        <v>0</v>
      </c>
      <c r="AI393">
        <v>11.02</v>
      </c>
      <c r="AJ393">
        <v>1</v>
      </c>
      <c r="AK393">
        <v>1</v>
      </c>
      <c r="AL393">
        <v>1</v>
      </c>
      <c r="AN393">
        <v>0</v>
      </c>
      <c r="AO393">
        <v>1</v>
      </c>
      <c r="AP393">
        <v>0</v>
      </c>
      <c r="AQ393">
        <v>0</v>
      </c>
      <c r="AR393">
        <v>0</v>
      </c>
      <c r="AS393" t="s">
        <v>3</v>
      </c>
      <c r="AT393">
        <v>-10</v>
      </c>
      <c r="AU393" t="s">
        <v>3</v>
      </c>
      <c r="AV393">
        <v>0</v>
      </c>
      <c r="AW393">
        <v>2</v>
      </c>
      <c r="AX393">
        <v>68191764</v>
      </c>
      <c r="AY393">
        <v>1</v>
      </c>
      <c r="AZ393">
        <v>6144</v>
      </c>
      <c r="BA393">
        <v>388</v>
      </c>
      <c r="BB393">
        <v>0</v>
      </c>
      <c r="BC393">
        <v>0</v>
      </c>
      <c r="BD393">
        <v>0</v>
      </c>
      <c r="BE393">
        <v>0</v>
      </c>
      <c r="BF393">
        <v>0</v>
      </c>
      <c r="BG393">
        <v>0</v>
      </c>
      <c r="BH393">
        <v>0</v>
      </c>
      <c r="BI393">
        <v>0</v>
      </c>
      <c r="BJ393">
        <v>0</v>
      </c>
      <c r="BK393">
        <v>0</v>
      </c>
      <c r="BL393">
        <v>0</v>
      </c>
      <c r="BM393">
        <v>0</v>
      </c>
      <c r="BN393">
        <v>0</v>
      </c>
      <c r="BO393">
        <v>0</v>
      </c>
      <c r="BP393">
        <v>0</v>
      </c>
      <c r="BQ393">
        <v>0</v>
      </c>
      <c r="BR393">
        <v>0</v>
      </c>
      <c r="BS393">
        <v>0</v>
      </c>
      <c r="BT393">
        <v>0</v>
      </c>
      <c r="BU393">
        <v>0</v>
      </c>
      <c r="BV393">
        <v>0</v>
      </c>
      <c r="BW393">
        <v>0</v>
      </c>
      <c r="CX393">
        <f>Y393*Source!I205</f>
        <v>-1</v>
      </c>
      <c r="CY393">
        <f t="shared" si="77"/>
        <v>1432.6</v>
      </c>
      <c r="CZ393">
        <f t="shared" si="78"/>
        <v>130</v>
      </c>
      <c r="DA393">
        <f t="shared" si="79"/>
        <v>11.02</v>
      </c>
      <c r="DB393">
        <f t="shared" si="80"/>
        <v>-1300</v>
      </c>
      <c r="DC393">
        <f t="shared" si="81"/>
        <v>0</v>
      </c>
    </row>
    <row r="394" spans="1:107" x14ac:dyDescent="0.2">
      <c r="A394">
        <f>ROW(Source!A205)</f>
        <v>205</v>
      </c>
      <c r="B394">
        <v>68187018</v>
      </c>
      <c r="C394">
        <v>68191751</v>
      </c>
      <c r="D394">
        <v>0</v>
      </c>
      <c r="E394">
        <v>0</v>
      </c>
      <c r="F394">
        <v>1</v>
      </c>
      <c r="G394">
        <v>1</v>
      </c>
      <c r="H394">
        <v>3</v>
      </c>
      <c r="I394" t="s">
        <v>221</v>
      </c>
      <c r="J394" t="s">
        <v>3</v>
      </c>
      <c r="K394" t="s">
        <v>422</v>
      </c>
      <c r="L394">
        <v>1354</v>
      </c>
      <c r="N394">
        <v>1010</v>
      </c>
      <c r="O394" t="s">
        <v>72</v>
      </c>
      <c r="P394" t="s">
        <v>72</v>
      </c>
      <c r="Q394">
        <v>1</v>
      </c>
      <c r="W394">
        <v>0</v>
      </c>
      <c r="X394">
        <v>-1138927226</v>
      </c>
      <c r="Y394">
        <v>10</v>
      </c>
      <c r="AA394">
        <v>6536.5</v>
      </c>
      <c r="AB394">
        <v>0</v>
      </c>
      <c r="AC394">
        <v>0</v>
      </c>
      <c r="AD394">
        <v>0</v>
      </c>
      <c r="AE394">
        <v>6536.5</v>
      </c>
      <c r="AF394">
        <v>0</v>
      </c>
      <c r="AG394">
        <v>0</v>
      </c>
      <c r="AH394">
        <v>0</v>
      </c>
      <c r="AI394">
        <v>1</v>
      </c>
      <c r="AJ394">
        <v>1</v>
      </c>
      <c r="AK394">
        <v>1</v>
      </c>
      <c r="AL394">
        <v>1</v>
      </c>
      <c r="AN394">
        <v>0</v>
      </c>
      <c r="AO394">
        <v>0</v>
      </c>
      <c r="AP394">
        <v>0</v>
      </c>
      <c r="AQ394">
        <v>0</v>
      </c>
      <c r="AR394">
        <v>0</v>
      </c>
      <c r="AS394" t="s">
        <v>3</v>
      </c>
      <c r="AT394">
        <v>10</v>
      </c>
      <c r="AU394" t="s">
        <v>3</v>
      </c>
      <c r="AV394">
        <v>0</v>
      </c>
      <c r="AW394">
        <v>1</v>
      </c>
      <c r="AX394">
        <v>-1</v>
      </c>
      <c r="AY394">
        <v>0</v>
      </c>
      <c r="AZ394">
        <v>0</v>
      </c>
      <c r="BA394" t="s">
        <v>3</v>
      </c>
      <c r="BB394">
        <v>0</v>
      </c>
      <c r="BC394">
        <v>0</v>
      </c>
      <c r="BD394">
        <v>0</v>
      </c>
      <c r="BE394">
        <v>0</v>
      </c>
      <c r="BF394">
        <v>0</v>
      </c>
      <c r="BG394">
        <v>0</v>
      </c>
      <c r="BH394">
        <v>0</v>
      </c>
      <c r="BI394">
        <v>0</v>
      </c>
      <c r="BJ394">
        <v>0</v>
      </c>
      <c r="BK394">
        <v>0</v>
      </c>
      <c r="BL394">
        <v>0</v>
      </c>
      <c r="BM394">
        <v>0</v>
      </c>
      <c r="BN394">
        <v>0</v>
      </c>
      <c r="BO394">
        <v>0</v>
      </c>
      <c r="BP394">
        <v>0</v>
      </c>
      <c r="BQ394">
        <v>0</v>
      </c>
      <c r="BR394">
        <v>0</v>
      </c>
      <c r="BS394">
        <v>0</v>
      </c>
      <c r="BT394">
        <v>0</v>
      </c>
      <c r="BU394">
        <v>0</v>
      </c>
      <c r="BV394">
        <v>0</v>
      </c>
      <c r="BW394">
        <v>0</v>
      </c>
      <c r="CX394">
        <f>Y394*Source!I205</f>
        <v>1</v>
      </c>
      <c r="CY394">
        <f t="shared" si="77"/>
        <v>6536.5</v>
      </c>
      <c r="CZ394">
        <f t="shared" si="78"/>
        <v>6536.5</v>
      </c>
      <c r="DA394">
        <f t="shared" si="79"/>
        <v>1</v>
      </c>
      <c r="DB394">
        <f t="shared" si="80"/>
        <v>65365</v>
      </c>
      <c r="DC394">
        <f t="shared" si="81"/>
        <v>0</v>
      </c>
    </row>
    <row r="395" spans="1:107" x14ac:dyDescent="0.2">
      <c r="A395">
        <f>ROW(Source!A209)</f>
        <v>209</v>
      </c>
      <c r="B395">
        <v>68187018</v>
      </c>
      <c r="C395">
        <v>68191769</v>
      </c>
      <c r="D395">
        <v>18407546</v>
      </c>
      <c r="E395">
        <v>1</v>
      </c>
      <c r="F395">
        <v>1</v>
      </c>
      <c r="G395">
        <v>1</v>
      </c>
      <c r="H395">
        <v>1</v>
      </c>
      <c r="I395" t="s">
        <v>881</v>
      </c>
      <c r="J395" t="s">
        <v>3</v>
      </c>
      <c r="K395" t="s">
        <v>882</v>
      </c>
      <c r="L395">
        <v>1369</v>
      </c>
      <c r="N395">
        <v>1013</v>
      </c>
      <c r="O395" t="s">
        <v>665</v>
      </c>
      <c r="P395" t="s">
        <v>665</v>
      </c>
      <c r="Q395">
        <v>1</v>
      </c>
      <c r="W395">
        <v>0</v>
      </c>
      <c r="X395">
        <v>1709986911</v>
      </c>
      <c r="Y395">
        <v>11.868</v>
      </c>
      <c r="AA395">
        <v>0</v>
      </c>
      <c r="AB395">
        <v>0</v>
      </c>
      <c r="AC395">
        <v>0</v>
      </c>
      <c r="AD395">
        <v>9.4</v>
      </c>
      <c r="AE395">
        <v>0</v>
      </c>
      <c r="AF395">
        <v>0</v>
      </c>
      <c r="AG395">
        <v>0</v>
      </c>
      <c r="AH395">
        <v>9.4</v>
      </c>
      <c r="AI395">
        <v>1</v>
      </c>
      <c r="AJ395">
        <v>1</v>
      </c>
      <c r="AK395">
        <v>1</v>
      </c>
      <c r="AL395">
        <v>1</v>
      </c>
      <c r="AN395">
        <v>0</v>
      </c>
      <c r="AO395">
        <v>1</v>
      </c>
      <c r="AP395">
        <v>1</v>
      </c>
      <c r="AQ395">
        <v>0</v>
      </c>
      <c r="AR395">
        <v>0</v>
      </c>
      <c r="AS395" t="s">
        <v>3</v>
      </c>
      <c r="AT395">
        <v>10.32</v>
      </c>
      <c r="AU395" t="s">
        <v>21</v>
      </c>
      <c r="AV395">
        <v>1</v>
      </c>
      <c r="AW395">
        <v>2</v>
      </c>
      <c r="AX395">
        <v>68191770</v>
      </c>
      <c r="AY395">
        <v>1</v>
      </c>
      <c r="AZ395">
        <v>2048</v>
      </c>
      <c r="BA395">
        <v>389</v>
      </c>
      <c r="BB395">
        <v>0</v>
      </c>
      <c r="BC395">
        <v>0</v>
      </c>
      <c r="BD395">
        <v>0</v>
      </c>
      <c r="BE395">
        <v>0</v>
      </c>
      <c r="BF395">
        <v>0</v>
      </c>
      <c r="BG395">
        <v>0</v>
      </c>
      <c r="BH395">
        <v>0</v>
      </c>
      <c r="BI395">
        <v>0</v>
      </c>
      <c r="BJ395">
        <v>0</v>
      </c>
      <c r="BK395">
        <v>0</v>
      </c>
      <c r="BL395">
        <v>0</v>
      </c>
      <c r="BM395">
        <v>0</v>
      </c>
      <c r="BN395">
        <v>0</v>
      </c>
      <c r="BO395">
        <v>0</v>
      </c>
      <c r="BP395">
        <v>0</v>
      </c>
      <c r="BQ395">
        <v>0</v>
      </c>
      <c r="BR395">
        <v>0</v>
      </c>
      <c r="BS395">
        <v>0</v>
      </c>
      <c r="BT395">
        <v>0</v>
      </c>
      <c r="BU395">
        <v>0</v>
      </c>
      <c r="BV395">
        <v>0</v>
      </c>
      <c r="BW395">
        <v>0</v>
      </c>
      <c r="CX395">
        <f>Y395*Source!I209</f>
        <v>1.1868000000000001</v>
      </c>
      <c r="CY395">
        <f>AD395</f>
        <v>9.4</v>
      </c>
      <c r="CZ395">
        <f>AH395</f>
        <v>9.4</v>
      </c>
      <c r="DA395">
        <f>AL395</f>
        <v>1</v>
      </c>
      <c r="DB395">
        <f>ROUND((ROUND(AT395*CZ395,2)*1.15),6)</f>
        <v>111.5615</v>
      </c>
      <c r="DC395">
        <f>ROUND((ROUND(AT395*AG395,2)*1.15),6)</f>
        <v>0</v>
      </c>
    </row>
    <row r="396" spans="1:107" x14ac:dyDescent="0.2">
      <c r="A396">
        <f>ROW(Source!A209)</f>
        <v>209</v>
      </c>
      <c r="B396">
        <v>68187018</v>
      </c>
      <c r="C396">
        <v>68191769</v>
      </c>
      <c r="D396">
        <v>121548</v>
      </c>
      <c r="E396">
        <v>1</v>
      </c>
      <c r="F396">
        <v>1</v>
      </c>
      <c r="G396">
        <v>1</v>
      </c>
      <c r="H396">
        <v>1</v>
      </c>
      <c r="I396" t="s">
        <v>44</v>
      </c>
      <c r="J396" t="s">
        <v>3</v>
      </c>
      <c r="K396" t="s">
        <v>723</v>
      </c>
      <c r="L396">
        <v>608254</v>
      </c>
      <c r="N396">
        <v>1013</v>
      </c>
      <c r="O396" t="s">
        <v>724</v>
      </c>
      <c r="P396" t="s">
        <v>724</v>
      </c>
      <c r="Q396">
        <v>1</v>
      </c>
      <c r="W396">
        <v>0</v>
      </c>
      <c r="X396">
        <v>-185737400</v>
      </c>
      <c r="Y396">
        <v>0.125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1</v>
      </c>
      <c r="AJ396">
        <v>1</v>
      </c>
      <c r="AK396">
        <v>1</v>
      </c>
      <c r="AL396">
        <v>1</v>
      </c>
      <c r="AN396">
        <v>0</v>
      </c>
      <c r="AO396">
        <v>1</v>
      </c>
      <c r="AP396">
        <v>1</v>
      </c>
      <c r="AQ396">
        <v>0</v>
      </c>
      <c r="AR396">
        <v>0</v>
      </c>
      <c r="AS396" t="s">
        <v>3</v>
      </c>
      <c r="AT396">
        <v>0.1</v>
      </c>
      <c r="AU396" t="s">
        <v>20</v>
      </c>
      <c r="AV396">
        <v>2</v>
      </c>
      <c r="AW396">
        <v>2</v>
      </c>
      <c r="AX396">
        <v>68191771</v>
      </c>
      <c r="AY396">
        <v>1</v>
      </c>
      <c r="AZ396">
        <v>0</v>
      </c>
      <c r="BA396">
        <v>390</v>
      </c>
      <c r="BB396">
        <v>0</v>
      </c>
      <c r="BC396">
        <v>0</v>
      </c>
      <c r="BD396">
        <v>0</v>
      </c>
      <c r="BE396">
        <v>0</v>
      </c>
      <c r="BF396">
        <v>0</v>
      </c>
      <c r="BG396">
        <v>0</v>
      </c>
      <c r="BH396">
        <v>0</v>
      </c>
      <c r="BI396">
        <v>0</v>
      </c>
      <c r="BJ396">
        <v>0</v>
      </c>
      <c r="BK396">
        <v>0</v>
      </c>
      <c r="BL396">
        <v>0</v>
      </c>
      <c r="BM396">
        <v>0</v>
      </c>
      <c r="BN396">
        <v>0</v>
      </c>
      <c r="BO396">
        <v>0</v>
      </c>
      <c r="BP396">
        <v>0</v>
      </c>
      <c r="BQ396">
        <v>0</v>
      </c>
      <c r="BR396">
        <v>0</v>
      </c>
      <c r="BS396">
        <v>0</v>
      </c>
      <c r="BT396">
        <v>0</v>
      </c>
      <c r="BU396">
        <v>0</v>
      </c>
      <c r="BV396">
        <v>0</v>
      </c>
      <c r="BW396">
        <v>0</v>
      </c>
      <c r="CX396">
        <f>Y396*Source!I209</f>
        <v>1.2500000000000001E-2</v>
      </c>
      <c r="CY396">
        <f>AD396</f>
        <v>0</v>
      </c>
      <c r="CZ396">
        <f>AH396</f>
        <v>0</v>
      </c>
      <c r="DA396">
        <f>AL396</f>
        <v>1</v>
      </c>
      <c r="DB396">
        <f>ROUND((ROUND(AT396*CZ396,2)*1.25),6)</f>
        <v>0</v>
      </c>
      <c r="DC396">
        <f>ROUND((ROUND(AT396*AG396,2)*1.25),6)</f>
        <v>0</v>
      </c>
    </row>
    <row r="397" spans="1:107" x14ac:dyDescent="0.2">
      <c r="A397">
        <f>ROW(Source!A209)</f>
        <v>209</v>
      </c>
      <c r="B397">
        <v>68187018</v>
      </c>
      <c r="C397">
        <v>68191769</v>
      </c>
      <c r="D397">
        <v>64871408</v>
      </c>
      <c r="E397">
        <v>1</v>
      </c>
      <c r="F397">
        <v>1</v>
      </c>
      <c r="G397">
        <v>1</v>
      </c>
      <c r="H397">
        <v>2</v>
      </c>
      <c r="I397" t="s">
        <v>789</v>
      </c>
      <c r="J397" t="s">
        <v>790</v>
      </c>
      <c r="K397" t="s">
        <v>791</v>
      </c>
      <c r="L397">
        <v>1368</v>
      </c>
      <c r="N397">
        <v>1011</v>
      </c>
      <c r="O397" t="s">
        <v>669</v>
      </c>
      <c r="P397" t="s">
        <v>669</v>
      </c>
      <c r="Q397">
        <v>1</v>
      </c>
      <c r="W397">
        <v>0</v>
      </c>
      <c r="X397">
        <v>344519037</v>
      </c>
      <c r="Y397">
        <v>0.125</v>
      </c>
      <c r="AA397">
        <v>0</v>
      </c>
      <c r="AB397">
        <v>399.5</v>
      </c>
      <c r="AC397">
        <v>383.81</v>
      </c>
      <c r="AD397">
        <v>0</v>
      </c>
      <c r="AE397">
        <v>0</v>
      </c>
      <c r="AF397">
        <v>31.26</v>
      </c>
      <c r="AG397">
        <v>13.5</v>
      </c>
      <c r="AH397">
        <v>0</v>
      </c>
      <c r="AI397">
        <v>1</v>
      </c>
      <c r="AJ397">
        <v>12.78</v>
      </c>
      <c r="AK397">
        <v>28.43</v>
      </c>
      <c r="AL397">
        <v>1</v>
      </c>
      <c r="AN397">
        <v>0</v>
      </c>
      <c r="AO397">
        <v>1</v>
      </c>
      <c r="AP397">
        <v>1</v>
      </c>
      <c r="AQ397">
        <v>0</v>
      </c>
      <c r="AR397">
        <v>0</v>
      </c>
      <c r="AS397" t="s">
        <v>3</v>
      </c>
      <c r="AT397">
        <v>0.1</v>
      </c>
      <c r="AU397" t="s">
        <v>20</v>
      </c>
      <c r="AV397">
        <v>0</v>
      </c>
      <c r="AW397">
        <v>2</v>
      </c>
      <c r="AX397">
        <v>68191772</v>
      </c>
      <c r="AY397">
        <v>1</v>
      </c>
      <c r="AZ397">
        <v>0</v>
      </c>
      <c r="BA397">
        <v>391</v>
      </c>
      <c r="BB397">
        <v>0</v>
      </c>
      <c r="BC397">
        <v>0</v>
      </c>
      <c r="BD397">
        <v>0</v>
      </c>
      <c r="BE397">
        <v>0</v>
      </c>
      <c r="BF397">
        <v>0</v>
      </c>
      <c r="BG397">
        <v>0</v>
      </c>
      <c r="BH397">
        <v>0</v>
      </c>
      <c r="BI397">
        <v>0</v>
      </c>
      <c r="BJ397">
        <v>0</v>
      </c>
      <c r="BK397">
        <v>0</v>
      </c>
      <c r="BL397">
        <v>0</v>
      </c>
      <c r="BM397">
        <v>0</v>
      </c>
      <c r="BN397">
        <v>0</v>
      </c>
      <c r="BO397">
        <v>0</v>
      </c>
      <c r="BP397">
        <v>0</v>
      </c>
      <c r="BQ397">
        <v>0</v>
      </c>
      <c r="BR397">
        <v>0</v>
      </c>
      <c r="BS397">
        <v>0</v>
      </c>
      <c r="BT397">
        <v>0</v>
      </c>
      <c r="BU397">
        <v>0</v>
      </c>
      <c r="BV397">
        <v>0</v>
      </c>
      <c r="BW397">
        <v>0</v>
      </c>
      <c r="CX397">
        <f>Y397*Source!I209</f>
        <v>1.2500000000000001E-2</v>
      </c>
      <c r="CY397">
        <f>AB397</f>
        <v>399.5</v>
      </c>
      <c r="CZ397">
        <f>AF397</f>
        <v>31.26</v>
      </c>
      <c r="DA397">
        <f>AJ397</f>
        <v>12.78</v>
      </c>
      <c r="DB397">
        <f>ROUND((ROUND(AT397*CZ397,2)*1.25),6)</f>
        <v>3.9125000000000001</v>
      </c>
      <c r="DC397">
        <f>ROUND((ROUND(AT397*AG397,2)*1.25),6)</f>
        <v>1.6875</v>
      </c>
    </row>
    <row r="398" spans="1:107" x14ac:dyDescent="0.2">
      <c r="A398">
        <f>ROW(Source!A209)</f>
        <v>209</v>
      </c>
      <c r="B398">
        <v>68187018</v>
      </c>
      <c r="C398">
        <v>68191769</v>
      </c>
      <c r="D398">
        <v>64872800</v>
      </c>
      <c r="E398">
        <v>1</v>
      </c>
      <c r="F398">
        <v>1</v>
      </c>
      <c r="G398">
        <v>1</v>
      </c>
      <c r="H398">
        <v>2</v>
      </c>
      <c r="I398" t="s">
        <v>746</v>
      </c>
      <c r="J398" t="s">
        <v>747</v>
      </c>
      <c r="K398" t="s">
        <v>748</v>
      </c>
      <c r="L398">
        <v>1368</v>
      </c>
      <c r="N398">
        <v>1011</v>
      </c>
      <c r="O398" t="s">
        <v>669</v>
      </c>
      <c r="P398" t="s">
        <v>669</v>
      </c>
      <c r="Q398">
        <v>1</v>
      </c>
      <c r="W398">
        <v>0</v>
      </c>
      <c r="X398">
        <v>-1867053656</v>
      </c>
      <c r="Y398">
        <v>0.25</v>
      </c>
      <c r="AA398">
        <v>0</v>
      </c>
      <c r="AB398">
        <v>7.18</v>
      </c>
      <c r="AC398">
        <v>0</v>
      </c>
      <c r="AD398">
        <v>0</v>
      </c>
      <c r="AE398">
        <v>0</v>
      </c>
      <c r="AF398">
        <v>1.95</v>
      </c>
      <c r="AG398">
        <v>0</v>
      </c>
      <c r="AH398">
        <v>0</v>
      </c>
      <c r="AI398">
        <v>1</v>
      </c>
      <c r="AJ398">
        <v>3.68</v>
      </c>
      <c r="AK398">
        <v>28.43</v>
      </c>
      <c r="AL398">
        <v>1</v>
      </c>
      <c r="AN398">
        <v>0</v>
      </c>
      <c r="AO398">
        <v>1</v>
      </c>
      <c r="AP398">
        <v>1</v>
      </c>
      <c r="AQ398">
        <v>0</v>
      </c>
      <c r="AR398">
        <v>0</v>
      </c>
      <c r="AS398" t="s">
        <v>3</v>
      </c>
      <c r="AT398">
        <v>0.2</v>
      </c>
      <c r="AU398" t="s">
        <v>20</v>
      </c>
      <c r="AV398">
        <v>0</v>
      </c>
      <c r="AW398">
        <v>2</v>
      </c>
      <c r="AX398">
        <v>68191773</v>
      </c>
      <c r="AY398">
        <v>1</v>
      </c>
      <c r="AZ398">
        <v>0</v>
      </c>
      <c r="BA398">
        <v>392</v>
      </c>
      <c r="BB398">
        <v>0</v>
      </c>
      <c r="BC398">
        <v>0</v>
      </c>
      <c r="BD398">
        <v>0</v>
      </c>
      <c r="BE398">
        <v>0</v>
      </c>
      <c r="BF398">
        <v>0</v>
      </c>
      <c r="BG398">
        <v>0</v>
      </c>
      <c r="BH398">
        <v>0</v>
      </c>
      <c r="BI398">
        <v>0</v>
      </c>
      <c r="BJ398">
        <v>0</v>
      </c>
      <c r="BK398">
        <v>0</v>
      </c>
      <c r="BL398">
        <v>0</v>
      </c>
      <c r="BM398">
        <v>0</v>
      </c>
      <c r="BN398">
        <v>0</v>
      </c>
      <c r="BO398">
        <v>0</v>
      </c>
      <c r="BP398">
        <v>0</v>
      </c>
      <c r="BQ398">
        <v>0</v>
      </c>
      <c r="BR398">
        <v>0</v>
      </c>
      <c r="BS398">
        <v>0</v>
      </c>
      <c r="BT398">
        <v>0</v>
      </c>
      <c r="BU398">
        <v>0</v>
      </c>
      <c r="BV398">
        <v>0</v>
      </c>
      <c r="BW398">
        <v>0</v>
      </c>
      <c r="CX398">
        <f>Y398*Source!I209</f>
        <v>2.5000000000000001E-2</v>
      </c>
      <c r="CY398">
        <f>AB398</f>
        <v>7.18</v>
      </c>
      <c r="CZ398">
        <f>AF398</f>
        <v>1.95</v>
      </c>
      <c r="DA398">
        <f>AJ398</f>
        <v>3.68</v>
      </c>
      <c r="DB398">
        <f>ROUND((ROUND(AT398*CZ398,2)*1.25),6)</f>
        <v>0.48749999999999999</v>
      </c>
      <c r="DC398">
        <f>ROUND((ROUND(AT398*AG398,2)*1.25),6)</f>
        <v>0</v>
      </c>
    </row>
    <row r="399" spans="1:107" x14ac:dyDescent="0.2">
      <c r="A399">
        <f>ROW(Source!A209)</f>
        <v>209</v>
      </c>
      <c r="B399">
        <v>68187018</v>
      </c>
      <c r="C399">
        <v>68191769</v>
      </c>
      <c r="D399">
        <v>64873129</v>
      </c>
      <c r="E399">
        <v>1</v>
      </c>
      <c r="F399">
        <v>1</v>
      </c>
      <c r="G399">
        <v>1</v>
      </c>
      <c r="H399">
        <v>2</v>
      </c>
      <c r="I399" t="s">
        <v>715</v>
      </c>
      <c r="J399" t="s">
        <v>716</v>
      </c>
      <c r="K399" t="s">
        <v>717</v>
      </c>
      <c r="L399">
        <v>1368</v>
      </c>
      <c r="N399">
        <v>1011</v>
      </c>
      <c r="O399" t="s">
        <v>669</v>
      </c>
      <c r="P399" t="s">
        <v>669</v>
      </c>
      <c r="Q399">
        <v>1</v>
      </c>
      <c r="W399">
        <v>0</v>
      </c>
      <c r="X399">
        <v>1230759911</v>
      </c>
      <c r="Y399">
        <v>0.1875</v>
      </c>
      <c r="AA399">
        <v>0</v>
      </c>
      <c r="AB399">
        <v>851.65</v>
      </c>
      <c r="AC399">
        <v>329.79</v>
      </c>
      <c r="AD399">
        <v>0</v>
      </c>
      <c r="AE399">
        <v>0</v>
      </c>
      <c r="AF399">
        <v>87.17</v>
      </c>
      <c r="AG399">
        <v>11.6</v>
      </c>
      <c r="AH399">
        <v>0</v>
      </c>
      <c r="AI399">
        <v>1</v>
      </c>
      <c r="AJ399">
        <v>9.77</v>
      </c>
      <c r="AK399">
        <v>28.43</v>
      </c>
      <c r="AL399">
        <v>1</v>
      </c>
      <c r="AN399">
        <v>0</v>
      </c>
      <c r="AO399">
        <v>1</v>
      </c>
      <c r="AP399">
        <v>1</v>
      </c>
      <c r="AQ399">
        <v>0</v>
      </c>
      <c r="AR399">
        <v>0</v>
      </c>
      <c r="AS399" t="s">
        <v>3</v>
      </c>
      <c r="AT399">
        <v>0.15</v>
      </c>
      <c r="AU399" t="s">
        <v>20</v>
      </c>
      <c r="AV399">
        <v>0</v>
      </c>
      <c r="AW399">
        <v>2</v>
      </c>
      <c r="AX399">
        <v>68191774</v>
      </c>
      <c r="AY399">
        <v>1</v>
      </c>
      <c r="AZ399">
        <v>0</v>
      </c>
      <c r="BA399">
        <v>393</v>
      </c>
      <c r="BB399">
        <v>0</v>
      </c>
      <c r="BC399">
        <v>0</v>
      </c>
      <c r="BD399">
        <v>0</v>
      </c>
      <c r="BE399">
        <v>0</v>
      </c>
      <c r="BF399">
        <v>0</v>
      </c>
      <c r="BG399">
        <v>0</v>
      </c>
      <c r="BH399">
        <v>0</v>
      </c>
      <c r="BI399">
        <v>0</v>
      </c>
      <c r="BJ399">
        <v>0</v>
      </c>
      <c r="BK399">
        <v>0</v>
      </c>
      <c r="BL399">
        <v>0</v>
      </c>
      <c r="BM399">
        <v>0</v>
      </c>
      <c r="BN399">
        <v>0</v>
      </c>
      <c r="BO399">
        <v>0</v>
      </c>
      <c r="BP399">
        <v>0</v>
      </c>
      <c r="BQ399">
        <v>0</v>
      </c>
      <c r="BR399">
        <v>0</v>
      </c>
      <c r="BS399">
        <v>0</v>
      </c>
      <c r="BT399">
        <v>0</v>
      </c>
      <c r="BU399">
        <v>0</v>
      </c>
      <c r="BV399">
        <v>0</v>
      </c>
      <c r="BW399">
        <v>0</v>
      </c>
      <c r="CX399">
        <f>Y399*Source!I209</f>
        <v>1.8750000000000003E-2</v>
      </c>
      <c r="CY399">
        <f>AB399</f>
        <v>851.65</v>
      </c>
      <c r="CZ399">
        <f>AF399</f>
        <v>87.17</v>
      </c>
      <c r="DA399">
        <f>AJ399</f>
        <v>9.77</v>
      </c>
      <c r="DB399">
        <f>ROUND((ROUND(AT399*CZ399,2)*1.25),6)</f>
        <v>16.350000000000001</v>
      </c>
      <c r="DC399">
        <f>ROUND((ROUND(AT399*AG399,2)*1.25),6)</f>
        <v>2.1749999999999998</v>
      </c>
    </row>
    <row r="400" spans="1:107" x14ac:dyDescent="0.2">
      <c r="A400">
        <f>ROW(Source!A209)</f>
        <v>209</v>
      </c>
      <c r="B400">
        <v>68187018</v>
      </c>
      <c r="C400">
        <v>68191769</v>
      </c>
      <c r="D400">
        <v>64807530</v>
      </c>
      <c r="E400">
        <v>1</v>
      </c>
      <c r="F400">
        <v>1</v>
      </c>
      <c r="G400">
        <v>1</v>
      </c>
      <c r="H400">
        <v>3</v>
      </c>
      <c r="I400" t="s">
        <v>1047</v>
      </c>
      <c r="J400" t="s">
        <v>1048</v>
      </c>
      <c r="K400" t="s">
        <v>1049</v>
      </c>
      <c r="L400">
        <v>1348</v>
      </c>
      <c r="N400">
        <v>1009</v>
      </c>
      <c r="O400" t="s">
        <v>133</v>
      </c>
      <c r="P400" t="s">
        <v>133</v>
      </c>
      <c r="Q400">
        <v>1000</v>
      </c>
      <c r="W400">
        <v>0</v>
      </c>
      <c r="X400">
        <v>-1081944564</v>
      </c>
      <c r="Y400">
        <v>8.9999999999999998E-4</v>
      </c>
      <c r="AA400">
        <v>126426.26</v>
      </c>
      <c r="AB400">
        <v>0</v>
      </c>
      <c r="AC400">
        <v>0</v>
      </c>
      <c r="AD400">
        <v>0</v>
      </c>
      <c r="AE400">
        <v>30029.99</v>
      </c>
      <c r="AF400">
        <v>0</v>
      </c>
      <c r="AG400">
        <v>0</v>
      </c>
      <c r="AH400">
        <v>0</v>
      </c>
      <c r="AI400">
        <v>4.21</v>
      </c>
      <c r="AJ400">
        <v>1</v>
      </c>
      <c r="AK400">
        <v>1</v>
      </c>
      <c r="AL400">
        <v>1</v>
      </c>
      <c r="AN400">
        <v>0</v>
      </c>
      <c r="AO400">
        <v>1</v>
      </c>
      <c r="AP400">
        <v>0</v>
      </c>
      <c r="AQ400">
        <v>0</v>
      </c>
      <c r="AR400">
        <v>0</v>
      </c>
      <c r="AS400" t="s">
        <v>3</v>
      </c>
      <c r="AT400">
        <v>8.9999999999999998E-4</v>
      </c>
      <c r="AU400" t="s">
        <v>3</v>
      </c>
      <c r="AV400">
        <v>0</v>
      </c>
      <c r="AW400">
        <v>2</v>
      </c>
      <c r="AX400">
        <v>68191775</v>
      </c>
      <c r="AY400">
        <v>1</v>
      </c>
      <c r="AZ400">
        <v>0</v>
      </c>
      <c r="BA400">
        <v>394</v>
      </c>
      <c r="BB400">
        <v>0</v>
      </c>
      <c r="BC400">
        <v>0</v>
      </c>
      <c r="BD400">
        <v>0</v>
      </c>
      <c r="BE400">
        <v>0</v>
      </c>
      <c r="BF400">
        <v>0</v>
      </c>
      <c r="BG400">
        <v>0</v>
      </c>
      <c r="BH400">
        <v>0</v>
      </c>
      <c r="BI400">
        <v>0</v>
      </c>
      <c r="BJ400">
        <v>0</v>
      </c>
      <c r="BK400">
        <v>0</v>
      </c>
      <c r="BL400">
        <v>0</v>
      </c>
      <c r="BM400">
        <v>0</v>
      </c>
      <c r="BN400">
        <v>0</v>
      </c>
      <c r="BO400">
        <v>0</v>
      </c>
      <c r="BP400">
        <v>0</v>
      </c>
      <c r="BQ400">
        <v>0</v>
      </c>
      <c r="BR400">
        <v>0</v>
      </c>
      <c r="BS400">
        <v>0</v>
      </c>
      <c r="BT400">
        <v>0</v>
      </c>
      <c r="BU400">
        <v>0</v>
      </c>
      <c r="BV400">
        <v>0</v>
      </c>
      <c r="BW400">
        <v>0</v>
      </c>
      <c r="CX400">
        <f>Y400*Source!I209</f>
        <v>9.0000000000000006E-5</v>
      </c>
      <c r="CY400">
        <f t="shared" ref="CY400:CY409" si="82">AA400</f>
        <v>126426.26</v>
      </c>
      <c r="CZ400">
        <f t="shared" ref="CZ400:CZ409" si="83">AE400</f>
        <v>30029.99</v>
      </c>
      <c r="DA400">
        <f t="shared" ref="DA400:DA409" si="84">AI400</f>
        <v>4.21</v>
      </c>
      <c r="DB400">
        <f t="shared" ref="DB400:DB409" si="85">ROUND(ROUND(AT400*CZ400,2),6)</f>
        <v>27.03</v>
      </c>
      <c r="DC400">
        <f t="shared" ref="DC400:DC409" si="86">ROUND(ROUND(AT400*AG400,2),6)</f>
        <v>0</v>
      </c>
    </row>
    <row r="401" spans="1:107" x14ac:dyDescent="0.2">
      <c r="A401">
        <f>ROW(Source!A209)</f>
        <v>209</v>
      </c>
      <c r="B401">
        <v>68187018</v>
      </c>
      <c r="C401">
        <v>68191769</v>
      </c>
      <c r="D401">
        <v>64807574</v>
      </c>
      <c r="E401">
        <v>1</v>
      </c>
      <c r="F401">
        <v>1</v>
      </c>
      <c r="G401">
        <v>1</v>
      </c>
      <c r="H401">
        <v>3</v>
      </c>
      <c r="I401" t="s">
        <v>985</v>
      </c>
      <c r="J401" t="s">
        <v>986</v>
      </c>
      <c r="K401" t="s">
        <v>987</v>
      </c>
      <c r="L401">
        <v>1348</v>
      </c>
      <c r="N401">
        <v>1009</v>
      </c>
      <c r="O401" t="s">
        <v>133</v>
      </c>
      <c r="P401" t="s">
        <v>133</v>
      </c>
      <c r="Q401">
        <v>1000</v>
      </c>
      <c r="W401">
        <v>0</v>
      </c>
      <c r="X401">
        <v>1625292450</v>
      </c>
      <c r="Y401">
        <v>2.4000000000000001E-4</v>
      </c>
      <c r="AA401">
        <v>48531.96</v>
      </c>
      <c r="AB401">
        <v>0</v>
      </c>
      <c r="AC401">
        <v>0</v>
      </c>
      <c r="AD401">
        <v>0</v>
      </c>
      <c r="AE401">
        <v>15118.99</v>
      </c>
      <c r="AF401">
        <v>0</v>
      </c>
      <c r="AG401">
        <v>0</v>
      </c>
      <c r="AH401">
        <v>0</v>
      </c>
      <c r="AI401">
        <v>3.21</v>
      </c>
      <c r="AJ401">
        <v>1</v>
      </c>
      <c r="AK401">
        <v>1</v>
      </c>
      <c r="AL401">
        <v>1</v>
      </c>
      <c r="AN401">
        <v>0</v>
      </c>
      <c r="AO401">
        <v>1</v>
      </c>
      <c r="AP401">
        <v>0</v>
      </c>
      <c r="AQ401">
        <v>0</v>
      </c>
      <c r="AR401">
        <v>0</v>
      </c>
      <c r="AS401" t="s">
        <v>3</v>
      </c>
      <c r="AT401">
        <v>2.4000000000000001E-4</v>
      </c>
      <c r="AU401" t="s">
        <v>3</v>
      </c>
      <c r="AV401">
        <v>0</v>
      </c>
      <c r="AW401">
        <v>2</v>
      </c>
      <c r="AX401">
        <v>68191776</v>
      </c>
      <c r="AY401">
        <v>1</v>
      </c>
      <c r="AZ401">
        <v>0</v>
      </c>
      <c r="BA401">
        <v>395</v>
      </c>
      <c r="BB401">
        <v>0</v>
      </c>
      <c r="BC401">
        <v>0</v>
      </c>
      <c r="BD401">
        <v>0</v>
      </c>
      <c r="BE401">
        <v>0</v>
      </c>
      <c r="BF401">
        <v>0</v>
      </c>
      <c r="BG401">
        <v>0</v>
      </c>
      <c r="BH401">
        <v>0</v>
      </c>
      <c r="BI401">
        <v>0</v>
      </c>
      <c r="BJ401">
        <v>0</v>
      </c>
      <c r="BK401">
        <v>0</v>
      </c>
      <c r="BL401">
        <v>0</v>
      </c>
      <c r="BM401">
        <v>0</v>
      </c>
      <c r="BN401">
        <v>0</v>
      </c>
      <c r="BO401">
        <v>0</v>
      </c>
      <c r="BP401">
        <v>0</v>
      </c>
      <c r="BQ401">
        <v>0</v>
      </c>
      <c r="BR401">
        <v>0</v>
      </c>
      <c r="BS401">
        <v>0</v>
      </c>
      <c r="BT401">
        <v>0</v>
      </c>
      <c r="BU401">
        <v>0</v>
      </c>
      <c r="BV401">
        <v>0</v>
      </c>
      <c r="BW401">
        <v>0</v>
      </c>
      <c r="CX401">
        <f>Y401*Source!I209</f>
        <v>2.4000000000000001E-5</v>
      </c>
      <c r="CY401">
        <f t="shared" si="82"/>
        <v>48531.96</v>
      </c>
      <c r="CZ401">
        <f t="shared" si="83"/>
        <v>15118.99</v>
      </c>
      <c r="DA401">
        <f t="shared" si="84"/>
        <v>3.21</v>
      </c>
      <c r="DB401">
        <f t="shared" si="85"/>
        <v>3.63</v>
      </c>
      <c r="DC401">
        <f t="shared" si="86"/>
        <v>0</v>
      </c>
    </row>
    <row r="402" spans="1:107" x14ac:dyDescent="0.2">
      <c r="A402">
        <f>ROW(Source!A209)</f>
        <v>209</v>
      </c>
      <c r="B402">
        <v>68187018</v>
      </c>
      <c r="C402">
        <v>68191769</v>
      </c>
      <c r="D402">
        <v>64807749</v>
      </c>
      <c r="E402">
        <v>1</v>
      </c>
      <c r="F402">
        <v>1</v>
      </c>
      <c r="G402">
        <v>1</v>
      </c>
      <c r="H402">
        <v>3</v>
      </c>
      <c r="I402" t="s">
        <v>988</v>
      </c>
      <c r="J402" t="s">
        <v>989</v>
      </c>
      <c r="K402" t="s">
        <v>990</v>
      </c>
      <c r="L402">
        <v>1348</v>
      </c>
      <c r="N402">
        <v>1009</v>
      </c>
      <c r="O402" t="s">
        <v>133</v>
      </c>
      <c r="P402" t="s">
        <v>133</v>
      </c>
      <c r="Q402">
        <v>1000</v>
      </c>
      <c r="W402">
        <v>0</v>
      </c>
      <c r="X402">
        <v>24062879</v>
      </c>
      <c r="Y402">
        <v>1.2E-4</v>
      </c>
      <c r="AA402">
        <v>55765.5</v>
      </c>
      <c r="AB402">
        <v>0</v>
      </c>
      <c r="AC402">
        <v>0</v>
      </c>
      <c r="AD402">
        <v>0</v>
      </c>
      <c r="AE402">
        <v>16950</v>
      </c>
      <c r="AF402">
        <v>0</v>
      </c>
      <c r="AG402">
        <v>0</v>
      </c>
      <c r="AH402">
        <v>0</v>
      </c>
      <c r="AI402">
        <v>3.29</v>
      </c>
      <c r="AJ402">
        <v>1</v>
      </c>
      <c r="AK402">
        <v>1</v>
      </c>
      <c r="AL402">
        <v>1</v>
      </c>
      <c r="AN402">
        <v>0</v>
      </c>
      <c r="AO402">
        <v>1</v>
      </c>
      <c r="AP402">
        <v>0</v>
      </c>
      <c r="AQ402">
        <v>0</v>
      </c>
      <c r="AR402">
        <v>0</v>
      </c>
      <c r="AS402" t="s">
        <v>3</v>
      </c>
      <c r="AT402">
        <v>1.2E-4</v>
      </c>
      <c r="AU402" t="s">
        <v>3</v>
      </c>
      <c r="AV402">
        <v>0</v>
      </c>
      <c r="AW402">
        <v>2</v>
      </c>
      <c r="AX402">
        <v>68191777</v>
      </c>
      <c r="AY402">
        <v>1</v>
      </c>
      <c r="AZ402">
        <v>0</v>
      </c>
      <c r="BA402">
        <v>396</v>
      </c>
      <c r="BB402">
        <v>0</v>
      </c>
      <c r="BC402">
        <v>0</v>
      </c>
      <c r="BD402">
        <v>0</v>
      </c>
      <c r="BE402">
        <v>0</v>
      </c>
      <c r="BF402">
        <v>0</v>
      </c>
      <c r="BG402">
        <v>0</v>
      </c>
      <c r="BH402">
        <v>0</v>
      </c>
      <c r="BI402">
        <v>0</v>
      </c>
      <c r="BJ402">
        <v>0</v>
      </c>
      <c r="BK402">
        <v>0</v>
      </c>
      <c r="BL402">
        <v>0</v>
      </c>
      <c r="BM402">
        <v>0</v>
      </c>
      <c r="BN402">
        <v>0</v>
      </c>
      <c r="BO402">
        <v>0</v>
      </c>
      <c r="BP402">
        <v>0</v>
      </c>
      <c r="BQ402">
        <v>0</v>
      </c>
      <c r="BR402">
        <v>0</v>
      </c>
      <c r="BS402">
        <v>0</v>
      </c>
      <c r="BT402">
        <v>0</v>
      </c>
      <c r="BU402">
        <v>0</v>
      </c>
      <c r="BV402">
        <v>0</v>
      </c>
      <c r="BW402">
        <v>0</v>
      </c>
      <c r="CX402">
        <f>Y402*Source!I209</f>
        <v>1.2E-5</v>
      </c>
      <c r="CY402">
        <f t="shared" si="82"/>
        <v>55765.5</v>
      </c>
      <c r="CZ402">
        <f t="shared" si="83"/>
        <v>16950</v>
      </c>
      <c r="DA402">
        <f t="shared" si="84"/>
        <v>3.29</v>
      </c>
      <c r="DB402">
        <f t="shared" si="85"/>
        <v>2.0299999999999998</v>
      </c>
      <c r="DC402">
        <f t="shared" si="86"/>
        <v>0</v>
      </c>
    </row>
    <row r="403" spans="1:107" x14ac:dyDescent="0.2">
      <c r="A403">
        <f>ROW(Source!A209)</f>
        <v>209</v>
      </c>
      <c r="B403">
        <v>68187018</v>
      </c>
      <c r="C403">
        <v>68191769</v>
      </c>
      <c r="D403">
        <v>64808292</v>
      </c>
      <c r="E403">
        <v>1</v>
      </c>
      <c r="F403">
        <v>1</v>
      </c>
      <c r="G403">
        <v>1</v>
      </c>
      <c r="H403">
        <v>3</v>
      </c>
      <c r="I403" t="s">
        <v>1035</v>
      </c>
      <c r="J403" t="s">
        <v>1036</v>
      </c>
      <c r="K403" t="s">
        <v>1037</v>
      </c>
      <c r="L403">
        <v>1348</v>
      </c>
      <c r="N403">
        <v>1009</v>
      </c>
      <c r="O403" t="s">
        <v>133</v>
      </c>
      <c r="P403" t="s">
        <v>133</v>
      </c>
      <c r="Q403">
        <v>1000</v>
      </c>
      <c r="W403">
        <v>0</v>
      </c>
      <c r="X403">
        <v>1748729848</v>
      </c>
      <c r="Y403">
        <v>1.6000000000000001E-3</v>
      </c>
      <c r="AA403">
        <v>27558.36</v>
      </c>
      <c r="AB403">
        <v>0</v>
      </c>
      <c r="AC403">
        <v>0</v>
      </c>
      <c r="AD403">
        <v>0</v>
      </c>
      <c r="AE403">
        <v>1836</v>
      </c>
      <c r="AF403">
        <v>0</v>
      </c>
      <c r="AG403">
        <v>0</v>
      </c>
      <c r="AH403">
        <v>0</v>
      </c>
      <c r="AI403">
        <v>15.01</v>
      </c>
      <c r="AJ403">
        <v>1</v>
      </c>
      <c r="AK403">
        <v>1</v>
      </c>
      <c r="AL403">
        <v>1</v>
      </c>
      <c r="AN403">
        <v>0</v>
      </c>
      <c r="AO403">
        <v>1</v>
      </c>
      <c r="AP403">
        <v>0</v>
      </c>
      <c r="AQ403">
        <v>0</v>
      </c>
      <c r="AR403">
        <v>0</v>
      </c>
      <c r="AS403" t="s">
        <v>3</v>
      </c>
      <c r="AT403">
        <v>1.6000000000000001E-3</v>
      </c>
      <c r="AU403" t="s">
        <v>3</v>
      </c>
      <c r="AV403">
        <v>0</v>
      </c>
      <c r="AW403">
        <v>2</v>
      </c>
      <c r="AX403">
        <v>68191778</v>
      </c>
      <c r="AY403">
        <v>1</v>
      </c>
      <c r="AZ403">
        <v>0</v>
      </c>
      <c r="BA403">
        <v>397</v>
      </c>
      <c r="BB403">
        <v>0</v>
      </c>
      <c r="BC403">
        <v>0</v>
      </c>
      <c r="BD403">
        <v>0</v>
      </c>
      <c r="BE403">
        <v>0</v>
      </c>
      <c r="BF403">
        <v>0</v>
      </c>
      <c r="BG403">
        <v>0</v>
      </c>
      <c r="BH403">
        <v>0</v>
      </c>
      <c r="BI403">
        <v>0</v>
      </c>
      <c r="BJ403">
        <v>0</v>
      </c>
      <c r="BK403">
        <v>0</v>
      </c>
      <c r="BL403">
        <v>0</v>
      </c>
      <c r="BM403">
        <v>0</v>
      </c>
      <c r="BN403">
        <v>0</v>
      </c>
      <c r="BO403">
        <v>0</v>
      </c>
      <c r="BP403">
        <v>0</v>
      </c>
      <c r="BQ403">
        <v>0</v>
      </c>
      <c r="BR403">
        <v>0</v>
      </c>
      <c r="BS403">
        <v>0</v>
      </c>
      <c r="BT403">
        <v>0</v>
      </c>
      <c r="BU403">
        <v>0</v>
      </c>
      <c r="BV403">
        <v>0</v>
      </c>
      <c r="BW403">
        <v>0</v>
      </c>
      <c r="CX403">
        <f>Y403*Source!I209</f>
        <v>1.6000000000000001E-4</v>
      </c>
      <c r="CY403">
        <f t="shared" si="82"/>
        <v>27558.36</v>
      </c>
      <c r="CZ403">
        <f t="shared" si="83"/>
        <v>1836</v>
      </c>
      <c r="DA403">
        <f t="shared" si="84"/>
        <v>15.01</v>
      </c>
      <c r="DB403">
        <f t="shared" si="85"/>
        <v>2.94</v>
      </c>
      <c r="DC403">
        <f t="shared" si="86"/>
        <v>0</v>
      </c>
    </row>
    <row r="404" spans="1:107" x14ac:dyDescent="0.2">
      <c r="A404">
        <f>ROW(Source!A209)</f>
        <v>209</v>
      </c>
      <c r="B404">
        <v>68187018</v>
      </c>
      <c r="C404">
        <v>68191769</v>
      </c>
      <c r="D404">
        <v>64808586</v>
      </c>
      <c r="E404">
        <v>1</v>
      </c>
      <c r="F404">
        <v>1</v>
      </c>
      <c r="G404">
        <v>1</v>
      </c>
      <c r="H404">
        <v>3</v>
      </c>
      <c r="I404" t="s">
        <v>994</v>
      </c>
      <c r="J404" t="s">
        <v>995</v>
      </c>
      <c r="K404" t="s">
        <v>996</v>
      </c>
      <c r="L404">
        <v>1346</v>
      </c>
      <c r="N404">
        <v>1009</v>
      </c>
      <c r="O404" t="s">
        <v>120</v>
      </c>
      <c r="P404" t="s">
        <v>120</v>
      </c>
      <c r="Q404">
        <v>1</v>
      </c>
      <c r="W404">
        <v>0</v>
      </c>
      <c r="X404">
        <v>-2113933962</v>
      </c>
      <c r="Y404">
        <v>0.12</v>
      </c>
      <c r="AA404">
        <v>75.33</v>
      </c>
      <c r="AB404">
        <v>0</v>
      </c>
      <c r="AC404">
        <v>0</v>
      </c>
      <c r="AD404">
        <v>0</v>
      </c>
      <c r="AE404">
        <v>37.29</v>
      </c>
      <c r="AF404">
        <v>0</v>
      </c>
      <c r="AG404">
        <v>0</v>
      </c>
      <c r="AH404">
        <v>0</v>
      </c>
      <c r="AI404">
        <v>2.02</v>
      </c>
      <c r="AJ404">
        <v>1</v>
      </c>
      <c r="AK404">
        <v>1</v>
      </c>
      <c r="AL404">
        <v>1</v>
      </c>
      <c r="AN404">
        <v>0</v>
      </c>
      <c r="AO404">
        <v>1</v>
      </c>
      <c r="AP404">
        <v>0</v>
      </c>
      <c r="AQ404">
        <v>0</v>
      </c>
      <c r="AR404">
        <v>0</v>
      </c>
      <c r="AS404" t="s">
        <v>3</v>
      </c>
      <c r="AT404">
        <v>0.12</v>
      </c>
      <c r="AU404" t="s">
        <v>3</v>
      </c>
      <c r="AV404">
        <v>0</v>
      </c>
      <c r="AW404">
        <v>2</v>
      </c>
      <c r="AX404">
        <v>68191779</v>
      </c>
      <c r="AY404">
        <v>1</v>
      </c>
      <c r="AZ404">
        <v>0</v>
      </c>
      <c r="BA404">
        <v>398</v>
      </c>
      <c r="BB404">
        <v>0</v>
      </c>
      <c r="BC404">
        <v>0</v>
      </c>
      <c r="BD404">
        <v>0</v>
      </c>
      <c r="BE404">
        <v>0</v>
      </c>
      <c r="BF404">
        <v>0</v>
      </c>
      <c r="BG404">
        <v>0</v>
      </c>
      <c r="BH404">
        <v>0</v>
      </c>
      <c r="BI404">
        <v>0</v>
      </c>
      <c r="BJ404">
        <v>0</v>
      </c>
      <c r="BK404">
        <v>0</v>
      </c>
      <c r="BL404">
        <v>0</v>
      </c>
      <c r="BM404">
        <v>0</v>
      </c>
      <c r="BN404">
        <v>0</v>
      </c>
      <c r="BO404">
        <v>0</v>
      </c>
      <c r="BP404">
        <v>0</v>
      </c>
      <c r="BQ404">
        <v>0</v>
      </c>
      <c r="BR404">
        <v>0</v>
      </c>
      <c r="BS404">
        <v>0</v>
      </c>
      <c r="BT404">
        <v>0</v>
      </c>
      <c r="BU404">
        <v>0</v>
      </c>
      <c r="BV404">
        <v>0</v>
      </c>
      <c r="BW404">
        <v>0</v>
      </c>
      <c r="CX404">
        <f>Y404*Source!I209</f>
        <v>1.2E-2</v>
      </c>
      <c r="CY404">
        <f t="shared" si="82"/>
        <v>75.33</v>
      </c>
      <c r="CZ404">
        <f t="shared" si="83"/>
        <v>37.29</v>
      </c>
      <c r="DA404">
        <f t="shared" si="84"/>
        <v>2.02</v>
      </c>
      <c r="DB404">
        <f t="shared" si="85"/>
        <v>4.47</v>
      </c>
      <c r="DC404">
        <f t="shared" si="86"/>
        <v>0</v>
      </c>
    </row>
    <row r="405" spans="1:107" x14ac:dyDescent="0.2">
      <c r="A405">
        <f>ROW(Source!A209)</f>
        <v>209</v>
      </c>
      <c r="B405">
        <v>68187018</v>
      </c>
      <c r="C405">
        <v>68191769</v>
      </c>
      <c r="D405">
        <v>64808742</v>
      </c>
      <c r="E405">
        <v>1</v>
      </c>
      <c r="F405">
        <v>1</v>
      </c>
      <c r="G405">
        <v>1</v>
      </c>
      <c r="H405">
        <v>3</v>
      </c>
      <c r="I405" t="s">
        <v>1053</v>
      </c>
      <c r="J405" t="s">
        <v>1054</v>
      </c>
      <c r="K405" t="s">
        <v>1055</v>
      </c>
      <c r="L405">
        <v>1346</v>
      </c>
      <c r="N405">
        <v>1009</v>
      </c>
      <c r="O405" t="s">
        <v>120</v>
      </c>
      <c r="P405" t="s">
        <v>120</v>
      </c>
      <c r="Q405">
        <v>1</v>
      </c>
      <c r="W405">
        <v>0</v>
      </c>
      <c r="X405">
        <v>1489730880</v>
      </c>
      <c r="Y405">
        <v>0.8</v>
      </c>
      <c r="AA405">
        <v>47.95</v>
      </c>
      <c r="AB405">
        <v>0</v>
      </c>
      <c r="AC405">
        <v>0</v>
      </c>
      <c r="AD405">
        <v>0</v>
      </c>
      <c r="AE405">
        <v>9.61</v>
      </c>
      <c r="AF405">
        <v>0</v>
      </c>
      <c r="AG405">
        <v>0</v>
      </c>
      <c r="AH405">
        <v>0</v>
      </c>
      <c r="AI405">
        <v>4.99</v>
      </c>
      <c r="AJ405">
        <v>1</v>
      </c>
      <c r="AK405">
        <v>1</v>
      </c>
      <c r="AL405">
        <v>1</v>
      </c>
      <c r="AN405">
        <v>0</v>
      </c>
      <c r="AO405">
        <v>1</v>
      </c>
      <c r="AP405">
        <v>0</v>
      </c>
      <c r="AQ405">
        <v>0</v>
      </c>
      <c r="AR405">
        <v>0</v>
      </c>
      <c r="AS405" t="s">
        <v>3</v>
      </c>
      <c r="AT405">
        <v>0.8</v>
      </c>
      <c r="AU405" t="s">
        <v>3</v>
      </c>
      <c r="AV405">
        <v>0</v>
      </c>
      <c r="AW405">
        <v>2</v>
      </c>
      <c r="AX405">
        <v>68191780</v>
      </c>
      <c r="AY405">
        <v>1</v>
      </c>
      <c r="AZ405">
        <v>0</v>
      </c>
      <c r="BA405">
        <v>399</v>
      </c>
      <c r="BB405">
        <v>0</v>
      </c>
      <c r="BC405">
        <v>0</v>
      </c>
      <c r="BD405">
        <v>0</v>
      </c>
      <c r="BE405">
        <v>0</v>
      </c>
      <c r="BF405">
        <v>0</v>
      </c>
      <c r="BG405">
        <v>0</v>
      </c>
      <c r="BH405">
        <v>0</v>
      </c>
      <c r="BI405">
        <v>0</v>
      </c>
      <c r="BJ405">
        <v>0</v>
      </c>
      <c r="BK405">
        <v>0</v>
      </c>
      <c r="BL405">
        <v>0</v>
      </c>
      <c r="BM405">
        <v>0</v>
      </c>
      <c r="BN405">
        <v>0</v>
      </c>
      <c r="BO405">
        <v>0</v>
      </c>
      <c r="BP405">
        <v>0</v>
      </c>
      <c r="BQ405">
        <v>0</v>
      </c>
      <c r="BR405">
        <v>0</v>
      </c>
      <c r="BS405">
        <v>0</v>
      </c>
      <c r="BT405">
        <v>0</v>
      </c>
      <c r="BU405">
        <v>0</v>
      </c>
      <c r="BV405">
        <v>0</v>
      </c>
      <c r="BW405">
        <v>0</v>
      </c>
      <c r="CX405">
        <f>Y405*Source!I209</f>
        <v>8.0000000000000016E-2</v>
      </c>
      <c r="CY405">
        <f t="shared" si="82"/>
        <v>47.95</v>
      </c>
      <c r="CZ405">
        <f t="shared" si="83"/>
        <v>9.61</v>
      </c>
      <c r="DA405">
        <f t="shared" si="84"/>
        <v>4.99</v>
      </c>
      <c r="DB405">
        <f t="shared" si="85"/>
        <v>7.69</v>
      </c>
      <c r="DC405">
        <f t="shared" si="86"/>
        <v>0</v>
      </c>
    </row>
    <row r="406" spans="1:107" x14ac:dyDescent="0.2">
      <c r="A406">
        <f>ROW(Source!A209)</f>
        <v>209</v>
      </c>
      <c r="B406">
        <v>68187018</v>
      </c>
      <c r="C406">
        <v>68191769</v>
      </c>
      <c r="D406">
        <v>64809023</v>
      </c>
      <c r="E406">
        <v>1</v>
      </c>
      <c r="F406">
        <v>1</v>
      </c>
      <c r="G406">
        <v>1</v>
      </c>
      <c r="H406">
        <v>3</v>
      </c>
      <c r="I406" t="s">
        <v>1082</v>
      </c>
      <c r="J406" t="s">
        <v>1083</v>
      </c>
      <c r="K406" t="s">
        <v>1084</v>
      </c>
      <c r="L406">
        <v>1348</v>
      </c>
      <c r="N406">
        <v>1009</v>
      </c>
      <c r="O406" t="s">
        <v>133</v>
      </c>
      <c r="P406" t="s">
        <v>133</v>
      </c>
      <c r="Q406">
        <v>1000</v>
      </c>
      <c r="W406">
        <v>0</v>
      </c>
      <c r="X406">
        <v>-1173605848</v>
      </c>
      <c r="Y406">
        <v>6.9999999999999999E-4</v>
      </c>
      <c r="AA406">
        <v>101242</v>
      </c>
      <c r="AB406">
        <v>0</v>
      </c>
      <c r="AC406">
        <v>0</v>
      </c>
      <c r="AD406">
        <v>0</v>
      </c>
      <c r="AE406">
        <v>11350</v>
      </c>
      <c r="AF406">
        <v>0</v>
      </c>
      <c r="AG406">
        <v>0</v>
      </c>
      <c r="AH406">
        <v>0</v>
      </c>
      <c r="AI406">
        <v>8.92</v>
      </c>
      <c r="AJ406">
        <v>1</v>
      </c>
      <c r="AK406">
        <v>1</v>
      </c>
      <c r="AL406">
        <v>1</v>
      </c>
      <c r="AN406">
        <v>0</v>
      </c>
      <c r="AO406">
        <v>1</v>
      </c>
      <c r="AP406">
        <v>0</v>
      </c>
      <c r="AQ406">
        <v>0</v>
      </c>
      <c r="AR406">
        <v>0</v>
      </c>
      <c r="AS406" t="s">
        <v>3</v>
      </c>
      <c r="AT406">
        <v>6.9999999999999999E-4</v>
      </c>
      <c r="AU406" t="s">
        <v>3</v>
      </c>
      <c r="AV406">
        <v>0</v>
      </c>
      <c r="AW406">
        <v>2</v>
      </c>
      <c r="AX406">
        <v>68191781</v>
      </c>
      <c r="AY406">
        <v>1</v>
      </c>
      <c r="AZ406">
        <v>0</v>
      </c>
      <c r="BA406">
        <v>400</v>
      </c>
      <c r="BB406">
        <v>0</v>
      </c>
      <c r="BC406">
        <v>0</v>
      </c>
      <c r="BD406">
        <v>0</v>
      </c>
      <c r="BE406">
        <v>0</v>
      </c>
      <c r="BF406">
        <v>0</v>
      </c>
      <c r="BG406">
        <v>0</v>
      </c>
      <c r="BH406">
        <v>0</v>
      </c>
      <c r="BI406">
        <v>0</v>
      </c>
      <c r="BJ406">
        <v>0</v>
      </c>
      <c r="BK406">
        <v>0</v>
      </c>
      <c r="BL406">
        <v>0</v>
      </c>
      <c r="BM406">
        <v>0</v>
      </c>
      <c r="BN406">
        <v>0</v>
      </c>
      <c r="BO406">
        <v>0</v>
      </c>
      <c r="BP406">
        <v>0</v>
      </c>
      <c r="BQ406">
        <v>0</v>
      </c>
      <c r="BR406">
        <v>0</v>
      </c>
      <c r="BS406">
        <v>0</v>
      </c>
      <c r="BT406">
        <v>0</v>
      </c>
      <c r="BU406">
        <v>0</v>
      </c>
      <c r="BV406">
        <v>0</v>
      </c>
      <c r="BW406">
        <v>0</v>
      </c>
      <c r="CX406">
        <f>Y406*Source!I209</f>
        <v>7.0000000000000007E-5</v>
      </c>
      <c r="CY406">
        <f t="shared" si="82"/>
        <v>101242</v>
      </c>
      <c r="CZ406">
        <f t="shared" si="83"/>
        <v>11350</v>
      </c>
      <c r="DA406">
        <f t="shared" si="84"/>
        <v>8.92</v>
      </c>
      <c r="DB406">
        <f t="shared" si="85"/>
        <v>7.95</v>
      </c>
      <c r="DC406">
        <f t="shared" si="86"/>
        <v>0</v>
      </c>
    </row>
    <row r="407" spans="1:107" x14ac:dyDescent="0.2">
      <c r="A407">
        <f>ROW(Source!A209)</f>
        <v>209</v>
      </c>
      <c r="B407">
        <v>68187018</v>
      </c>
      <c r="C407">
        <v>68191769</v>
      </c>
      <c r="D407">
        <v>64809039</v>
      </c>
      <c r="E407">
        <v>1</v>
      </c>
      <c r="F407">
        <v>1</v>
      </c>
      <c r="G407">
        <v>1</v>
      </c>
      <c r="H407">
        <v>3</v>
      </c>
      <c r="I407" t="s">
        <v>1085</v>
      </c>
      <c r="J407" t="s">
        <v>1086</v>
      </c>
      <c r="K407" t="s">
        <v>1087</v>
      </c>
      <c r="L407">
        <v>1356</v>
      </c>
      <c r="N407">
        <v>1010</v>
      </c>
      <c r="O407" t="s">
        <v>271</v>
      </c>
      <c r="P407" t="s">
        <v>271</v>
      </c>
      <c r="Q407">
        <v>1000</v>
      </c>
      <c r="W407">
        <v>0</v>
      </c>
      <c r="X407">
        <v>1065741384</v>
      </c>
      <c r="Y407">
        <v>0.04</v>
      </c>
      <c r="AA407">
        <v>381.98</v>
      </c>
      <c r="AB407">
        <v>0</v>
      </c>
      <c r="AC407">
        <v>0</v>
      </c>
      <c r="AD407">
        <v>0</v>
      </c>
      <c r="AE407">
        <v>269</v>
      </c>
      <c r="AF407">
        <v>0</v>
      </c>
      <c r="AG407">
        <v>0</v>
      </c>
      <c r="AH407">
        <v>0</v>
      </c>
      <c r="AI407">
        <v>1.42</v>
      </c>
      <c r="AJ407">
        <v>1</v>
      </c>
      <c r="AK407">
        <v>1</v>
      </c>
      <c r="AL407">
        <v>1</v>
      </c>
      <c r="AN407">
        <v>0</v>
      </c>
      <c r="AO407">
        <v>1</v>
      </c>
      <c r="AP407">
        <v>0</v>
      </c>
      <c r="AQ407">
        <v>0</v>
      </c>
      <c r="AR407">
        <v>0</v>
      </c>
      <c r="AS407" t="s">
        <v>3</v>
      </c>
      <c r="AT407">
        <v>0.04</v>
      </c>
      <c r="AU407" t="s">
        <v>3</v>
      </c>
      <c r="AV407">
        <v>0</v>
      </c>
      <c r="AW407">
        <v>2</v>
      </c>
      <c r="AX407">
        <v>68191782</v>
      </c>
      <c r="AY407">
        <v>1</v>
      </c>
      <c r="AZ407">
        <v>0</v>
      </c>
      <c r="BA407">
        <v>401</v>
      </c>
      <c r="BB407">
        <v>0</v>
      </c>
      <c r="BC407">
        <v>0</v>
      </c>
      <c r="BD407">
        <v>0</v>
      </c>
      <c r="BE407">
        <v>0</v>
      </c>
      <c r="BF407">
        <v>0</v>
      </c>
      <c r="BG407">
        <v>0</v>
      </c>
      <c r="BH407">
        <v>0</v>
      </c>
      <c r="BI407">
        <v>0</v>
      </c>
      <c r="BJ407">
        <v>0</v>
      </c>
      <c r="BK407">
        <v>0</v>
      </c>
      <c r="BL407">
        <v>0</v>
      </c>
      <c r="BM407">
        <v>0</v>
      </c>
      <c r="BN407">
        <v>0</v>
      </c>
      <c r="BO407">
        <v>0</v>
      </c>
      <c r="BP407">
        <v>0</v>
      </c>
      <c r="BQ407">
        <v>0</v>
      </c>
      <c r="BR407">
        <v>0</v>
      </c>
      <c r="BS407">
        <v>0</v>
      </c>
      <c r="BT407">
        <v>0</v>
      </c>
      <c r="BU407">
        <v>0</v>
      </c>
      <c r="BV407">
        <v>0</v>
      </c>
      <c r="BW407">
        <v>0</v>
      </c>
      <c r="CX407">
        <f>Y407*Source!I209</f>
        <v>4.0000000000000001E-3</v>
      </c>
      <c r="CY407">
        <f t="shared" si="82"/>
        <v>381.98</v>
      </c>
      <c r="CZ407">
        <f t="shared" si="83"/>
        <v>269</v>
      </c>
      <c r="DA407">
        <f t="shared" si="84"/>
        <v>1.42</v>
      </c>
      <c r="DB407">
        <f t="shared" si="85"/>
        <v>10.76</v>
      </c>
      <c r="DC407">
        <f t="shared" si="86"/>
        <v>0</v>
      </c>
    </row>
    <row r="408" spans="1:107" x14ac:dyDescent="0.2">
      <c r="A408">
        <f>ROW(Source!A209)</f>
        <v>209</v>
      </c>
      <c r="B408">
        <v>68187018</v>
      </c>
      <c r="C408">
        <v>68191769</v>
      </c>
      <c r="D408">
        <v>64832151</v>
      </c>
      <c r="E408">
        <v>1</v>
      </c>
      <c r="F408">
        <v>1</v>
      </c>
      <c r="G408">
        <v>1</v>
      </c>
      <c r="H408">
        <v>3</v>
      </c>
      <c r="I408" t="s">
        <v>433</v>
      </c>
      <c r="J408" t="s">
        <v>435</v>
      </c>
      <c r="K408" t="s">
        <v>434</v>
      </c>
      <c r="L408">
        <v>1035</v>
      </c>
      <c r="N408">
        <v>1013</v>
      </c>
      <c r="O408" t="s">
        <v>103</v>
      </c>
      <c r="P408" t="s">
        <v>103</v>
      </c>
      <c r="Q408">
        <v>1</v>
      </c>
      <c r="W408">
        <v>1</v>
      </c>
      <c r="X408">
        <v>-1050483740</v>
      </c>
      <c r="Y408">
        <v>-10</v>
      </c>
      <c r="AA408">
        <v>1756.89</v>
      </c>
      <c r="AB408">
        <v>0</v>
      </c>
      <c r="AC408">
        <v>0</v>
      </c>
      <c r="AD408">
        <v>0</v>
      </c>
      <c r="AE408">
        <v>131.80000000000001</v>
      </c>
      <c r="AF408">
        <v>0</v>
      </c>
      <c r="AG408">
        <v>0</v>
      </c>
      <c r="AH408">
        <v>0</v>
      </c>
      <c r="AI408">
        <v>13.33</v>
      </c>
      <c r="AJ408">
        <v>1</v>
      </c>
      <c r="AK408">
        <v>1</v>
      </c>
      <c r="AL408">
        <v>1</v>
      </c>
      <c r="AN408">
        <v>0</v>
      </c>
      <c r="AO408">
        <v>1</v>
      </c>
      <c r="AP408">
        <v>0</v>
      </c>
      <c r="AQ408">
        <v>0</v>
      </c>
      <c r="AR408">
        <v>0</v>
      </c>
      <c r="AS408" t="s">
        <v>3</v>
      </c>
      <c r="AT408">
        <v>-10</v>
      </c>
      <c r="AU408" t="s">
        <v>3</v>
      </c>
      <c r="AV408">
        <v>0</v>
      </c>
      <c r="AW408">
        <v>2</v>
      </c>
      <c r="AX408">
        <v>68191783</v>
      </c>
      <c r="AY408">
        <v>1</v>
      </c>
      <c r="AZ408">
        <v>6144</v>
      </c>
      <c r="BA408">
        <v>402</v>
      </c>
      <c r="BB408">
        <v>0</v>
      </c>
      <c r="BC408">
        <v>0</v>
      </c>
      <c r="BD408">
        <v>0</v>
      </c>
      <c r="BE408">
        <v>0</v>
      </c>
      <c r="BF408">
        <v>0</v>
      </c>
      <c r="BG408">
        <v>0</v>
      </c>
      <c r="BH408">
        <v>0</v>
      </c>
      <c r="BI408">
        <v>0</v>
      </c>
      <c r="BJ408">
        <v>0</v>
      </c>
      <c r="BK408">
        <v>0</v>
      </c>
      <c r="BL408">
        <v>0</v>
      </c>
      <c r="BM408">
        <v>0</v>
      </c>
      <c r="BN408">
        <v>0</v>
      </c>
      <c r="BO408">
        <v>0</v>
      </c>
      <c r="BP408">
        <v>0</v>
      </c>
      <c r="BQ408">
        <v>0</v>
      </c>
      <c r="BR408">
        <v>0</v>
      </c>
      <c r="BS408">
        <v>0</v>
      </c>
      <c r="BT408">
        <v>0</v>
      </c>
      <c r="BU408">
        <v>0</v>
      </c>
      <c r="BV408">
        <v>0</v>
      </c>
      <c r="BW408">
        <v>0</v>
      </c>
      <c r="CX408">
        <f>Y408*Source!I209</f>
        <v>-1</v>
      </c>
      <c r="CY408">
        <f t="shared" si="82"/>
        <v>1756.89</v>
      </c>
      <c r="CZ408">
        <f t="shared" si="83"/>
        <v>131.80000000000001</v>
      </c>
      <c r="DA408">
        <f t="shared" si="84"/>
        <v>13.33</v>
      </c>
      <c r="DB408">
        <f t="shared" si="85"/>
        <v>-1318</v>
      </c>
      <c r="DC408">
        <f t="shared" si="86"/>
        <v>0</v>
      </c>
    </row>
    <row r="409" spans="1:107" x14ac:dyDescent="0.2">
      <c r="A409">
        <f>ROW(Source!A209)</f>
        <v>209</v>
      </c>
      <c r="B409">
        <v>68187018</v>
      </c>
      <c r="C409">
        <v>68191769</v>
      </c>
      <c r="D409">
        <v>0</v>
      </c>
      <c r="E409">
        <v>1</v>
      </c>
      <c r="F409">
        <v>1</v>
      </c>
      <c r="G409">
        <v>1</v>
      </c>
      <c r="H409">
        <v>3</v>
      </c>
      <c r="I409" t="s">
        <v>221</v>
      </c>
      <c r="J409" t="s">
        <v>3</v>
      </c>
      <c r="K409" t="s">
        <v>437</v>
      </c>
      <c r="L409">
        <v>1354</v>
      </c>
      <c r="N409">
        <v>1010</v>
      </c>
      <c r="O409" t="s">
        <v>72</v>
      </c>
      <c r="P409" t="s">
        <v>72</v>
      </c>
      <c r="Q409">
        <v>1</v>
      </c>
      <c r="W409">
        <v>0</v>
      </c>
      <c r="X409">
        <v>-484934499</v>
      </c>
      <c r="Y409">
        <v>10</v>
      </c>
      <c r="AA409">
        <v>5299.75</v>
      </c>
      <c r="AB409">
        <v>0</v>
      </c>
      <c r="AC409">
        <v>0</v>
      </c>
      <c r="AD409">
        <v>0</v>
      </c>
      <c r="AE409">
        <v>5299.75</v>
      </c>
      <c r="AF409">
        <v>0</v>
      </c>
      <c r="AG409">
        <v>0</v>
      </c>
      <c r="AH409">
        <v>0</v>
      </c>
      <c r="AI409">
        <v>1</v>
      </c>
      <c r="AJ409">
        <v>1</v>
      </c>
      <c r="AK409">
        <v>1</v>
      </c>
      <c r="AL409">
        <v>1</v>
      </c>
      <c r="AN409">
        <v>0</v>
      </c>
      <c r="AO409">
        <v>0</v>
      </c>
      <c r="AP409">
        <v>0</v>
      </c>
      <c r="AQ409">
        <v>0</v>
      </c>
      <c r="AR409">
        <v>0</v>
      </c>
      <c r="AS409" t="s">
        <v>3</v>
      </c>
      <c r="AT409">
        <v>10</v>
      </c>
      <c r="AU409" t="s">
        <v>3</v>
      </c>
      <c r="AV409">
        <v>0</v>
      </c>
      <c r="AW409">
        <v>1</v>
      </c>
      <c r="AX409">
        <v>-1</v>
      </c>
      <c r="AY409">
        <v>0</v>
      </c>
      <c r="AZ409">
        <v>0</v>
      </c>
      <c r="BA409" t="s">
        <v>3</v>
      </c>
      <c r="BB409">
        <v>0</v>
      </c>
      <c r="BC409">
        <v>0</v>
      </c>
      <c r="BD409">
        <v>0</v>
      </c>
      <c r="BE409">
        <v>0</v>
      </c>
      <c r="BF409">
        <v>0</v>
      </c>
      <c r="BG409">
        <v>0</v>
      </c>
      <c r="BH409">
        <v>0</v>
      </c>
      <c r="BI409">
        <v>0</v>
      </c>
      <c r="BJ409">
        <v>0</v>
      </c>
      <c r="BK409">
        <v>0</v>
      </c>
      <c r="BL409">
        <v>0</v>
      </c>
      <c r="BM409">
        <v>0</v>
      </c>
      <c r="BN409">
        <v>0</v>
      </c>
      <c r="BO409">
        <v>0</v>
      </c>
      <c r="BP409">
        <v>0</v>
      </c>
      <c r="BQ409">
        <v>0</v>
      </c>
      <c r="BR409">
        <v>0</v>
      </c>
      <c r="BS409">
        <v>0</v>
      </c>
      <c r="BT409">
        <v>0</v>
      </c>
      <c r="BU409">
        <v>0</v>
      </c>
      <c r="BV409">
        <v>0</v>
      </c>
      <c r="BW409">
        <v>0</v>
      </c>
      <c r="CX409">
        <f>Y409*Source!I209</f>
        <v>1</v>
      </c>
      <c r="CY409">
        <f t="shared" si="82"/>
        <v>5299.75</v>
      </c>
      <c r="CZ409">
        <f t="shared" si="83"/>
        <v>5299.75</v>
      </c>
      <c r="DA409">
        <f t="shared" si="84"/>
        <v>1</v>
      </c>
      <c r="DB409">
        <f t="shared" si="85"/>
        <v>52997.5</v>
      </c>
      <c r="DC409">
        <f t="shared" si="86"/>
        <v>0</v>
      </c>
    </row>
    <row r="410" spans="1:107" x14ac:dyDescent="0.2">
      <c r="A410">
        <f>ROW(Source!A212)</f>
        <v>212</v>
      </c>
      <c r="B410">
        <v>68187018</v>
      </c>
      <c r="C410">
        <v>68191788</v>
      </c>
      <c r="D410">
        <v>18411117</v>
      </c>
      <c r="E410">
        <v>1</v>
      </c>
      <c r="F410">
        <v>1</v>
      </c>
      <c r="G410">
        <v>1</v>
      </c>
      <c r="H410">
        <v>1</v>
      </c>
      <c r="I410" t="s">
        <v>801</v>
      </c>
      <c r="J410" t="s">
        <v>3</v>
      </c>
      <c r="K410" t="s">
        <v>802</v>
      </c>
      <c r="L410">
        <v>1369</v>
      </c>
      <c r="N410">
        <v>1013</v>
      </c>
      <c r="O410" t="s">
        <v>665</v>
      </c>
      <c r="P410" t="s">
        <v>665</v>
      </c>
      <c r="Q410">
        <v>1</v>
      </c>
      <c r="W410">
        <v>0</v>
      </c>
      <c r="X410">
        <v>-1739886638</v>
      </c>
      <c r="Y410">
        <v>24.897500000000001</v>
      </c>
      <c r="AA410">
        <v>0</v>
      </c>
      <c r="AB410">
        <v>0</v>
      </c>
      <c r="AC410">
        <v>0</v>
      </c>
      <c r="AD410">
        <v>9.6199999999999992</v>
      </c>
      <c r="AE410">
        <v>0</v>
      </c>
      <c r="AF410">
        <v>0</v>
      </c>
      <c r="AG410">
        <v>0</v>
      </c>
      <c r="AH410">
        <v>9.6199999999999992</v>
      </c>
      <c r="AI410">
        <v>1</v>
      </c>
      <c r="AJ410">
        <v>1</v>
      </c>
      <c r="AK410">
        <v>1</v>
      </c>
      <c r="AL410">
        <v>1</v>
      </c>
      <c r="AN410">
        <v>0</v>
      </c>
      <c r="AO410">
        <v>1</v>
      </c>
      <c r="AP410">
        <v>1</v>
      </c>
      <c r="AQ410">
        <v>0</v>
      </c>
      <c r="AR410">
        <v>0</v>
      </c>
      <c r="AS410" t="s">
        <v>3</v>
      </c>
      <c r="AT410">
        <v>21.65</v>
      </c>
      <c r="AU410" t="s">
        <v>21</v>
      </c>
      <c r="AV410">
        <v>1</v>
      </c>
      <c r="AW410">
        <v>2</v>
      </c>
      <c r="AX410">
        <v>68191789</v>
      </c>
      <c r="AY410">
        <v>1</v>
      </c>
      <c r="AZ410">
        <v>2048</v>
      </c>
      <c r="BA410">
        <v>403</v>
      </c>
      <c r="BB410">
        <v>0</v>
      </c>
      <c r="BC410">
        <v>0</v>
      </c>
      <c r="BD410">
        <v>0</v>
      </c>
      <c r="BE410">
        <v>0</v>
      </c>
      <c r="BF410">
        <v>0</v>
      </c>
      <c r="BG410">
        <v>0</v>
      </c>
      <c r="BH410">
        <v>0</v>
      </c>
      <c r="BI410">
        <v>0</v>
      </c>
      <c r="BJ410">
        <v>0</v>
      </c>
      <c r="BK410">
        <v>0</v>
      </c>
      <c r="BL410">
        <v>0</v>
      </c>
      <c r="BM410">
        <v>0</v>
      </c>
      <c r="BN410">
        <v>0</v>
      </c>
      <c r="BO410">
        <v>0</v>
      </c>
      <c r="BP410">
        <v>0</v>
      </c>
      <c r="BQ410">
        <v>0</v>
      </c>
      <c r="BR410">
        <v>0</v>
      </c>
      <c r="BS410">
        <v>0</v>
      </c>
      <c r="BT410">
        <v>0</v>
      </c>
      <c r="BU410">
        <v>0</v>
      </c>
      <c r="BV410">
        <v>0</v>
      </c>
      <c r="BW410">
        <v>0</v>
      </c>
      <c r="CX410">
        <f>Y410*Source!I212</f>
        <v>2.4897500000000004</v>
      </c>
      <c r="CY410">
        <f>AD410</f>
        <v>9.6199999999999992</v>
      </c>
      <c r="CZ410">
        <f>AH410</f>
        <v>9.6199999999999992</v>
      </c>
      <c r="DA410">
        <f>AL410</f>
        <v>1</v>
      </c>
      <c r="DB410">
        <f>ROUND((ROUND(AT410*CZ410,2)*1.15),6)</f>
        <v>239.51050000000001</v>
      </c>
      <c r="DC410">
        <f>ROUND((ROUND(AT410*AG410,2)*1.15),6)</f>
        <v>0</v>
      </c>
    </row>
    <row r="411" spans="1:107" x14ac:dyDescent="0.2">
      <c r="A411">
        <f>ROW(Source!A212)</f>
        <v>212</v>
      </c>
      <c r="B411">
        <v>68187018</v>
      </c>
      <c r="C411">
        <v>68191788</v>
      </c>
      <c r="D411">
        <v>121548</v>
      </c>
      <c r="E411">
        <v>1</v>
      </c>
      <c r="F411">
        <v>1</v>
      </c>
      <c r="G411">
        <v>1</v>
      </c>
      <c r="H411">
        <v>1</v>
      </c>
      <c r="I411" t="s">
        <v>44</v>
      </c>
      <c r="J411" t="s">
        <v>3</v>
      </c>
      <c r="K411" t="s">
        <v>723</v>
      </c>
      <c r="L411">
        <v>608254</v>
      </c>
      <c r="N411">
        <v>1013</v>
      </c>
      <c r="O411" t="s">
        <v>724</v>
      </c>
      <c r="P411" t="s">
        <v>724</v>
      </c>
      <c r="Q411">
        <v>1</v>
      </c>
      <c r="W411">
        <v>0</v>
      </c>
      <c r="X411">
        <v>-185737400</v>
      </c>
      <c r="Y411">
        <v>0.16250000000000001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1</v>
      </c>
      <c r="AJ411">
        <v>1</v>
      </c>
      <c r="AK411">
        <v>1</v>
      </c>
      <c r="AL411">
        <v>1</v>
      </c>
      <c r="AN411">
        <v>0</v>
      </c>
      <c r="AO411">
        <v>1</v>
      </c>
      <c r="AP411">
        <v>1</v>
      </c>
      <c r="AQ411">
        <v>0</v>
      </c>
      <c r="AR411">
        <v>0</v>
      </c>
      <c r="AS411" t="s">
        <v>3</v>
      </c>
      <c r="AT411">
        <v>0.13</v>
      </c>
      <c r="AU411" t="s">
        <v>20</v>
      </c>
      <c r="AV411">
        <v>2</v>
      </c>
      <c r="AW411">
        <v>2</v>
      </c>
      <c r="AX411">
        <v>68191790</v>
      </c>
      <c r="AY411">
        <v>1</v>
      </c>
      <c r="AZ411">
        <v>0</v>
      </c>
      <c r="BA411">
        <v>404</v>
      </c>
      <c r="BB411">
        <v>0</v>
      </c>
      <c r="BC411">
        <v>0</v>
      </c>
      <c r="BD411">
        <v>0</v>
      </c>
      <c r="BE411">
        <v>0</v>
      </c>
      <c r="BF411">
        <v>0</v>
      </c>
      <c r="BG411">
        <v>0</v>
      </c>
      <c r="BH411">
        <v>0</v>
      </c>
      <c r="BI411">
        <v>0</v>
      </c>
      <c r="BJ411">
        <v>0</v>
      </c>
      <c r="BK411">
        <v>0</v>
      </c>
      <c r="BL411">
        <v>0</v>
      </c>
      <c r="BM411">
        <v>0</v>
      </c>
      <c r="BN411">
        <v>0</v>
      </c>
      <c r="BO411">
        <v>0</v>
      </c>
      <c r="BP411">
        <v>0</v>
      </c>
      <c r="BQ411">
        <v>0</v>
      </c>
      <c r="BR411">
        <v>0</v>
      </c>
      <c r="BS411">
        <v>0</v>
      </c>
      <c r="BT411">
        <v>0</v>
      </c>
      <c r="BU411">
        <v>0</v>
      </c>
      <c r="BV411">
        <v>0</v>
      </c>
      <c r="BW411">
        <v>0</v>
      </c>
      <c r="CX411">
        <f>Y411*Source!I212</f>
        <v>1.6250000000000001E-2</v>
      </c>
      <c r="CY411">
        <f>AD411</f>
        <v>0</v>
      </c>
      <c r="CZ411">
        <f>AH411</f>
        <v>0</v>
      </c>
      <c r="DA411">
        <f>AL411</f>
        <v>1</v>
      </c>
      <c r="DB411">
        <f>ROUND((ROUND(AT411*CZ411,2)*1.25),6)</f>
        <v>0</v>
      </c>
      <c r="DC411">
        <f>ROUND((ROUND(AT411*AG411,2)*1.25),6)</f>
        <v>0</v>
      </c>
    </row>
    <row r="412" spans="1:107" x14ac:dyDescent="0.2">
      <c r="A412">
        <f>ROW(Source!A212)</f>
        <v>212</v>
      </c>
      <c r="B412">
        <v>68187018</v>
      </c>
      <c r="C412">
        <v>68191788</v>
      </c>
      <c r="D412">
        <v>64871408</v>
      </c>
      <c r="E412">
        <v>1</v>
      </c>
      <c r="F412">
        <v>1</v>
      </c>
      <c r="G412">
        <v>1</v>
      </c>
      <c r="H412">
        <v>2</v>
      </c>
      <c r="I412" t="s">
        <v>789</v>
      </c>
      <c r="J412" t="s">
        <v>790</v>
      </c>
      <c r="K412" t="s">
        <v>791</v>
      </c>
      <c r="L412">
        <v>1368</v>
      </c>
      <c r="N412">
        <v>1011</v>
      </c>
      <c r="O412" t="s">
        <v>669</v>
      </c>
      <c r="P412" t="s">
        <v>669</v>
      </c>
      <c r="Q412">
        <v>1</v>
      </c>
      <c r="W412">
        <v>0</v>
      </c>
      <c r="X412">
        <v>344519037</v>
      </c>
      <c r="Y412">
        <v>0.16250000000000001</v>
      </c>
      <c r="AA412">
        <v>0</v>
      </c>
      <c r="AB412">
        <v>399.5</v>
      </c>
      <c r="AC412">
        <v>383.81</v>
      </c>
      <c r="AD412">
        <v>0</v>
      </c>
      <c r="AE412">
        <v>0</v>
      </c>
      <c r="AF412">
        <v>31.26</v>
      </c>
      <c r="AG412">
        <v>13.5</v>
      </c>
      <c r="AH412">
        <v>0</v>
      </c>
      <c r="AI412">
        <v>1</v>
      </c>
      <c r="AJ412">
        <v>12.78</v>
      </c>
      <c r="AK412">
        <v>28.43</v>
      </c>
      <c r="AL412">
        <v>1</v>
      </c>
      <c r="AN412">
        <v>0</v>
      </c>
      <c r="AO412">
        <v>1</v>
      </c>
      <c r="AP412">
        <v>1</v>
      </c>
      <c r="AQ412">
        <v>0</v>
      </c>
      <c r="AR412">
        <v>0</v>
      </c>
      <c r="AS412" t="s">
        <v>3</v>
      </c>
      <c r="AT412">
        <v>0.13</v>
      </c>
      <c r="AU412" t="s">
        <v>20</v>
      </c>
      <c r="AV412">
        <v>0</v>
      </c>
      <c r="AW412">
        <v>2</v>
      </c>
      <c r="AX412">
        <v>68191791</v>
      </c>
      <c r="AY412">
        <v>1</v>
      </c>
      <c r="AZ412">
        <v>0</v>
      </c>
      <c r="BA412">
        <v>405</v>
      </c>
      <c r="BB412">
        <v>0</v>
      </c>
      <c r="BC412">
        <v>0</v>
      </c>
      <c r="BD412">
        <v>0</v>
      </c>
      <c r="BE412">
        <v>0</v>
      </c>
      <c r="BF412">
        <v>0</v>
      </c>
      <c r="BG412">
        <v>0</v>
      </c>
      <c r="BH412">
        <v>0</v>
      </c>
      <c r="BI412">
        <v>0</v>
      </c>
      <c r="BJ412">
        <v>0</v>
      </c>
      <c r="BK412">
        <v>0</v>
      </c>
      <c r="BL412">
        <v>0</v>
      </c>
      <c r="BM412">
        <v>0</v>
      </c>
      <c r="BN412">
        <v>0</v>
      </c>
      <c r="BO412">
        <v>0</v>
      </c>
      <c r="BP412">
        <v>0</v>
      </c>
      <c r="BQ412">
        <v>0</v>
      </c>
      <c r="BR412">
        <v>0</v>
      </c>
      <c r="BS412">
        <v>0</v>
      </c>
      <c r="BT412">
        <v>0</v>
      </c>
      <c r="BU412">
        <v>0</v>
      </c>
      <c r="BV412">
        <v>0</v>
      </c>
      <c r="BW412">
        <v>0</v>
      </c>
      <c r="CX412">
        <f>Y412*Source!I212</f>
        <v>1.6250000000000001E-2</v>
      </c>
      <c r="CY412">
        <f>AB412</f>
        <v>399.5</v>
      </c>
      <c r="CZ412">
        <f>AF412</f>
        <v>31.26</v>
      </c>
      <c r="DA412">
        <f>AJ412</f>
        <v>12.78</v>
      </c>
      <c r="DB412">
        <f>ROUND((ROUND(AT412*CZ412,2)*1.25),6)</f>
        <v>5.0750000000000002</v>
      </c>
      <c r="DC412">
        <f>ROUND((ROUND(AT412*AG412,2)*1.25),6)</f>
        <v>2.2000000000000002</v>
      </c>
    </row>
    <row r="413" spans="1:107" x14ac:dyDescent="0.2">
      <c r="A413">
        <f>ROW(Source!A212)</f>
        <v>212</v>
      </c>
      <c r="B413">
        <v>68187018</v>
      </c>
      <c r="C413">
        <v>68191788</v>
      </c>
      <c r="D413">
        <v>64872800</v>
      </c>
      <c r="E413">
        <v>1</v>
      </c>
      <c r="F413">
        <v>1</v>
      </c>
      <c r="G413">
        <v>1</v>
      </c>
      <c r="H413">
        <v>2</v>
      </c>
      <c r="I413" t="s">
        <v>746</v>
      </c>
      <c r="J413" t="s">
        <v>747</v>
      </c>
      <c r="K413" t="s">
        <v>748</v>
      </c>
      <c r="L413">
        <v>1368</v>
      </c>
      <c r="N413">
        <v>1011</v>
      </c>
      <c r="O413" t="s">
        <v>669</v>
      </c>
      <c r="P413" t="s">
        <v>669</v>
      </c>
      <c r="Q413">
        <v>1</v>
      </c>
      <c r="W413">
        <v>0</v>
      </c>
      <c r="X413">
        <v>-1867053656</v>
      </c>
      <c r="Y413">
        <v>0.25</v>
      </c>
      <c r="AA413">
        <v>0</v>
      </c>
      <c r="AB413">
        <v>7.18</v>
      </c>
      <c r="AC413">
        <v>0</v>
      </c>
      <c r="AD413">
        <v>0</v>
      </c>
      <c r="AE413">
        <v>0</v>
      </c>
      <c r="AF413">
        <v>1.95</v>
      </c>
      <c r="AG413">
        <v>0</v>
      </c>
      <c r="AH413">
        <v>0</v>
      </c>
      <c r="AI413">
        <v>1</v>
      </c>
      <c r="AJ413">
        <v>3.68</v>
      </c>
      <c r="AK413">
        <v>28.43</v>
      </c>
      <c r="AL413">
        <v>1</v>
      </c>
      <c r="AN413">
        <v>0</v>
      </c>
      <c r="AO413">
        <v>1</v>
      </c>
      <c r="AP413">
        <v>1</v>
      </c>
      <c r="AQ413">
        <v>0</v>
      </c>
      <c r="AR413">
        <v>0</v>
      </c>
      <c r="AS413" t="s">
        <v>3</v>
      </c>
      <c r="AT413">
        <v>0.2</v>
      </c>
      <c r="AU413" t="s">
        <v>20</v>
      </c>
      <c r="AV413">
        <v>0</v>
      </c>
      <c r="AW413">
        <v>2</v>
      </c>
      <c r="AX413">
        <v>68191792</v>
      </c>
      <c r="AY413">
        <v>1</v>
      </c>
      <c r="AZ413">
        <v>0</v>
      </c>
      <c r="BA413">
        <v>406</v>
      </c>
      <c r="BB413">
        <v>0</v>
      </c>
      <c r="BC413">
        <v>0</v>
      </c>
      <c r="BD413">
        <v>0</v>
      </c>
      <c r="BE413">
        <v>0</v>
      </c>
      <c r="BF413">
        <v>0</v>
      </c>
      <c r="BG413">
        <v>0</v>
      </c>
      <c r="BH413">
        <v>0</v>
      </c>
      <c r="BI413">
        <v>0</v>
      </c>
      <c r="BJ413">
        <v>0</v>
      </c>
      <c r="BK413">
        <v>0</v>
      </c>
      <c r="BL413">
        <v>0</v>
      </c>
      <c r="BM413">
        <v>0</v>
      </c>
      <c r="BN413">
        <v>0</v>
      </c>
      <c r="BO413">
        <v>0</v>
      </c>
      <c r="BP413">
        <v>0</v>
      </c>
      <c r="BQ413">
        <v>0</v>
      </c>
      <c r="BR413">
        <v>0</v>
      </c>
      <c r="BS413">
        <v>0</v>
      </c>
      <c r="BT413">
        <v>0</v>
      </c>
      <c r="BU413">
        <v>0</v>
      </c>
      <c r="BV413">
        <v>0</v>
      </c>
      <c r="BW413">
        <v>0</v>
      </c>
      <c r="CX413">
        <f>Y413*Source!I212</f>
        <v>2.5000000000000001E-2</v>
      </c>
      <c r="CY413">
        <f>AB413</f>
        <v>7.18</v>
      </c>
      <c r="CZ413">
        <f>AF413</f>
        <v>1.95</v>
      </c>
      <c r="DA413">
        <f>AJ413</f>
        <v>3.68</v>
      </c>
      <c r="DB413">
        <f>ROUND((ROUND(AT413*CZ413,2)*1.25),6)</f>
        <v>0.48749999999999999</v>
      </c>
      <c r="DC413">
        <f>ROUND((ROUND(AT413*AG413,2)*1.25),6)</f>
        <v>0</v>
      </c>
    </row>
    <row r="414" spans="1:107" x14ac:dyDescent="0.2">
      <c r="A414">
        <f>ROW(Source!A212)</f>
        <v>212</v>
      </c>
      <c r="B414">
        <v>68187018</v>
      </c>
      <c r="C414">
        <v>68191788</v>
      </c>
      <c r="D414">
        <v>64873129</v>
      </c>
      <c r="E414">
        <v>1</v>
      </c>
      <c r="F414">
        <v>1</v>
      </c>
      <c r="G414">
        <v>1</v>
      </c>
      <c r="H414">
        <v>2</v>
      </c>
      <c r="I414" t="s">
        <v>715</v>
      </c>
      <c r="J414" t="s">
        <v>716</v>
      </c>
      <c r="K414" t="s">
        <v>717</v>
      </c>
      <c r="L414">
        <v>1368</v>
      </c>
      <c r="N414">
        <v>1011</v>
      </c>
      <c r="O414" t="s">
        <v>669</v>
      </c>
      <c r="P414" t="s">
        <v>669</v>
      </c>
      <c r="Q414">
        <v>1</v>
      </c>
      <c r="W414">
        <v>0</v>
      </c>
      <c r="X414">
        <v>1230759911</v>
      </c>
      <c r="Y414">
        <v>0.27500000000000002</v>
      </c>
      <c r="AA414">
        <v>0</v>
      </c>
      <c r="AB414">
        <v>851.65</v>
      </c>
      <c r="AC414">
        <v>329.79</v>
      </c>
      <c r="AD414">
        <v>0</v>
      </c>
      <c r="AE414">
        <v>0</v>
      </c>
      <c r="AF414">
        <v>87.17</v>
      </c>
      <c r="AG414">
        <v>11.6</v>
      </c>
      <c r="AH414">
        <v>0</v>
      </c>
      <c r="AI414">
        <v>1</v>
      </c>
      <c r="AJ414">
        <v>9.77</v>
      </c>
      <c r="AK414">
        <v>28.43</v>
      </c>
      <c r="AL414">
        <v>1</v>
      </c>
      <c r="AN414">
        <v>0</v>
      </c>
      <c r="AO414">
        <v>1</v>
      </c>
      <c r="AP414">
        <v>1</v>
      </c>
      <c r="AQ414">
        <v>0</v>
      </c>
      <c r="AR414">
        <v>0</v>
      </c>
      <c r="AS414" t="s">
        <v>3</v>
      </c>
      <c r="AT414">
        <v>0.22</v>
      </c>
      <c r="AU414" t="s">
        <v>20</v>
      </c>
      <c r="AV414">
        <v>0</v>
      </c>
      <c r="AW414">
        <v>2</v>
      </c>
      <c r="AX414">
        <v>68191793</v>
      </c>
      <c r="AY414">
        <v>1</v>
      </c>
      <c r="AZ414">
        <v>0</v>
      </c>
      <c r="BA414">
        <v>407</v>
      </c>
      <c r="BB414">
        <v>0</v>
      </c>
      <c r="BC414">
        <v>0</v>
      </c>
      <c r="BD414">
        <v>0</v>
      </c>
      <c r="BE414">
        <v>0</v>
      </c>
      <c r="BF414">
        <v>0</v>
      </c>
      <c r="BG414">
        <v>0</v>
      </c>
      <c r="BH414">
        <v>0</v>
      </c>
      <c r="BI414">
        <v>0</v>
      </c>
      <c r="BJ414">
        <v>0</v>
      </c>
      <c r="BK414">
        <v>0</v>
      </c>
      <c r="BL414">
        <v>0</v>
      </c>
      <c r="BM414">
        <v>0</v>
      </c>
      <c r="BN414">
        <v>0</v>
      </c>
      <c r="BO414">
        <v>0</v>
      </c>
      <c r="BP414">
        <v>0</v>
      </c>
      <c r="BQ414">
        <v>0</v>
      </c>
      <c r="BR414">
        <v>0</v>
      </c>
      <c r="BS414">
        <v>0</v>
      </c>
      <c r="BT414">
        <v>0</v>
      </c>
      <c r="BU414">
        <v>0</v>
      </c>
      <c r="BV414">
        <v>0</v>
      </c>
      <c r="BW414">
        <v>0</v>
      </c>
      <c r="CX414">
        <f>Y414*Source!I212</f>
        <v>2.7500000000000004E-2</v>
      </c>
      <c r="CY414">
        <f>AB414</f>
        <v>851.65</v>
      </c>
      <c r="CZ414">
        <f>AF414</f>
        <v>87.17</v>
      </c>
      <c r="DA414">
        <f>AJ414</f>
        <v>9.77</v>
      </c>
      <c r="DB414">
        <f>ROUND((ROUND(AT414*CZ414,2)*1.25),6)</f>
        <v>23.975000000000001</v>
      </c>
      <c r="DC414">
        <f>ROUND((ROUND(AT414*AG414,2)*1.25),6)</f>
        <v>3.1875</v>
      </c>
    </row>
    <row r="415" spans="1:107" x14ac:dyDescent="0.2">
      <c r="A415">
        <f>ROW(Source!A212)</f>
        <v>212</v>
      </c>
      <c r="B415">
        <v>68187018</v>
      </c>
      <c r="C415">
        <v>68191788</v>
      </c>
      <c r="D415">
        <v>64807574</v>
      </c>
      <c r="E415">
        <v>1</v>
      </c>
      <c r="F415">
        <v>1</v>
      </c>
      <c r="G415">
        <v>1</v>
      </c>
      <c r="H415">
        <v>3</v>
      </c>
      <c r="I415" t="s">
        <v>985</v>
      </c>
      <c r="J415" t="s">
        <v>986</v>
      </c>
      <c r="K415" t="s">
        <v>987</v>
      </c>
      <c r="L415">
        <v>1348</v>
      </c>
      <c r="N415">
        <v>1009</v>
      </c>
      <c r="O415" t="s">
        <v>133</v>
      </c>
      <c r="P415" t="s">
        <v>133</v>
      </c>
      <c r="Q415">
        <v>1000</v>
      </c>
      <c r="W415">
        <v>0</v>
      </c>
      <c r="X415">
        <v>1625292450</v>
      </c>
      <c r="Y415">
        <v>4.0000000000000002E-4</v>
      </c>
      <c r="AA415">
        <v>48531.96</v>
      </c>
      <c r="AB415">
        <v>0</v>
      </c>
      <c r="AC415">
        <v>0</v>
      </c>
      <c r="AD415">
        <v>0</v>
      </c>
      <c r="AE415">
        <v>15118.99</v>
      </c>
      <c r="AF415">
        <v>0</v>
      </c>
      <c r="AG415">
        <v>0</v>
      </c>
      <c r="AH415">
        <v>0</v>
      </c>
      <c r="AI415">
        <v>3.21</v>
      </c>
      <c r="AJ415">
        <v>1</v>
      </c>
      <c r="AK415">
        <v>1</v>
      </c>
      <c r="AL415">
        <v>1</v>
      </c>
      <c r="AN415">
        <v>0</v>
      </c>
      <c r="AO415">
        <v>1</v>
      </c>
      <c r="AP415">
        <v>0</v>
      </c>
      <c r="AQ415">
        <v>0</v>
      </c>
      <c r="AR415">
        <v>0</v>
      </c>
      <c r="AS415" t="s">
        <v>3</v>
      </c>
      <c r="AT415">
        <v>4.0000000000000002E-4</v>
      </c>
      <c r="AU415" t="s">
        <v>3</v>
      </c>
      <c r="AV415">
        <v>0</v>
      </c>
      <c r="AW415">
        <v>2</v>
      </c>
      <c r="AX415">
        <v>68191794</v>
      </c>
      <c r="AY415">
        <v>1</v>
      </c>
      <c r="AZ415">
        <v>0</v>
      </c>
      <c r="BA415">
        <v>408</v>
      </c>
      <c r="BB415">
        <v>0</v>
      </c>
      <c r="BC415">
        <v>0</v>
      </c>
      <c r="BD415">
        <v>0</v>
      </c>
      <c r="BE415">
        <v>0</v>
      </c>
      <c r="BF415">
        <v>0</v>
      </c>
      <c r="BG415">
        <v>0</v>
      </c>
      <c r="BH415">
        <v>0</v>
      </c>
      <c r="BI415">
        <v>0</v>
      </c>
      <c r="BJ415">
        <v>0</v>
      </c>
      <c r="BK415">
        <v>0</v>
      </c>
      <c r="BL415">
        <v>0</v>
      </c>
      <c r="BM415">
        <v>0</v>
      </c>
      <c r="BN415">
        <v>0</v>
      </c>
      <c r="BO415">
        <v>0</v>
      </c>
      <c r="BP415">
        <v>0</v>
      </c>
      <c r="BQ415">
        <v>0</v>
      </c>
      <c r="BR415">
        <v>0</v>
      </c>
      <c r="BS415">
        <v>0</v>
      </c>
      <c r="BT415">
        <v>0</v>
      </c>
      <c r="BU415">
        <v>0</v>
      </c>
      <c r="BV415">
        <v>0</v>
      </c>
      <c r="BW415">
        <v>0</v>
      </c>
      <c r="CX415">
        <f>Y415*Source!I212</f>
        <v>4.0000000000000003E-5</v>
      </c>
      <c r="CY415">
        <f t="shared" ref="CY415:CY424" si="87">AA415</f>
        <v>48531.96</v>
      </c>
      <c r="CZ415">
        <f t="shared" ref="CZ415:CZ424" si="88">AE415</f>
        <v>15118.99</v>
      </c>
      <c r="DA415">
        <f t="shared" ref="DA415:DA424" si="89">AI415</f>
        <v>3.21</v>
      </c>
      <c r="DB415">
        <f t="shared" ref="DB415:DB424" si="90">ROUND(ROUND(AT415*CZ415,2),6)</f>
        <v>6.05</v>
      </c>
      <c r="DC415">
        <f t="shared" ref="DC415:DC424" si="91">ROUND(ROUND(AT415*AG415,2),6)</f>
        <v>0</v>
      </c>
    </row>
    <row r="416" spans="1:107" x14ac:dyDescent="0.2">
      <c r="A416">
        <f>ROW(Source!A212)</f>
        <v>212</v>
      </c>
      <c r="B416">
        <v>68187018</v>
      </c>
      <c r="C416">
        <v>68191788</v>
      </c>
      <c r="D416">
        <v>64807749</v>
      </c>
      <c r="E416">
        <v>1</v>
      </c>
      <c r="F416">
        <v>1</v>
      </c>
      <c r="G416">
        <v>1</v>
      </c>
      <c r="H416">
        <v>3</v>
      </c>
      <c r="I416" t="s">
        <v>988</v>
      </c>
      <c r="J416" t="s">
        <v>989</v>
      </c>
      <c r="K416" t="s">
        <v>990</v>
      </c>
      <c r="L416">
        <v>1348</v>
      </c>
      <c r="N416">
        <v>1009</v>
      </c>
      <c r="O416" t="s">
        <v>133</v>
      </c>
      <c r="P416" t="s">
        <v>133</v>
      </c>
      <c r="Q416">
        <v>1000</v>
      </c>
      <c r="W416">
        <v>0</v>
      </c>
      <c r="X416">
        <v>24062879</v>
      </c>
      <c r="Y416">
        <v>2.0000000000000001E-4</v>
      </c>
      <c r="AA416">
        <v>55765.5</v>
      </c>
      <c r="AB416">
        <v>0</v>
      </c>
      <c r="AC416">
        <v>0</v>
      </c>
      <c r="AD416">
        <v>0</v>
      </c>
      <c r="AE416">
        <v>16950</v>
      </c>
      <c r="AF416">
        <v>0</v>
      </c>
      <c r="AG416">
        <v>0</v>
      </c>
      <c r="AH416">
        <v>0</v>
      </c>
      <c r="AI416">
        <v>3.29</v>
      </c>
      <c r="AJ416">
        <v>1</v>
      </c>
      <c r="AK416">
        <v>1</v>
      </c>
      <c r="AL416">
        <v>1</v>
      </c>
      <c r="AN416">
        <v>0</v>
      </c>
      <c r="AO416">
        <v>1</v>
      </c>
      <c r="AP416">
        <v>0</v>
      </c>
      <c r="AQ416">
        <v>0</v>
      </c>
      <c r="AR416">
        <v>0</v>
      </c>
      <c r="AS416" t="s">
        <v>3</v>
      </c>
      <c r="AT416">
        <v>2.0000000000000001E-4</v>
      </c>
      <c r="AU416" t="s">
        <v>3</v>
      </c>
      <c r="AV416">
        <v>0</v>
      </c>
      <c r="AW416">
        <v>2</v>
      </c>
      <c r="AX416">
        <v>68191795</v>
      </c>
      <c r="AY416">
        <v>1</v>
      </c>
      <c r="AZ416">
        <v>0</v>
      </c>
      <c r="BA416">
        <v>409</v>
      </c>
      <c r="BB416">
        <v>0</v>
      </c>
      <c r="BC416">
        <v>0</v>
      </c>
      <c r="BD416">
        <v>0</v>
      </c>
      <c r="BE416">
        <v>0</v>
      </c>
      <c r="BF416">
        <v>0</v>
      </c>
      <c r="BG416">
        <v>0</v>
      </c>
      <c r="BH416">
        <v>0</v>
      </c>
      <c r="BI416">
        <v>0</v>
      </c>
      <c r="BJ416">
        <v>0</v>
      </c>
      <c r="BK416">
        <v>0</v>
      </c>
      <c r="BL416">
        <v>0</v>
      </c>
      <c r="BM416">
        <v>0</v>
      </c>
      <c r="BN416">
        <v>0</v>
      </c>
      <c r="BO416">
        <v>0</v>
      </c>
      <c r="BP416">
        <v>0</v>
      </c>
      <c r="BQ416">
        <v>0</v>
      </c>
      <c r="BR416">
        <v>0</v>
      </c>
      <c r="BS416">
        <v>0</v>
      </c>
      <c r="BT416">
        <v>0</v>
      </c>
      <c r="BU416">
        <v>0</v>
      </c>
      <c r="BV416">
        <v>0</v>
      </c>
      <c r="BW416">
        <v>0</v>
      </c>
      <c r="CX416">
        <f>Y416*Source!I212</f>
        <v>2.0000000000000002E-5</v>
      </c>
      <c r="CY416">
        <f t="shared" si="87"/>
        <v>55765.5</v>
      </c>
      <c r="CZ416">
        <f t="shared" si="88"/>
        <v>16950</v>
      </c>
      <c r="DA416">
        <f t="shared" si="89"/>
        <v>3.29</v>
      </c>
      <c r="DB416">
        <f t="shared" si="90"/>
        <v>3.39</v>
      </c>
      <c r="DC416">
        <f t="shared" si="91"/>
        <v>0</v>
      </c>
    </row>
    <row r="417" spans="1:107" x14ac:dyDescent="0.2">
      <c r="A417">
        <f>ROW(Source!A212)</f>
        <v>212</v>
      </c>
      <c r="B417">
        <v>68187018</v>
      </c>
      <c r="C417">
        <v>68191788</v>
      </c>
      <c r="D417">
        <v>64807833</v>
      </c>
      <c r="E417">
        <v>1</v>
      </c>
      <c r="F417">
        <v>1</v>
      </c>
      <c r="G417">
        <v>1</v>
      </c>
      <c r="H417">
        <v>3</v>
      </c>
      <c r="I417" t="s">
        <v>1070</v>
      </c>
      <c r="J417" t="s">
        <v>1071</v>
      </c>
      <c r="K417" t="s">
        <v>1072</v>
      </c>
      <c r="L417">
        <v>1348</v>
      </c>
      <c r="N417">
        <v>1009</v>
      </c>
      <c r="O417" t="s">
        <v>133</v>
      </c>
      <c r="P417" t="s">
        <v>133</v>
      </c>
      <c r="Q417">
        <v>1000</v>
      </c>
      <c r="W417">
        <v>0</v>
      </c>
      <c r="X417">
        <v>1645202039</v>
      </c>
      <c r="Y417">
        <v>3.5999999999999999E-3</v>
      </c>
      <c r="AA417">
        <v>27908.74</v>
      </c>
      <c r="AB417">
        <v>0</v>
      </c>
      <c r="AC417">
        <v>0</v>
      </c>
      <c r="AD417">
        <v>0</v>
      </c>
      <c r="AE417">
        <v>5989</v>
      </c>
      <c r="AF417">
        <v>0</v>
      </c>
      <c r="AG417">
        <v>0</v>
      </c>
      <c r="AH417">
        <v>0</v>
      </c>
      <c r="AI417">
        <v>4.66</v>
      </c>
      <c r="AJ417">
        <v>1</v>
      </c>
      <c r="AK417">
        <v>1</v>
      </c>
      <c r="AL417">
        <v>1</v>
      </c>
      <c r="AN417">
        <v>0</v>
      </c>
      <c r="AO417">
        <v>1</v>
      </c>
      <c r="AP417">
        <v>0</v>
      </c>
      <c r="AQ417">
        <v>0</v>
      </c>
      <c r="AR417">
        <v>0</v>
      </c>
      <c r="AS417" t="s">
        <v>3</v>
      </c>
      <c r="AT417">
        <v>3.5999999999999999E-3</v>
      </c>
      <c r="AU417" t="s">
        <v>3</v>
      </c>
      <c r="AV417">
        <v>0</v>
      </c>
      <c r="AW417">
        <v>2</v>
      </c>
      <c r="AX417">
        <v>68191796</v>
      </c>
      <c r="AY417">
        <v>1</v>
      </c>
      <c r="AZ417">
        <v>0</v>
      </c>
      <c r="BA417">
        <v>410</v>
      </c>
      <c r="BB417">
        <v>0</v>
      </c>
      <c r="BC417">
        <v>0</v>
      </c>
      <c r="BD417">
        <v>0</v>
      </c>
      <c r="BE417">
        <v>0</v>
      </c>
      <c r="BF417">
        <v>0</v>
      </c>
      <c r="BG417">
        <v>0</v>
      </c>
      <c r="BH417">
        <v>0</v>
      </c>
      <c r="BI417">
        <v>0</v>
      </c>
      <c r="BJ417">
        <v>0</v>
      </c>
      <c r="BK417">
        <v>0</v>
      </c>
      <c r="BL417">
        <v>0</v>
      </c>
      <c r="BM417">
        <v>0</v>
      </c>
      <c r="BN417">
        <v>0</v>
      </c>
      <c r="BO417">
        <v>0</v>
      </c>
      <c r="BP417">
        <v>0</v>
      </c>
      <c r="BQ417">
        <v>0</v>
      </c>
      <c r="BR417">
        <v>0</v>
      </c>
      <c r="BS417">
        <v>0</v>
      </c>
      <c r="BT417">
        <v>0</v>
      </c>
      <c r="BU417">
        <v>0</v>
      </c>
      <c r="BV417">
        <v>0</v>
      </c>
      <c r="BW417">
        <v>0</v>
      </c>
      <c r="CX417">
        <f>Y417*Source!I212</f>
        <v>3.6000000000000002E-4</v>
      </c>
      <c r="CY417">
        <f t="shared" si="87"/>
        <v>27908.74</v>
      </c>
      <c r="CZ417">
        <f t="shared" si="88"/>
        <v>5989</v>
      </c>
      <c r="DA417">
        <f t="shared" si="89"/>
        <v>4.66</v>
      </c>
      <c r="DB417">
        <f t="shared" si="90"/>
        <v>21.56</v>
      </c>
      <c r="DC417">
        <f t="shared" si="91"/>
        <v>0</v>
      </c>
    </row>
    <row r="418" spans="1:107" x14ac:dyDescent="0.2">
      <c r="A418">
        <f>ROW(Source!A212)</f>
        <v>212</v>
      </c>
      <c r="B418">
        <v>68187018</v>
      </c>
      <c r="C418">
        <v>68191788</v>
      </c>
      <c r="D418">
        <v>64808586</v>
      </c>
      <c r="E418">
        <v>1</v>
      </c>
      <c r="F418">
        <v>1</v>
      </c>
      <c r="G418">
        <v>1</v>
      </c>
      <c r="H418">
        <v>3</v>
      </c>
      <c r="I418" t="s">
        <v>994</v>
      </c>
      <c r="J418" t="s">
        <v>995</v>
      </c>
      <c r="K418" t="s">
        <v>996</v>
      </c>
      <c r="L418">
        <v>1346</v>
      </c>
      <c r="N418">
        <v>1009</v>
      </c>
      <c r="O418" t="s">
        <v>120</v>
      </c>
      <c r="P418" t="s">
        <v>120</v>
      </c>
      <c r="Q418">
        <v>1</v>
      </c>
      <c r="W418">
        <v>0</v>
      </c>
      <c r="X418">
        <v>-2113933962</v>
      </c>
      <c r="Y418">
        <v>0.3</v>
      </c>
      <c r="AA418">
        <v>75.33</v>
      </c>
      <c r="AB418">
        <v>0</v>
      </c>
      <c r="AC418">
        <v>0</v>
      </c>
      <c r="AD418">
        <v>0</v>
      </c>
      <c r="AE418">
        <v>37.29</v>
      </c>
      <c r="AF418">
        <v>0</v>
      </c>
      <c r="AG418">
        <v>0</v>
      </c>
      <c r="AH418">
        <v>0</v>
      </c>
      <c r="AI418">
        <v>2.02</v>
      </c>
      <c r="AJ418">
        <v>1</v>
      </c>
      <c r="AK418">
        <v>1</v>
      </c>
      <c r="AL418">
        <v>1</v>
      </c>
      <c r="AN418">
        <v>0</v>
      </c>
      <c r="AO418">
        <v>1</v>
      </c>
      <c r="AP418">
        <v>0</v>
      </c>
      <c r="AQ418">
        <v>0</v>
      </c>
      <c r="AR418">
        <v>0</v>
      </c>
      <c r="AS418" t="s">
        <v>3</v>
      </c>
      <c r="AT418">
        <v>0.3</v>
      </c>
      <c r="AU418" t="s">
        <v>3</v>
      </c>
      <c r="AV418">
        <v>0</v>
      </c>
      <c r="AW418">
        <v>2</v>
      </c>
      <c r="AX418">
        <v>68191797</v>
      </c>
      <c r="AY418">
        <v>1</v>
      </c>
      <c r="AZ418">
        <v>0</v>
      </c>
      <c r="BA418">
        <v>411</v>
      </c>
      <c r="BB418">
        <v>0</v>
      </c>
      <c r="BC418">
        <v>0</v>
      </c>
      <c r="BD418">
        <v>0</v>
      </c>
      <c r="BE418">
        <v>0</v>
      </c>
      <c r="BF418">
        <v>0</v>
      </c>
      <c r="BG418">
        <v>0</v>
      </c>
      <c r="BH418">
        <v>0</v>
      </c>
      <c r="BI418">
        <v>0</v>
      </c>
      <c r="BJ418">
        <v>0</v>
      </c>
      <c r="BK418">
        <v>0</v>
      </c>
      <c r="BL418">
        <v>0</v>
      </c>
      <c r="BM418">
        <v>0</v>
      </c>
      <c r="BN418">
        <v>0</v>
      </c>
      <c r="BO418">
        <v>0</v>
      </c>
      <c r="BP418">
        <v>0</v>
      </c>
      <c r="BQ418">
        <v>0</v>
      </c>
      <c r="BR418">
        <v>0</v>
      </c>
      <c r="BS418">
        <v>0</v>
      </c>
      <c r="BT418">
        <v>0</v>
      </c>
      <c r="BU418">
        <v>0</v>
      </c>
      <c r="BV418">
        <v>0</v>
      </c>
      <c r="BW418">
        <v>0</v>
      </c>
      <c r="CX418">
        <f>Y418*Source!I212</f>
        <v>0.03</v>
      </c>
      <c r="CY418">
        <f t="shared" si="87"/>
        <v>75.33</v>
      </c>
      <c r="CZ418">
        <f t="shared" si="88"/>
        <v>37.29</v>
      </c>
      <c r="DA418">
        <f t="shared" si="89"/>
        <v>2.02</v>
      </c>
      <c r="DB418">
        <f t="shared" si="90"/>
        <v>11.19</v>
      </c>
      <c r="DC418">
        <f t="shared" si="91"/>
        <v>0</v>
      </c>
    </row>
    <row r="419" spans="1:107" x14ac:dyDescent="0.2">
      <c r="A419">
        <f>ROW(Source!A212)</f>
        <v>212</v>
      </c>
      <c r="B419">
        <v>68187018</v>
      </c>
      <c r="C419">
        <v>68191788</v>
      </c>
      <c r="D419">
        <v>64808742</v>
      </c>
      <c r="E419">
        <v>1</v>
      </c>
      <c r="F419">
        <v>1</v>
      </c>
      <c r="G419">
        <v>1</v>
      </c>
      <c r="H419">
        <v>3</v>
      </c>
      <c r="I419" t="s">
        <v>1053</v>
      </c>
      <c r="J419" t="s">
        <v>1054</v>
      </c>
      <c r="K419" t="s">
        <v>1055</v>
      </c>
      <c r="L419">
        <v>1346</v>
      </c>
      <c r="N419">
        <v>1009</v>
      </c>
      <c r="O419" t="s">
        <v>120</v>
      </c>
      <c r="P419" t="s">
        <v>120</v>
      </c>
      <c r="Q419">
        <v>1</v>
      </c>
      <c r="W419">
        <v>0</v>
      </c>
      <c r="X419">
        <v>1489730880</v>
      </c>
      <c r="Y419">
        <v>2</v>
      </c>
      <c r="AA419">
        <v>47.95</v>
      </c>
      <c r="AB419">
        <v>0</v>
      </c>
      <c r="AC419">
        <v>0</v>
      </c>
      <c r="AD419">
        <v>0</v>
      </c>
      <c r="AE419">
        <v>9.61</v>
      </c>
      <c r="AF419">
        <v>0</v>
      </c>
      <c r="AG419">
        <v>0</v>
      </c>
      <c r="AH419">
        <v>0</v>
      </c>
      <c r="AI419">
        <v>4.99</v>
      </c>
      <c r="AJ419">
        <v>1</v>
      </c>
      <c r="AK419">
        <v>1</v>
      </c>
      <c r="AL419">
        <v>1</v>
      </c>
      <c r="AN419">
        <v>0</v>
      </c>
      <c r="AO419">
        <v>1</v>
      </c>
      <c r="AP419">
        <v>0</v>
      </c>
      <c r="AQ419">
        <v>0</v>
      </c>
      <c r="AR419">
        <v>0</v>
      </c>
      <c r="AS419" t="s">
        <v>3</v>
      </c>
      <c r="AT419">
        <v>2</v>
      </c>
      <c r="AU419" t="s">
        <v>3</v>
      </c>
      <c r="AV419">
        <v>0</v>
      </c>
      <c r="AW419">
        <v>2</v>
      </c>
      <c r="AX419">
        <v>68191798</v>
      </c>
      <c r="AY419">
        <v>1</v>
      </c>
      <c r="AZ419">
        <v>0</v>
      </c>
      <c r="BA419">
        <v>412</v>
      </c>
      <c r="BB419">
        <v>0</v>
      </c>
      <c r="BC419">
        <v>0</v>
      </c>
      <c r="BD419">
        <v>0</v>
      </c>
      <c r="BE419">
        <v>0</v>
      </c>
      <c r="BF419">
        <v>0</v>
      </c>
      <c r="BG419">
        <v>0</v>
      </c>
      <c r="BH419">
        <v>0</v>
      </c>
      <c r="BI419">
        <v>0</v>
      </c>
      <c r="BJ419">
        <v>0</v>
      </c>
      <c r="BK419">
        <v>0</v>
      </c>
      <c r="BL419">
        <v>0</v>
      </c>
      <c r="BM419">
        <v>0</v>
      </c>
      <c r="BN419">
        <v>0</v>
      </c>
      <c r="BO419">
        <v>0</v>
      </c>
      <c r="BP419">
        <v>0</v>
      </c>
      <c r="BQ419">
        <v>0</v>
      </c>
      <c r="BR419">
        <v>0</v>
      </c>
      <c r="BS419">
        <v>0</v>
      </c>
      <c r="BT419">
        <v>0</v>
      </c>
      <c r="BU419">
        <v>0</v>
      </c>
      <c r="BV419">
        <v>0</v>
      </c>
      <c r="BW419">
        <v>0</v>
      </c>
      <c r="CX419">
        <f>Y419*Source!I212</f>
        <v>0.2</v>
      </c>
      <c r="CY419">
        <f t="shared" si="87"/>
        <v>47.95</v>
      </c>
      <c r="CZ419">
        <f t="shared" si="88"/>
        <v>9.61</v>
      </c>
      <c r="DA419">
        <f t="shared" si="89"/>
        <v>4.99</v>
      </c>
      <c r="DB419">
        <f t="shared" si="90"/>
        <v>19.22</v>
      </c>
      <c r="DC419">
        <f t="shared" si="91"/>
        <v>0</v>
      </c>
    </row>
    <row r="420" spans="1:107" x14ac:dyDescent="0.2">
      <c r="A420">
        <f>ROW(Source!A212)</f>
        <v>212</v>
      </c>
      <c r="B420">
        <v>68187018</v>
      </c>
      <c r="C420">
        <v>68191788</v>
      </c>
      <c r="D420">
        <v>64809022</v>
      </c>
      <c r="E420">
        <v>1</v>
      </c>
      <c r="F420">
        <v>1</v>
      </c>
      <c r="G420">
        <v>1</v>
      </c>
      <c r="H420">
        <v>3</v>
      </c>
      <c r="I420" t="s">
        <v>1076</v>
      </c>
      <c r="J420" t="s">
        <v>1077</v>
      </c>
      <c r="K420" t="s">
        <v>1078</v>
      </c>
      <c r="L420">
        <v>1348</v>
      </c>
      <c r="N420">
        <v>1009</v>
      </c>
      <c r="O420" t="s">
        <v>133</v>
      </c>
      <c r="P420" t="s">
        <v>133</v>
      </c>
      <c r="Q420">
        <v>1000</v>
      </c>
      <c r="W420">
        <v>0</v>
      </c>
      <c r="X420">
        <v>-1124698589</v>
      </c>
      <c r="Y420">
        <v>6.9999999999999999E-4</v>
      </c>
      <c r="AA420">
        <v>101242</v>
      </c>
      <c r="AB420">
        <v>0</v>
      </c>
      <c r="AC420">
        <v>0</v>
      </c>
      <c r="AD420">
        <v>0</v>
      </c>
      <c r="AE420">
        <v>11350</v>
      </c>
      <c r="AF420">
        <v>0</v>
      </c>
      <c r="AG420">
        <v>0</v>
      </c>
      <c r="AH420">
        <v>0</v>
      </c>
      <c r="AI420">
        <v>8.92</v>
      </c>
      <c r="AJ420">
        <v>1</v>
      </c>
      <c r="AK420">
        <v>1</v>
      </c>
      <c r="AL420">
        <v>1</v>
      </c>
      <c r="AN420">
        <v>0</v>
      </c>
      <c r="AO420">
        <v>1</v>
      </c>
      <c r="AP420">
        <v>0</v>
      </c>
      <c r="AQ420">
        <v>0</v>
      </c>
      <c r="AR420">
        <v>0</v>
      </c>
      <c r="AS420" t="s">
        <v>3</v>
      </c>
      <c r="AT420">
        <v>6.9999999999999999E-4</v>
      </c>
      <c r="AU420" t="s">
        <v>3</v>
      </c>
      <c r="AV420">
        <v>0</v>
      </c>
      <c r="AW420">
        <v>2</v>
      </c>
      <c r="AX420">
        <v>68191799</v>
      </c>
      <c r="AY420">
        <v>1</v>
      </c>
      <c r="AZ420">
        <v>0</v>
      </c>
      <c r="BA420">
        <v>413</v>
      </c>
      <c r="BB420">
        <v>0</v>
      </c>
      <c r="BC420">
        <v>0</v>
      </c>
      <c r="BD420">
        <v>0</v>
      </c>
      <c r="BE420">
        <v>0</v>
      </c>
      <c r="BF420">
        <v>0</v>
      </c>
      <c r="BG420">
        <v>0</v>
      </c>
      <c r="BH420">
        <v>0</v>
      </c>
      <c r="BI420">
        <v>0</v>
      </c>
      <c r="BJ420">
        <v>0</v>
      </c>
      <c r="BK420">
        <v>0</v>
      </c>
      <c r="BL420">
        <v>0</v>
      </c>
      <c r="BM420">
        <v>0</v>
      </c>
      <c r="BN420">
        <v>0</v>
      </c>
      <c r="BO420">
        <v>0</v>
      </c>
      <c r="BP420">
        <v>0</v>
      </c>
      <c r="BQ420">
        <v>0</v>
      </c>
      <c r="BR420">
        <v>0</v>
      </c>
      <c r="BS420">
        <v>0</v>
      </c>
      <c r="BT420">
        <v>0</v>
      </c>
      <c r="BU420">
        <v>0</v>
      </c>
      <c r="BV420">
        <v>0</v>
      </c>
      <c r="BW420">
        <v>0</v>
      </c>
      <c r="CX420">
        <f>Y420*Source!I212</f>
        <v>7.0000000000000007E-5</v>
      </c>
      <c r="CY420">
        <f t="shared" si="87"/>
        <v>101242</v>
      </c>
      <c r="CZ420">
        <f t="shared" si="88"/>
        <v>11350</v>
      </c>
      <c r="DA420">
        <f t="shared" si="89"/>
        <v>8.92</v>
      </c>
      <c r="DB420">
        <f t="shared" si="90"/>
        <v>7.95</v>
      </c>
      <c r="DC420">
        <f t="shared" si="91"/>
        <v>0</v>
      </c>
    </row>
    <row r="421" spans="1:107" x14ac:dyDescent="0.2">
      <c r="A421">
        <f>ROW(Source!A212)</f>
        <v>212</v>
      </c>
      <c r="B421">
        <v>68187018</v>
      </c>
      <c r="C421">
        <v>68191788</v>
      </c>
      <c r="D421">
        <v>64809038</v>
      </c>
      <c r="E421">
        <v>1</v>
      </c>
      <c r="F421">
        <v>1</v>
      </c>
      <c r="G421">
        <v>1</v>
      </c>
      <c r="H421">
        <v>3</v>
      </c>
      <c r="I421" t="s">
        <v>1079</v>
      </c>
      <c r="J421" t="s">
        <v>1080</v>
      </c>
      <c r="K421" t="s">
        <v>1081</v>
      </c>
      <c r="L421">
        <v>1356</v>
      </c>
      <c r="N421">
        <v>1010</v>
      </c>
      <c r="O421" t="s">
        <v>271</v>
      </c>
      <c r="P421" t="s">
        <v>271</v>
      </c>
      <c r="Q421">
        <v>1000</v>
      </c>
      <c r="W421">
        <v>0</v>
      </c>
      <c r="X421">
        <v>69956878</v>
      </c>
      <c r="Y421">
        <v>0.04</v>
      </c>
      <c r="AA421">
        <v>240</v>
      </c>
      <c r="AB421">
        <v>0</v>
      </c>
      <c r="AC421">
        <v>0</v>
      </c>
      <c r="AD421">
        <v>0</v>
      </c>
      <c r="AE421">
        <v>200</v>
      </c>
      <c r="AF421">
        <v>0</v>
      </c>
      <c r="AG421">
        <v>0</v>
      </c>
      <c r="AH421">
        <v>0</v>
      </c>
      <c r="AI421">
        <v>1.2</v>
      </c>
      <c r="AJ421">
        <v>1</v>
      </c>
      <c r="AK421">
        <v>1</v>
      </c>
      <c r="AL421">
        <v>1</v>
      </c>
      <c r="AN421">
        <v>0</v>
      </c>
      <c r="AO421">
        <v>1</v>
      </c>
      <c r="AP421">
        <v>0</v>
      </c>
      <c r="AQ421">
        <v>0</v>
      </c>
      <c r="AR421">
        <v>0</v>
      </c>
      <c r="AS421" t="s">
        <v>3</v>
      </c>
      <c r="AT421">
        <v>0.04</v>
      </c>
      <c r="AU421" t="s">
        <v>3</v>
      </c>
      <c r="AV421">
        <v>0</v>
      </c>
      <c r="AW421">
        <v>2</v>
      </c>
      <c r="AX421">
        <v>68191800</v>
      </c>
      <c r="AY421">
        <v>1</v>
      </c>
      <c r="AZ421">
        <v>0</v>
      </c>
      <c r="BA421">
        <v>414</v>
      </c>
      <c r="BB421">
        <v>0</v>
      </c>
      <c r="BC421">
        <v>0</v>
      </c>
      <c r="BD421">
        <v>0</v>
      </c>
      <c r="BE421">
        <v>0</v>
      </c>
      <c r="BF421">
        <v>0</v>
      </c>
      <c r="BG421">
        <v>0</v>
      </c>
      <c r="BH421">
        <v>0</v>
      </c>
      <c r="BI421">
        <v>0</v>
      </c>
      <c r="BJ421">
        <v>0</v>
      </c>
      <c r="BK421">
        <v>0</v>
      </c>
      <c r="BL421">
        <v>0</v>
      </c>
      <c r="BM421">
        <v>0</v>
      </c>
      <c r="BN421">
        <v>0</v>
      </c>
      <c r="BO421">
        <v>0</v>
      </c>
      <c r="BP421">
        <v>0</v>
      </c>
      <c r="BQ421">
        <v>0</v>
      </c>
      <c r="BR421">
        <v>0</v>
      </c>
      <c r="BS421">
        <v>0</v>
      </c>
      <c r="BT421">
        <v>0</v>
      </c>
      <c r="BU421">
        <v>0</v>
      </c>
      <c r="BV421">
        <v>0</v>
      </c>
      <c r="BW421">
        <v>0</v>
      </c>
      <c r="CX421">
        <f>Y421*Source!I212</f>
        <v>4.0000000000000001E-3</v>
      </c>
      <c r="CY421">
        <f t="shared" si="87"/>
        <v>240</v>
      </c>
      <c r="CZ421">
        <f t="shared" si="88"/>
        <v>200</v>
      </c>
      <c r="DA421">
        <f t="shared" si="89"/>
        <v>1.2</v>
      </c>
      <c r="DB421">
        <f t="shared" si="90"/>
        <v>8</v>
      </c>
      <c r="DC421">
        <f t="shared" si="91"/>
        <v>0</v>
      </c>
    </row>
    <row r="422" spans="1:107" x14ac:dyDescent="0.2">
      <c r="A422">
        <f>ROW(Source!A212)</f>
        <v>212</v>
      </c>
      <c r="B422">
        <v>68187018</v>
      </c>
      <c r="C422">
        <v>68191788</v>
      </c>
      <c r="D422">
        <v>64832237</v>
      </c>
      <c r="E422">
        <v>1</v>
      </c>
      <c r="F422">
        <v>1</v>
      </c>
      <c r="G422">
        <v>1</v>
      </c>
      <c r="H422">
        <v>3</v>
      </c>
      <c r="I422" t="s">
        <v>445</v>
      </c>
      <c r="J422" t="s">
        <v>447</v>
      </c>
      <c r="K422" t="s">
        <v>446</v>
      </c>
      <c r="L422">
        <v>1035</v>
      </c>
      <c r="N422">
        <v>1013</v>
      </c>
      <c r="O422" t="s">
        <v>103</v>
      </c>
      <c r="P422" t="s">
        <v>103</v>
      </c>
      <c r="Q422">
        <v>1</v>
      </c>
      <c r="W422">
        <v>0</v>
      </c>
      <c r="X422">
        <v>1519291211</v>
      </c>
      <c r="Y422">
        <v>10</v>
      </c>
      <c r="AA422">
        <v>1445.34</v>
      </c>
      <c r="AB422">
        <v>0</v>
      </c>
      <c r="AC422">
        <v>0</v>
      </c>
      <c r="AD422">
        <v>0</v>
      </c>
      <c r="AE422">
        <v>267.16000000000003</v>
      </c>
      <c r="AF422">
        <v>0</v>
      </c>
      <c r="AG422">
        <v>0</v>
      </c>
      <c r="AH422">
        <v>0</v>
      </c>
      <c r="AI422">
        <v>5.41</v>
      </c>
      <c r="AJ422">
        <v>1</v>
      </c>
      <c r="AK422">
        <v>1</v>
      </c>
      <c r="AL422">
        <v>1</v>
      </c>
      <c r="AN422">
        <v>0</v>
      </c>
      <c r="AO422">
        <v>0</v>
      </c>
      <c r="AP422">
        <v>0</v>
      </c>
      <c r="AQ422">
        <v>0</v>
      </c>
      <c r="AR422">
        <v>0</v>
      </c>
      <c r="AS422" t="s">
        <v>3</v>
      </c>
      <c r="AT422">
        <v>10</v>
      </c>
      <c r="AU422" t="s">
        <v>3</v>
      </c>
      <c r="AV422">
        <v>0</v>
      </c>
      <c r="AW422">
        <v>1</v>
      </c>
      <c r="AX422">
        <v>-1</v>
      </c>
      <c r="AY422">
        <v>0</v>
      </c>
      <c r="AZ422">
        <v>0</v>
      </c>
      <c r="BA422" t="s">
        <v>3</v>
      </c>
      <c r="BB422">
        <v>0</v>
      </c>
      <c r="BC422">
        <v>0</v>
      </c>
      <c r="BD422">
        <v>0</v>
      </c>
      <c r="BE422">
        <v>0</v>
      </c>
      <c r="BF422">
        <v>0</v>
      </c>
      <c r="BG422">
        <v>0</v>
      </c>
      <c r="BH422">
        <v>0</v>
      </c>
      <c r="BI422">
        <v>0</v>
      </c>
      <c r="BJ422">
        <v>0</v>
      </c>
      <c r="BK422">
        <v>0</v>
      </c>
      <c r="BL422">
        <v>0</v>
      </c>
      <c r="BM422">
        <v>0</v>
      </c>
      <c r="BN422">
        <v>0</v>
      </c>
      <c r="BO422">
        <v>0</v>
      </c>
      <c r="BP422">
        <v>0</v>
      </c>
      <c r="BQ422">
        <v>0</v>
      </c>
      <c r="BR422">
        <v>0</v>
      </c>
      <c r="BS422">
        <v>0</v>
      </c>
      <c r="BT422">
        <v>0</v>
      </c>
      <c r="BU422">
        <v>0</v>
      </c>
      <c r="BV422">
        <v>0</v>
      </c>
      <c r="BW422">
        <v>0</v>
      </c>
      <c r="CX422">
        <f>Y422*Source!I212</f>
        <v>1</v>
      </c>
      <c r="CY422">
        <f t="shared" si="87"/>
        <v>1445.34</v>
      </c>
      <c r="CZ422">
        <f t="shared" si="88"/>
        <v>267.16000000000003</v>
      </c>
      <c r="DA422">
        <f t="shared" si="89"/>
        <v>5.41</v>
      </c>
      <c r="DB422">
        <f t="shared" si="90"/>
        <v>2671.6</v>
      </c>
      <c r="DC422">
        <f t="shared" si="91"/>
        <v>0</v>
      </c>
    </row>
    <row r="423" spans="1:107" x14ac:dyDescent="0.2">
      <c r="A423">
        <f>ROW(Source!A212)</f>
        <v>212</v>
      </c>
      <c r="B423">
        <v>68187018</v>
      </c>
      <c r="C423">
        <v>68191788</v>
      </c>
      <c r="D423">
        <v>64832442</v>
      </c>
      <c r="E423">
        <v>1</v>
      </c>
      <c r="F423">
        <v>1</v>
      </c>
      <c r="G423">
        <v>1</v>
      </c>
      <c r="H423">
        <v>3</v>
      </c>
      <c r="I423" t="s">
        <v>418</v>
      </c>
      <c r="J423" t="s">
        <v>420</v>
      </c>
      <c r="K423" t="s">
        <v>419</v>
      </c>
      <c r="L423">
        <v>1035</v>
      </c>
      <c r="N423">
        <v>1013</v>
      </c>
      <c r="O423" t="s">
        <v>103</v>
      </c>
      <c r="P423" t="s">
        <v>103</v>
      </c>
      <c r="Q423">
        <v>1</v>
      </c>
      <c r="W423">
        <v>1</v>
      </c>
      <c r="X423">
        <v>-1944775516</v>
      </c>
      <c r="Y423">
        <v>-10</v>
      </c>
      <c r="AA423">
        <v>1432.6</v>
      </c>
      <c r="AB423">
        <v>0</v>
      </c>
      <c r="AC423">
        <v>0</v>
      </c>
      <c r="AD423">
        <v>0</v>
      </c>
      <c r="AE423">
        <v>130</v>
      </c>
      <c r="AF423">
        <v>0</v>
      </c>
      <c r="AG423">
        <v>0</v>
      </c>
      <c r="AH423">
        <v>0</v>
      </c>
      <c r="AI423">
        <v>11.02</v>
      </c>
      <c r="AJ423">
        <v>1</v>
      </c>
      <c r="AK423">
        <v>1</v>
      </c>
      <c r="AL423">
        <v>1</v>
      </c>
      <c r="AN423">
        <v>0</v>
      </c>
      <c r="AO423">
        <v>1</v>
      </c>
      <c r="AP423">
        <v>0</v>
      </c>
      <c r="AQ423">
        <v>0</v>
      </c>
      <c r="AR423">
        <v>0</v>
      </c>
      <c r="AS423" t="s">
        <v>3</v>
      </c>
      <c r="AT423">
        <v>-10</v>
      </c>
      <c r="AU423" t="s">
        <v>3</v>
      </c>
      <c r="AV423">
        <v>0</v>
      </c>
      <c r="AW423">
        <v>2</v>
      </c>
      <c r="AX423">
        <v>68191801</v>
      </c>
      <c r="AY423">
        <v>1</v>
      </c>
      <c r="AZ423">
        <v>6144</v>
      </c>
      <c r="BA423">
        <v>415</v>
      </c>
      <c r="BB423">
        <v>0</v>
      </c>
      <c r="BC423">
        <v>0</v>
      </c>
      <c r="BD423">
        <v>0</v>
      </c>
      <c r="BE423">
        <v>0</v>
      </c>
      <c r="BF423">
        <v>0</v>
      </c>
      <c r="BG423">
        <v>0</v>
      </c>
      <c r="BH423">
        <v>0</v>
      </c>
      <c r="BI423">
        <v>0</v>
      </c>
      <c r="BJ423">
        <v>0</v>
      </c>
      <c r="BK423">
        <v>0</v>
      </c>
      <c r="BL423">
        <v>0</v>
      </c>
      <c r="BM423">
        <v>0</v>
      </c>
      <c r="BN423">
        <v>0</v>
      </c>
      <c r="BO423">
        <v>0</v>
      </c>
      <c r="BP423">
        <v>0</v>
      </c>
      <c r="BQ423">
        <v>0</v>
      </c>
      <c r="BR423">
        <v>0</v>
      </c>
      <c r="BS423">
        <v>0</v>
      </c>
      <c r="BT423">
        <v>0</v>
      </c>
      <c r="BU423">
        <v>0</v>
      </c>
      <c r="BV423">
        <v>0</v>
      </c>
      <c r="BW423">
        <v>0</v>
      </c>
      <c r="CX423">
        <f>Y423*Source!I212</f>
        <v>-1</v>
      </c>
      <c r="CY423">
        <f t="shared" si="87"/>
        <v>1432.6</v>
      </c>
      <c r="CZ423">
        <f t="shared" si="88"/>
        <v>130</v>
      </c>
      <c r="DA423">
        <f t="shared" si="89"/>
        <v>11.02</v>
      </c>
      <c r="DB423">
        <f t="shared" si="90"/>
        <v>-1300</v>
      </c>
      <c r="DC423">
        <f t="shared" si="91"/>
        <v>0</v>
      </c>
    </row>
    <row r="424" spans="1:107" x14ac:dyDescent="0.2">
      <c r="A424">
        <f>ROW(Source!A212)</f>
        <v>212</v>
      </c>
      <c r="B424">
        <v>68187018</v>
      </c>
      <c r="C424">
        <v>68191788</v>
      </c>
      <c r="D424">
        <v>0</v>
      </c>
      <c r="E424">
        <v>0</v>
      </c>
      <c r="F424">
        <v>1</v>
      </c>
      <c r="G424">
        <v>1</v>
      </c>
      <c r="H424">
        <v>3</v>
      </c>
      <c r="I424" t="s">
        <v>221</v>
      </c>
      <c r="J424" t="s">
        <v>3</v>
      </c>
      <c r="K424" t="s">
        <v>442</v>
      </c>
      <c r="L424">
        <v>1354</v>
      </c>
      <c r="N424">
        <v>1010</v>
      </c>
      <c r="O424" t="s">
        <v>72</v>
      </c>
      <c r="P424" t="s">
        <v>72</v>
      </c>
      <c r="Q424">
        <v>1</v>
      </c>
      <c r="W424">
        <v>0</v>
      </c>
      <c r="X424">
        <v>523837998</v>
      </c>
      <c r="Y424">
        <v>10</v>
      </c>
      <c r="AA424">
        <v>33991.5</v>
      </c>
      <c r="AB424">
        <v>0</v>
      </c>
      <c r="AC424">
        <v>0</v>
      </c>
      <c r="AD424">
        <v>0</v>
      </c>
      <c r="AE424">
        <v>33991.5</v>
      </c>
      <c r="AF424">
        <v>0</v>
      </c>
      <c r="AG424">
        <v>0</v>
      </c>
      <c r="AH424">
        <v>0</v>
      </c>
      <c r="AI424">
        <v>1</v>
      </c>
      <c r="AJ424">
        <v>1</v>
      </c>
      <c r="AK424">
        <v>1</v>
      </c>
      <c r="AL424">
        <v>1</v>
      </c>
      <c r="AN424">
        <v>0</v>
      </c>
      <c r="AO424">
        <v>0</v>
      </c>
      <c r="AP424">
        <v>0</v>
      </c>
      <c r="AQ424">
        <v>0</v>
      </c>
      <c r="AR424">
        <v>0</v>
      </c>
      <c r="AS424" t="s">
        <v>3</v>
      </c>
      <c r="AT424">
        <v>10</v>
      </c>
      <c r="AU424" t="s">
        <v>3</v>
      </c>
      <c r="AV424">
        <v>0</v>
      </c>
      <c r="AW424">
        <v>1</v>
      </c>
      <c r="AX424">
        <v>-1</v>
      </c>
      <c r="AY424">
        <v>0</v>
      </c>
      <c r="AZ424">
        <v>0</v>
      </c>
      <c r="BA424" t="s">
        <v>3</v>
      </c>
      <c r="BB424">
        <v>0</v>
      </c>
      <c r="BC424">
        <v>0</v>
      </c>
      <c r="BD424">
        <v>0</v>
      </c>
      <c r="BE424">
        <v>0</v>
      </c>
      <c r="BF424">
        <v>0</v>
      </c>
      <c r="BG424">
        <v>0</v>
      </c>
      <c r="BH424">
        <v>0</v>
      </c>
      <c r="BI424">
        <v>0</v>
      </c>
      <c r="BJ424">
        <v>0</v>
      </c>
      <c r="BK424">
        <v>0</v>
      </c>
      <c r="BL424">
        <v>0</v>
      </c>
      <c r="BM424">
        <v>0</v>
      </c>
      <c r="BN424">
        <v>0</v>
      </c>
      <c r="BO424">
        <v>0</v>
      </c>
      <c r="BP424">
        <v>0</v>
      </c>
      <c r="BQ424">
        <v>0</v>
      </c>
      <c r="BR424">
        <v>0</v>
      </c>
      <c r="BS424">
        <v>0</v>
      </c>
      <c r="BT424">
        <v>0</v>
      </c>
      <c r="BU424">
        <v>0</v>
      </c>
      <c r="BV424">
        <v>0</v>
      </c>
      <c r="BW424">
        <v>0</v>
      </c>
      <c r="CX424">
        <f>Y424*Source!I212</f>
        <v>1</v>
      </c>
      <c r="CY424">
        <f t="shared" si="87"/>
        <v>33991.5</v>
      </c>
      <c r="CZ424">
        <f t="shared" si="88"/>
        <v>33991.5</v>
      </c>
      <c r="DA424">
        <f t="shared" si="89"/>
        <v>1</v>
      </c>
      <c r="DB424">
        <f t="shared" si="90"/>
        <v>339915</v>
      </c>
      <c r="DC424">
        <f t="shared" si="91"/>
        <v>0</v>
      </c>
    </row>
    <row r="425" spans="1:107" x14ac:dyDescent="0.2">
      <c r="A425">
        <f>ROW(Source!A216)</f>
        <v>216</v>
      </c>
      <c r="B425">
        <v>68187018</v>
      </c>
      <c r="C425">
        <v>68192082</v>
      </c>
      <c r="D425">
        <v>18411117</v>
      </c>
      <c r="E425">
        <v>1</v>
      </c>
      <c r="F425">
        <v>1</v>
      </c>
      <c r="G425">
        <v>1</v>
      </c>
      <c r="H425">
        <v>1</v>
      </c>
      <c r="I425" t="s">
        <v>801</v>
      </c>
      <c r="J425" t="s">
        <v>3</v>
      </c>
      <c r="K425" t="s">
        <v>802</v>
      </c>
      <c r="L425">
        <v>1369</v>
      </c>
      <c r="N425">
        <v>1013</v>
      </c>
      <c r="O425" t="s">
        <v>665</v>
      </c>
      <c r="P425" t="s">
        <v>665</v>
      </c>
      <c r="Q425">
        <v>1</v>
      </c>
      <c r="W425">
        <v>0</v>
      </c>
      <c r="X425">
        <v>-1739886638</v>
      </c>
      <c r="Y425">
        <v>19.917999999999999</v>
      </c>
      <c r="AA425">
        <v>0</v>
      </c>
      <c r="AB425">
        <v>0</v>
      </c>
      <c r="AC425">
        <v>0</v>
      </c>
      <c r="AD425">
        <v>9.6199999999999992</v>
      </c>
      <c r="AE425">
        <v>0</v>
      </c>
      <c r="AF425">
        <v>0</v>
      </c>
      <c r="AG425">
        <v>0</v>
      </c>
      <c r="AH425">
        <v>9.6199999999999992</v>
      </c>
      <c r="AI425">
        <v>1</v>
      </c>
      <c r="AJ425">
        <v>1</v>
      </c>
      <c r="AK425">
        <v>1</v>
      </c>
      <c r="AL425">
        <v>1</v>
      </c>
      <c r="AN425">
        <v>0</v>
      </c>
      <c r="AO425">
        <v>1</v>
      </c>
      <c r="AP425">
        <v>1</v>
      </c>
      <c r="AQ425">
        <v>0</v>
      </c>
      <c r="AR425">
        <v>0</v>
      </c>
      <c r="AS425" t="s">
        <v>3</v>
      </c>
      <c r="AT425">
        <v>17.32</v>
      </c>
      <c r="AU425" t="s">
        <v>21</v>
      </c>
      <c r="AV425">
        <v>1</v>
      </c>
      <c r="AW425">
        <v>2</v>
      </c>
      <c r="AX425">
        <v>68192083</v>
      </c>
      <c r="AY425">
        <v>1</v>
      </c>
      <c r="AZ425">
        <v>0</v>
      </c>
      <c r="BA425">
        <v>416</v>
      </c>
      <c r="BB425">
        <v>0</v>
      </c>
      <c r="BC425">
        <v>0</v>
      </c>
      <c r="BD425">
        <v>0</v>
      </c>
      <c r="BE425">
        <v>0</v>
      </c>
      <c r="BF425">
        <v>0</v>
      </c>
      <c r="BG425">
        <v>0</v>
      </c>
      <c r="BH425">
        <v>0</v>
      </c>
      <c r="BI425">
        <v>0</v>
      </c>
      <c r="BJ425">
        <v>0</v>
      </c>
      <c r="BK425">
        <v>0</v>
      </c>
      <c r="BL425">
        <v>0</v>
      </c>
      <c r="BM425">
        <v>0</v>
      </c>
      <c r="BN425">
        <v>0</v>
      </c>
      <c r="BO425">
        <v>0</v>
      </c>
      <c r="BP425">
        <v>0</v>
      </c>
      <c r="BQ425">
        <v>0</v>
      </c>
      <c r="BR425">
        <v>0</v>
      </c>
      <c r="BS425">
        <v>0</v>
      </c>
      <c r="BT425">
        <v>0</v>
      </c>
      <c r="BU425">
        <v>0</v>
      </c>
      <c r="BV425">
        <v>0</v>
      </c>
      <c r="BW425">
        <v>0</v>
      </c>
      <c r="CX425">
        <f>Y425*Source!I216</f>
        <v>1.9918</v>
      </c>
      <c r="CY425">
        <f>AD425</f>
        <v>9.6199999999999992</v>
      </c>
      <c r="CZ425">
        <f>AH425</f>
        <v>9.6199999999999992</v>
      </c>
      <c r="DA425">
        <f>AL425</f>
        <v>1</v>
      </c>
      <c r="DB425">
        <f>ROUND((ROUND(AT425*CZ425,2)*1.15),6)</f>
        <v>191.613</v>
      </c>
      <c r="DC425">
        <f>ROUND((ROUND(AT425*AG425,2)*1.15),6)</f>
        <v>0</v>
      </c>
    </row>
    <row r="426" spans="1:107" x14ac:dyDescent="0.2">
      <c r="A426">
        <f>ROW(Source!A216)</f>
        <v>216</v>
      </c>
      <c r="B426">
        <v>68187018</v>
      </c>
      <c r="C426">
        <v>68192082</v>
      </c>
      <c r="D426">
        <v>121548</v>
      </c>
      <c r="E426">
        <v>1</v>
      </c>
      <c r="F426">
        <v>1</v>
      </c>
      <c r="G426">
        <v>1</v>
      </c>
      <c r="H426">
        <v>1</v>
      </c>
      <c r="I426" t="s">
        <v>44</v>
      </c>
      <c r="J426" t="s">
        <v>3</v>
      </c>
      <c r="K426" t="s">
        <v>723</v>
      </c>
      <c r="L426">
        <v>608254</v>
      </c>
      <c r="N426">
        <v>1013</v>
      </c>
      <c r="O426" t="s">
        <v>724</v>
      </c>
      <c r="P426" t="s">
        <v>724</v>
      </c>
      <c r="Q426">
        <v>1</v>
      </c>
      <c r="W426">
        <v>0</v>
      </c>
      <c r="X426">
        <v>-185737400</v>
      </c>
      <c r="Y426">
        <v>0.16250000000000001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0</v>
      </c>
      <c r="AI426">
        <v>1</v>
      </c>
      <c r="AJ426">
        <v>1</v>
      </c>
      <c r="AK426">
        <v>1</v>
      </c>
      <c r="AL426">
        <v>1</v>
      </c>
      <c r="AN426">
        <v>0</v>
      </c>
      <c r="AO426">
        <v>1</v>
      </c>
      <c r="AP426">
        <v>1</v>
      </c>
      <c r="AQ426">
        <v>0</v>
      </c>
      <c r="AR426">
        <v>0</v>
      </c>
      <c r="AS426" t="s">
        <v>3</v>
      </c>
      <c r="AT426">
        <v>0.13</v>
      </c>
      <c r="AU426" t="s">
        <v>20</v>
      </c>
      <c r="AV426">
        <v>2</v>
      </c>
      <c r="AW426">
        <v>2</v>
      </c>
      <c r="AX426">
        <v>68192084</v>
      </c>
      <c r="AY426">
        <v>1</v>
      </c>
      <c r="AZ426">
        <v>0</v>
      </c>
      <c r="BA426">
        <v>417</v>
      </c>
      <c r="BB426">
        <v>0</v>
      </c>
      <c r="BC426">
        <v>0</v>
      </c>
      <c r="BD426">
        <v>0</v>
      </c>
      <c r="BE426">
        <v>0</v>
      </c>
      <c r="BF426">
        <v>0</v>
      </c>
      <c r="BG426">
        <v>0</v>
      </c>
      <c r="BH426">
        <v>0</v>
      </c>
      <c r="BI426">
        <v>0</v>
      </c>
      <c r="BJ426">
        <v>0</v>
      </c>
      <c r="BK426">
        <v>0</v>
      </c>
      <c r="BL426">
        <v>0</v>
      </c>
      <c r="BM426">
        <v>0</v>
      </c>
      <c r="BN426">
        <v>0</v>
      </c>
      <c r="BO426">
        <v>0</v>
      </c>
      <c r="BP426">
        <v>0</v>
      </c>
      <c r="BQ426">
        <v>0</v>
      </c>
      <c r="BR426">
        <v>0</v>
      </c>
      <c r="BS426">
        <v>0</v>
      </c>
      <c r="BT426">
        <v>0</v>
      </c>
      <c r="BU426">
        <v>0</v>
      </c>
      <c r="BV426">
        <v>0</v>
      </c>
      <c r="BW426">
        <v>0</v>
      </c>
      <c r="CX426">
        <f>Y426*Source!I216</f>
        <v>1.6250000000000001E-2</v>
      </c>
      <c r="CY426">
        <f>AD426</f>
        <v>0</v>
      </c>
      <c r="CZ426">
        <f>AH426</f>
        <v>0</v>
      </c>
      <c r="DA426">
        <f>AL426</f>
        <v>1</v>
      </c>
      <c r="DB426">
        <f>ROUND((ROUND(AT426*CZ426,2)*1.25),6)</f>
        <v>0</v>
      </c>
      <c r="DC426">
        <f>ROUND((ROUND(AT426*AG426,2)*1.25),6)</f>
        <v>0</v>
      </c>
    </row>
    <row r="427" spans="1:107" x14ac:dyDescent="0.2">
      <c r="A427">
        <f>ROW(Source!A216)</f>
        <v>216</v>
      </c>
      <c r="B427">
        <v>68187018</v>
      </c>
      <c r="C427">
        <v>68192082</v>
      </c>
      <c r="D427">
        <v>64871408</v>
      </c>
      <c r="E427">
        <v>1</v>
      </c>
      <c r="F427">
        <v>1</v>
      </c>
      <c r="G427">
        <v>1</v>
      </c>
      <c r="H427">
        <v>2</v>
      </c>
      <c r="I427" t="s">
        <v>789</v>
      </c>
      <c r="J427" t="s">
        <v>790</v>
      </c>
      <c r="K427" t="s">
        <v>791</v>
      </c>
      <c r="L427">
        <v>1368</v>
      </c>
      <c r="N427">
        <v>1011</v>
      </c>
      <c r="O427" t="s">
        <v>669</v>
      </c>
      <c r="P427" t="s">
        <v>669</v>
      </c>
      <c r="Q427">
        <v>1</v>
      </c>
      <c r="W427">
        <v>0</v>
      </c>
      <c r="X427">
        <v>344519037</v>
      </c>
      <c r="Y427">
        <v>0.16250000000000001</v>
      </c>
      <c r="AA427">
        <v>0</v>
      </c>
      <c r="AB427">
        <v>399.5</v>
      </c>
      <c r="AC427">
        <v>383.81</v>
      </c>
      <c r="AD427">
        <v>0</v>
      </c>
      <c r="AE427">
        <v>0</v>
      </c>
      <c r="AF427">
        <v>31.26</v>
      </c>
      <c r="AG427">
        <v>13.5</v>
      </c>
      <c r="AH427">
        <v>0</v>
      </c>
      <c r="AI427">
        <v>1</v>
      </c>
      <c r="AJ427">
        <v>12.78</v>
      </c>
      <c r="AK427">
        <v>28.43</v>
      </c>
      <c r="AL427">
        <v>1</v>
      </c>
      <c r="AN427">
        <v>0</v>
      </c>
      <c r="AO427">
        <v>1</v>
      </c>
      <c r="AP427">
        <v>1</v>
      </c>
      <c r="AQ427">
        <v>0</v>
      </c>
      <c r="AR427">
        <v>0</v>
      </c>
      <c r="AS427" t="s">
        <v>3</v>
      </c>
      <c r="AT427">
        <v>0.13</v>
      </c>
      <c r="AU427" t="s">
        <v>20</v>
      </c>
      <c r="AV427">
        <v>0</v>
      </c>
      <c r="AW427">
        <v>2</v>
      </c>
      <c r="AX427">
        <v>68192085</v>
      </c>
      <c r="AY427">
        <v>1</v>
      </c>
      <c r="AZ427">
        <v>0</v>
      </c>
      <c r="BA427">
        <v>418</v>
      </c>
      <c r="BB427">
        <v>0</v>
      </c>
      <c r="BC427">
        <v>0</v>
      </c>
      <c r="BD427">
        <v>0</v>
      </c>
      <c r="BE427">
        <v>0</v>
      </c>
      <c r="BF427">
        <v>0</v>
      </c>
      <c r="BG427">
        <v>0</v>
      </c>
      <c r="BH427">
        <v>0</v>
      </c>
      <c r="BI427">
        <v>0</v>
      </c>
      <c r="BJ427">
        <v>0</v>
      </c>
      <c r="BK427">
        <v>0</v>
      </c>
      <c r="BL427">
        <v>0</v>
      </c>
      <c r="BM427">
        <v>0</v>
      </c>
      <c r="BN427">
        <v>0</v>
      </c>
      <c r="BO427">
        <v>0</v>
      </c>
      <c r="BP427">
        <v>0</v>
      </c>
      <c r="BQ427">
        <v>0</v>
      </c>
      <c r="BR427">
        <v>0</v>
      </c>
      <c r="BS427">
        <v>0</v>
      </c>
      <c r="BT427">
        <v>0</v>
      </c>
      <c r="BU427">
        <v>0</v>
      </c>
      <c r="BV427">
        <v>0</v>
      </c>
      <c r="BW427">
        <v>0</v>
      </c>
      <c r="CX427">
        <f>Y427*Source!I216</f>
        <v>1.6250000000000001E-2</v>
      </c>
      <c r="CY427">
        <f>AB427</f>
        <v>399.5</v>
      </c>
      <c r="CZ427">
        <f>AF427</f>
        <v>31.26</v>
      </c>
      <c r="DA427">
        <f>AJ427</f>
        <v>12.78</v>
      </c>
      <c r="DB427">
        <f>ROUND((ROUND(AT427*CZ427,2)*1.25),6)</f>
        <v>5.0750000000000002</v>
      </c>
      <c r="DC427">
        <f>ROUND((ROUND(AT427*AG427,2)*1.25),6)</f>
        <v>2.2000000000000002</v>
      </c>
    </row>
    <row r="428" spans="1:107" x14ac:dyDescent="0.2">
      <c r="A428">
        <f>ROW(Source!A216)</f>
        <v>216</v>
      </c>
      <c r="B428">
        <v>68187018</v>
      </c>
      <c r="C428">
        <v>68192082</v>
      </c>
      <c r="D428">
        <v>64872800</v>
      </c>
      <c r="E428">
        <v>1</v>
      </c>
      <c r="F428">
        <v>1</v>
      </c>
      <c r="G428">
        <v>1</v>
      </c>
      <c r="H428">
        <v>2</v>
      </c>
      <c r="I428" t="s">
        <v>746</v>
      </c>
      <c r="J428" t="s">
        <v>747</v>
      </c>
      <c r="K428" t="s">
        <v>748</v>
      </c>
      <c r="L428">
        <v>1368</v>
      </c>
      <c r="N428">
        <v>1011</v>
      </c>
      <c r="O428" t="s">
        <v>669</v>
      </c>
      <c r="P428" t="s">
        <v>669</v>
      </c>
      <c r="Q428">
        <v>1</v>
      </c>
      <c r="W428">
        <v>0</v>
      </c>
      <c r="X428">
        <v>-1867053656</v>
      </c>
      <c r="Y428">
        <v>0.25</v>
      </c>
      <c r="AA428">
        <v>0</v>
      </c>
      <c r="AB428">
        <v>7.18</v>
      </c>
      <c r="AC428">
        <v>0</v>
      </c>
      <c r="AD428">
        <v>0</v>
      </c>
      <c r="AE428">
        <v>0</v>
      </c>
      <c r="AF428">
        <v>1.95</v>
      </c>
      <c r="AG428">
        <v>0</v>
      </c>
      <c r="AH428">
        <v>0</v>
      </c>
      <c r="AI428">
        <v>1</v>
      </c>
      <c r="AJ428">
        <v>3.68</v>
      </c>
      <c r="AK428">
        <v>28.43</v>
      </c>
      <c r="AL428">
        <v>1</v>
      </c>
      <c r="AN428">
        <v>0</v>
      </c>
      <c r="AO428">
        <v>1</v>
      </c>
      <c r="AP428">
        <v>1</v>
      </c>
      <c r="AQ428">
        <v>0</v>
      </c>
      <c r="AR428">
        <v>0</v>
      </c>
      <c r="AS428" t="s">
        <v>3</v>
      </c>
      <c r="AT428">
        <v>0.2</v>
      </c>
      <c r="AU428" t="s">
        <v>20</v>
      </c>
      <c r="AV428">
        <v>0</v>
      </c>
      <c r="AW428">
        <v>2</v>
      </c>
      <c r="AX428">
        <v>68192086</v>
      </c>
      <c r="AY428">
        <v>1</v>
      </c>
      <c r="AZ428">
        <v>0</v>
      </c>
      <c r="BA428">
        <v>419</v>
      </c>
      <c r="BB428">
        <v>0</v>
      </c>
      <c r="BC428">
        <v>0</v>
      </c>
      <c r="BD428">
        <v>0</v>
      </c>
      <c r="BE428">
        <v>0</v>
      </c>
      <c r="BF428">
        <v>0</v>
      </c>
      <c r="BG428">
        <v>0</v>
      </c>
      <c r="BH428">
        <v>0</v>
      </c>
      <c r="BI428">
        <v>0</v>
      </c>
      <c r="BJ428">
        <v>0</v>
      </c>
      <c r="BK428">
        <v>0</v>
      </c>
      <c r="BL428">
        <v>0</v>
      </c>
      <c r="BM428">
        <v>0</v>
      </c>
      <c r="BN428">
        <v>0</v>
      </c>
      <c r="BO428">
        <v>0</v>
      </c>
      <c r="BP428">
        <v>0</v>
      </c>
      <c r="BQ428">
        <v>0</v>
      </c>
      <c r="BR428">
        <v>0</v>
      </c>
      <c r="BS428">
        <v>0</v>
      </c>
      <c r="BT428">
        <v>0</v>
      </c>
      <c r="BU428">
        <v>0</v>
      </c>
      <c r="BV428">
        <v>0</v>
      </c>
      <c r="BW428">
        <v>0</v>
      </c>
      <c r="CX428">
        <f>Y428*Source!I216</f>
        <v>2.5000000000000001E-2</v>
      </c>
      <c r="CY428">
        <f>AB428</f>
        <v>7.18</v>
      </c>
      <c r="CZ428">
        <f>AF428</f>
        <v>1.95</v>
      </c>
      <c r="DA428">
        <f>AJ428</f>
        <v>3.68</v>
      </c>
      <c r="DB428">
        <f>ROUND((ROUND(AT428*CZ428,2)*1.25),6)</f>
        <v>0.48749999999999999</v>
      </c>
      <c r="DC428">
        <f>ROUND((ROUND(AT428*AG428,2)*1.25),6)</f>
        <v>0</v>
      </c>
    </row>
    <row r="429" spans="1:107" x14ac:dyDescent="0.2">
      <c r="A429">
        <f>ROW(Source!A216)</f>
        <v>216</v>
      </c>
      <c r="B429">
        <v>68187018</v>
      </c>
      <c r="C429">
        <v>68192082</v>
      </c>
      <c r="D429">
        <v>64873129</v>
      </c>
      <c r="E429">
        <v>1</v>
      </c>
      <c r="F429">
        <v>1</v>
      </c>
      <c r="G429">
        <v>1</v>
      </c>
      <c r="H429">
        <v>2</v>
      </c>
      <c r="I429" t="s">
        <v>715</v>
      </c>
      <c r="J429" t="s">
        <v>716</v>
      </c>
      <c r="K429" t="s">
        <v>717</v>
      </c>
      <c r="L429">
        <v>1368</v>
      </c>
      <c r="N429">
        <v>1011</v>
      </c>
      <c r="O429" t="s">
        <v>669</v>
      </c>
      <c r="P429" t="s">
        <v>669</v>
      </c>
      <c r="Q429">
        <v>1</v>
      </c>
      <c r="W429">
        <v>0</v>
      </c>
      <c r="X429">
        <v>1230759911</v>
      </c>
      <c r="Y429">
        <v>0.17499999999999999</v>
      </c>
      <c r="AA429">
        <v>0</v>
      </c>
      <c r="AB429">
        <v>851.65</v>
      </c>
      <c r="AC429">
        <v>329.79</v>
      </c>
      <c r="AD429">
        <v>0</v>
      </c>
      <c r="AE429">
        <v>0</v>
      </c>
      <c r="AF429">
        <v>87.17</v>
      </c>
      <c r="AG429">
        <v>11.6</v>
      </c>
      <c r="AH429">
        <v>0</v>
      </c>
      <c r="AI429">
        <v>1</v>
      </c>
      <c r="AJ429">
        <v>9.77</v>
      </c>
      <c r="AK429">
        <v>28.43</v>
      </c>
      <c r="AL429">
        <v>1</v>
      </c>
      <c r="AN429">
        <v>0</v>
      </c>
      <c r="AO429">
        <v>1</v>
      </c>
      <c r="AP429">
        <v>1</v>
      </c>
      <c r="AQ429">
        <v>0</v>
      </c>
      <c r="AR429">
        <v>0</v>
      </c>
      <c r="AS429" t="s">
        <v>3</v>
      </c>
      <c r="AT429">
        <v>0.14000000000000001</v>
      </c>
      <c r="AU429" t="s">
        <v>20</v>
      </c>
      <c r="AV429">
        <v>0</v>
      </c>
      <c r="AW429">
        <v>2</v>
      </c>
      <c r="AX429">
        <v>68192087</v>
      </c>
      <c r="AY429">
        <v>1</v>
      </c>
      <c r="AZ429">
        <v>2048</v>
      </c>
      <c r="BA429">
        <v>420</v>
      </c>
      <c r="BB429">
        <v>0</v>
      </c>
      <c r="BC429">
        <v>0</v>
      </c>
      <c r="BD429">
        <v>0</v>
      </c>
      <c r="BE429">
        <v>0</v>
      </c>
      <c r="BF429">
        <v>0</v>
      </c>
      <c r="BG429">
        <v>0</v>
      </c>
      <c r="BH429">
        <v>0</v>
      </c>
      <c r="BI429">
        <v>0</v>
      </c>
      <c r="BJ429">
        <v>0</v>
      </c>
      <c r="BK429">
        <v>0</v>
      </c>
      <c r="BL429">
        <v>0</v>
      </c>
      <c r="BM429">
        <v>0</v>
      </c>
      <c r="BN429">
        <v>0</v>
      </c>
      <c r="BO429">
        <v>0</v>
      </c>
      <c r="BP429">
        <v>0</v>
      </c>
      <c r="BQ429">
        <v>0</v>
      </c>
      <c r="BR429">
        <v>0</v>
      </c>
      <c r="BS429">
        <v>0</v>
      </c>
      <c r="BT429">
        <v>0</v>
      </c>
      <c r="BU429">
        <v>0</v>
      </c>
      <c r="BV429">
        <v>0</v>
      </c>
      <c r="BW429">
        <v>0</v>
      </c>
      <c r="CX429">
        <f>Y429*Source!I216</f>
        <v>1.7499999999999998E-2</v>
      </c>
      <c r="CY429">
        <f>AB429</f>
        <v>851.65</v>
      </c>
      <c r="CZ429">
        <f>AF429</f>
        <v>87.17</v>
      </c>
      <c r="DA429">
        <f>AJ429</f>
        <v>9.77</v>
      </c>
      <c r="DB429">
        <f>ROUND((ROUND(AT429*CZ429,2)*1.25),6)</f>
        <v>15.25</v>
      </c>
      <c r="DC429">
        <f>ROUND((ROUND(AT429*AG429,2)*1.25),6)</f>
        <v>2.0249999999999999</v>
      </c>
    </row>
    <row r="430" spans="1:107" x14ac:dyDescent="0.2">
      <c r="A430">
        <f>ROW(Source!A216)</f>
        <v>216</v>
      </c>
      <c r="B430">
        <v>68187018</v>
      </c>
      <c r="C430">
        <v>68192082</v>
      </c>
      <c r="D430">
        <v>64807530</v>
      </c>
      <c r="E430">
        <v>1</v>
      </c>
      <c r="F430">
        <v>1</v>
      </c>
      <c r="G430">
        <v>1</v>
      </c>
      <c r="H430">
        <v>3</v>
      </c>
      <c r="I430" t="s">
        <v>1047</v>
      </c>
      <c r="J430" t="s">
        <v>1048</v>
      </c>
      <c r="K430" t="s">
        <v>1049</v>
      </c>
      <c r="L430">
        <v>1348</v>
      </c>
      <c r="N430">
        <v>1009</v>
      </c>
      <c r="O430" t="s">
        <v>133</v>
      </c>
      <c r="P430" t="s">
        <v>133</v>
      </c>
      <c r="Q430">
        <v>1000</v>
      </c>
      <c r="W430">
        <v>0</v>
      </c>
      <c r="X430">
        <v>-1081944564</v>
      </c>
      <c r="Y430">
        <v>1.4E-3</v>
      </c>
      <c r="AA430">
        <v>126426.26</v>
      </c>
      <c r="AB430">
        <v>0</v>
      </c>
      <c r="AC430">
        <v>0</v>
      </c>
      <c r="AD430">
        <v>0</v>
      </c>
      <c r="AE430">
        <v>30029.99</v>
      </c>
      <c r="AF430">
        <v>0</v>
      </c>
      <c r="AG430">
        <v>0</v>
      </c>
      <c r="AH430">
        <v>0</v>
      </c>
      <c r="AI430">
        <v>4.21</v>
      </c>
      <c r="AJ430">
        <v>1</v>
      </c>
      <c r="AK430">
        <v>1</v>
      </c>
      <c r="AL430">
        <v>1</v>
      </c>
      <c r="AN430">
        <v>0</v>
      </c>
      <c r="AO430">
        <v>1</v>
      </c>
      <c r="AP430">
        <v>0</v>
      </c>
      <c r="AQ430">
        <v>0</v>
      </c>
      <c r="AR430">
        <v>0</v>
      </c>
      <c r="AS430" t="s">
        <v>3</v>
      </c>
      <c r="AT430">
        <v>1.4E-3</v>
      </c>
      <c r="AU430" t="s">
        <v>3</v>
      </c>
      <c r="AV430">
        <v>0</v>
      </c>
      <c r="AW430">
        <v>2</v>
      </c>
      <c r="AX430">
        <v>68192088</v>
      </c>
      <c r="AY430">
        <v>1</v>
      </c>
      <c r="AZ430">
        <v>0</v>
      </c>
      <c r="BA430">
        <v>421</v>
      </c>
      <c r="BB430">
        <v>0</v>
      </c>
      <c r="BC430">
        <v>0</v>
      </c>
      <c r="BD430">
        <v>0</v>
      </c>
      <c r="BE430">
        <v>0</v>
      </c>
      <c r="BF430">
        <v>0</v>
      </c>
      <c r="BG430">
        <v>0</v>
      </c>
      <c r="BH430">
        <v>0</v>
      </c>
      <c r="BI430">
        <v>0</v>
      </c>
      <c r="BJ430">
        <v>0</v>
      </c>
      <c r="BK430">
        <v>0</v>
      </c>
      <c r="BL430">
        <v>0</v>
      </c>
      <c r="BM430">
        <v>0</v>
      </c>
      <c r="BN430">
        <v>0</v>
      </c>
      <c r="BO430">
        <v>0</v>
      </c>
      <c r="BP430">
        <v>0</v>
      </c>
      <c r="BQ430">
        <v>0</v>
      </c>
      <c r="BR430">
        <v>0</v>
      </c>
      <c r="BS430">
        <v>0</v>
      </c>
      <c r="BT430">
        <v>0</v>
      </c>
      <c r="BU430">
        <v>0</v>
      </c>
      <c r="BV430">
        <v>0</v>
      </c>
      <c r="BW430">
        <v>0</v>
      </c>
      <c r="CX430">
        <f>Y430*Source!I216</f>
        <v>1.4000000000000001E-4</v>
      </c>
      <c r="CY430">
        <f t="shared" ref="CY430:CY439" si="92">AA430</f>
        <v>126426.26</v>
      </c>
      <c r="CZ430">
        <f t="shared" ref="CZ430:CZ439" si="93">AE430</f>
        <v>30029.99</v>
      </c>
      <c r="DA430">
        <f t="shared" ref="DA430:DA439" si="94">AI430</f>
        <v>4.21</v>
      </c>
      <c r="DB430">
        <f t="shared" ref="DB430:DB439" si="95">ROUND(ROUND(AT430*CZ430,2),6)</f>
        <v>42.04</v>
      </c>
      <c r="DC430">
        <f t="shared" ref="DC430:DC439" si="96">ROUND(ROUND(AT430*AG430,2),6)</f>
        <v>0</v>
      </c>
    </row>
    <row r="431" spans="1:107" x14ac:dyDescent="0.2">
      <c r="A431">
        <f>ROW(Source!A216)</f>
        <v>216</v>
      </c>
      <c r="B431">
        <v>68187018</v>
      </c>
      <c r="C431">
        <v>68192082</v>
      </c>
      <c r="D431">
        <v>64807574</v>
      </c>
      <c r="E431">
        <v>1</v>
      </c>
      <c r="F431">
        <v>1</v>
      </c>
      <c r="G431">
        <v>1</v>
      </c>
      <c r="H431">
        <v>3</v>
      </c>
      <c r="I431" t="s">
        <v>985</v>
      </c>
      <c r="J431" t="s">
        <v>986</v>
      </c>
      <c r="K431" t="s">
        <v>987</v>
      </c>
      <c r="L431">
        <v>1348</v>
      </c>
      <c r="N431">
        <v>1009</v>
      </c>
      <c r="O431" t="s">
        <v>133</v>
      </c>
      <c r="P431" t="s">
        <v>133</v>
      </c>
      <c r="Q431">
        <v>1000</v>
      </c>
      <c r="W431">
        <v>0</v>
      </c>
      <c r="X431">
        <v>1625292450</v>
      </c>
      <c r="Y431">
        <v>2.7E-4</v>
      </c>
      <c r="AA431">
        <v>48531.96</v>
      </c>
      <c r="AB431">
        <v>0</v>
      </c>
      <c r="AC431">
        <v>0</v>
      </c>
      <c r="AD431">
        <v>0</v>
      </c>
      <c r="AE431">
        <v>15118.99</v>
      </c>
      <c r="AF431">
        <v>0</v>
      </c>
      <c r="AG431">
        <v>0</v>
      </c>
      <c r="AH431">
        <v>0</v>
      </c>
      <c r="AI431">
        <v>3.21</v>
      </c>
      <c r="AJ431">
        <v>1</v>
      </c>
      <c r="AK431">
        <v>1</v>
      </c>
      <c r="AL431">
        <v>1</v>
      </c>
      <c r="AN431">
        <v>0</v>
      </c>
      <c r="AO431">
        <v>1</v>
      </c>
      <c r="AP431">
        <v>0</v>
      </c>
      <c r="AQ431">
        <v>0</v>
      </c>
      <c r="AR431">
        <v>0</v>
      </c>
      <c r="AS431" t="s">
        <v>3</v>
      </c>
      <c r="AT431">
        <v>2.7E-4</v>
      </c>
      <c r="AU431" t="s">
        <v>3</v>
      </c>
      <c r="AV431">
        <v>0</v>
      </c>
      <c r="AW431">
        <v>2</v>
      </c>
      <c r="AX431">
        <v>68192089</v>
      </c>
      <c r="AY431">
        <v>1</v>
      </c>
      <c r="AZ431">
        <v>0</v>
      </c>
      <c r="BA431">
        <v>422</v>
      </c>
      <c r="BB431">
        <v>0</v>
      </c>
      <c r="BC431">
        <v>0</v>
      </c>
      <c r="BD431">
        <v>0</v>
      </c>
      <c r="BE431">
        <v>0</v>
      </c>
      <c r="BF431">
        <v>0</v>
      </c>
      <c r="BG431">
        <v>0</v>
      </c>
      <c r="BH431">
        <v>0</v>
      </c>
      <c r="BI431">
        <v>0</v>
      </c>
      <c r="BJ431">
        <v>0</v>
      </c>
      <c r="BK431">
        <v>0</v>
      </c>
      <c r="BL431">
        <v>0</v>
      </c>
      <c r="BM431">
        <v>0</v>
      </c>
      <c r="BN431">
        <v>0</v>
      </c>
      <c r="BO431">
        <v>0</v>
      </c>
      <c r="BP431">
        <v>0</v>
      </c>
      <c r="BQ431">
        <v>0</v>
      </c>
      <c r="BR431">
        <v>0</v>
      </c>
      <c r="BS431">
        <v>0</v>
      </c>
      <c r="BT431">
        <v>0</v>
      </c>
      <c r="BU431">
        <v>0</v>
      </c>
      <c r="BV431">
        <v>0</v>
      </c>
      <c r="BW431">
        <v>0</v>
      </c>
      <c r="CX431">
        <f>Y431*Source!I216</f>
        <v>2.7000000000000002E-5</v>
      </c>
      <c r="CY431">
        <f t="shared" si="92"/>
        <v>48531.96</v>
      </c>
      <c r="CZ431">
        <f t="shared" si="93"/>
        <v>15118.99</v>
      </c>
      <c r="DA431">
        <f t="shared" si="94"/>
        <v>3.21</v>
      </c>
      <c r="DB431">
        <f t="shared" si="95"/>
        <v>4.08</v>
      </c>
      <c r="DC431">
        <f t="shared" si="96"/>
        <v>0</v>
      </c>
    </row>
    <row r="432" spans="1:107" x14ac:dyDescent="0.2">
      <c r="A432">
        <f>ROW(Source!A216)</f>
        <v>216</v>
      </c>
      <c r="B432">
        <v>68187018</v>
      </c>
      <c r="C432">
        <v>68192082</v>
      </c>
      <c r="D432">
        <v>64807749</v>
      </c>
      <c r="E432">
        <v>1</v>
      </c>
      <c r="F432">
        <v>1</v>
      </c>
      <c r="G432">
        <v>1</v>
      </c>
      <c r="H432">
        <v>3</v>
      </c>
      <c r="I432" t="s">
        <v>988</v>
      </c>
      <c r="J432" t="s">
        <v>989</v>
      </c>
      <c r="K432" t="s">
        <v>990</v>
      </c>
      <c r="L432">
        <v>1348</v>
      </c>
      <c r="N432">
        <v>1009</v>
      </c>
      <c r="O432" t="s">
        <v>133</v>
      </c>
      <c r="P432" t="s">
        <v>133</v>
      </c>
      <c r="Q432">
        <v>1000</v>
      </c>
      <c r="W432">
        <v>0</v>
      </c>
      <c r="X432">
        <v>24062879</v>
      </c>
      <c r="Y432">
        <v>1.2999999999999999E-4</v>
      </c>
      <c r="AA432">
        <v>55765.5</v>
      </c>
      <c r="AB432">
        <v>0</v>
      </c>
      <c r="AC432">
        <v>0</v>
      </c>
      <c r="AD432">
        <v>0</v>
      </c>
      <c r="AE432">
        <v>16950</v>
      </c>
      <c r="AF432">
        <v>0</v>
      </c>
      <c r="AG432">
        <v>0</v>
      </c>
      <c r="AH432">
        <v>0</v>
      </c>
      <c r="AI432">
        <v>3.29</v>
      </c>
      <c r="AJ432">
        <v>1</v>
      </c>
      <c r="AK432">
        <v>1</v>
      </c>
      <c r="AL432">
        <v>1</v>
      </c>
      <c r="AN432">
        <v>0</v>
      </c>
      <c r="AO432">
        <v>1</v>
      </c>
      <c r="AP432">
        <v>0</v>
      </c>
      <c r="AQ432">
        <v>0</v>
      </c>
      <c r="AR432">
        <v>0</v>
      </c>
      <c r="AS432" t="s">
        <v>3</v>
      </c>
      <c r="AT432">
        <v>1.2999999999999999E-4</v>
      </c>
      <c r="AU432" t="s">
        <v>3</v>
      </c>
      <c r="AV432">
        <v>0</v>
      </c>
      <c r="AW432">
        <v>2</v>
      </c>
      <c r="AX432">
        <v>68192090</v>
      </c>
      <c r="AY432">
        <v>1</v>
      </c>
      <c r="AZ432">
        <v>0</v>
      </c>
      <c r="BA432">
        <v>423</v>
      </c>
      <c r="BB432">
        <v>0</v>
      </c>
      <c r="BC432">
        <v>0</v>
      </c>
      <c r="BD432">
        <v>0</v>
      </c>
      <c r="BE432">
        <v>0</v>
      </c>
      <c r="BF432">
        <v>0</v>
      </c>
      <c r="BG432">
        <v>0</v>
      </c>
      <c r="BH432">
        <v>0</v>
      </c>
      <c r="BI432">
        <v>0</v>
      </c>
      <c r="BJ432">
        <v>0</v>
      </c>
      <c r="BK432">
        <v>0</v>
      </c>
      <c r="BL432">
        <v>0</v>
      </c>
      <c r="BM432">
        <v>0</v>
      </c>
      <c r="BN432">
        <v>0</v>
      </c>
      <c r="BO432">
        <v>0</v>
      </c>
      <c r="BP432">
        <v>0</v>
      </c>
      <c r="BQ432">
        <v>0</v>
      </c>
      <c r="BR432">
        <v>0</v>
      </c>
      <c r="BS432">
        <v>0</v>
      </c>
      <c r="BT432">
        <v>0</v>
      </c>
      <c r="BU432">
        <v>0</v>
      </c>
      <c r="BV432">
        <v>0</v>
      </c>
      <c r="BW432">
        <v>0</v>
      </c>
      <c r="CX432">
        <f>Y432*Source!I216</f>
        <v>1.2999999999999999E-5</v>
      </c>
      <c r="CY432">
        <f t="shared" si="92"/>
        <v>55765.5</v>
      </c>
      <c r="CZ432">
        <f t="shared" si="93"/>
        <v>16950</v>
      </c>
      <c r="DA432">
        <f t="shared" si="94"/>
        <v>3.29</v>
      </c>
      <c r="DB432">
        <f t="shared" si="95"/>
        <v>2.2000000000000002</v>
      </c>
      <c r="DC432">
        <f t="shared" si="96"/>
        <v>0</v>
      </c>
    </row>
    <row r="433" spans="1:107" x14ac:dyDescent="0.2">
      <c r="A433">
        <f>ROW(Source!A216)</f>
        <v>216</v>
      </c>
      <c r="B433">
        <v>68187018</v>
      </c>
      <c r="C433">
        <v>68192082</v>
      </c>
      <c r="D433">
        <v>64808586</v>
      </c>
      <c r="E433">
        <v>1</v>
      </c>
      <c r="F433">
        <v>1</v>
      </c>
      <c r="G433">
        <v>1</v>
      </c>
      <c r="H433">
        <v>3</v>
      </c>
      <c r="I433" t="s">
        <v>994</v>
      </c>
      <c r="J433" t="s">
        <v>995</v>
      </c>
      <c r="K433" t="s">
        <v>996</v>
      </c>
      <c r="L433">
        <v>1346</v>
      </c>
      <c r="N433">
        <v>1009</v>
      </c>
      <c r="O433" t="s">
        <v>120</v>
      </c>
      <c r="P433" t="s">
        <v>120</v>
      </c>
      <c r="Q433">
        <v>1</v>
      </c>
      <c r="W433">
        <v>0</v>
      </c>
      <c r="X433">
        <v>-2113933962</v>
      </c>
      <c r="Y433">
        <v>0.13</v>
      </c>
      <c r="AA433">
        <v>75.33</v>
      </c>
      <c r="AB433">
        <v>0</v>
      </c>
      <c r="AC433">
        <v>0</v>
      </c>
      <c r="AD433">
        <v>0</v>
      </c>
      <c r="AE433">
        <v>37.29</v>
      </c>
      <c r="AF433">
        <v>0</v>
      </c>
      <c r="AG433">
        <v>0</v>
      </c>
      <c r="AH433">
        <v>0</v>
      </c>
      <c r="AI433">
        <v>2.02</v>
      </c>
      <c r="AJ433">
        <v>1</v>
      </c>
      <c r="AK433">
        <v>1</v>
      </c>
      <c r="AL433">
        <v>1</v>
      </c>
      <c r="AN433">
        <v>0</v>
      </c>
      <c r="AO433">
        <v>1</v>
      </c>
      <c r="AP433">
        <v>0</v>
      </c>
      <c r="AQ433">
        <v>0</v>
      </c>
      <c r="AR433">
        <v>0</v>
      </c>
      <c r="AS433" t="s">
        <v>3</v>
      </c>
      <c r="AT433">
        <v>0.13</v>
      </c>
      <c r="AU433" t="s">
        <v>3</v>
      </c>
      <c r="AV433">
        <v>0</v>
      </c>
      <c r="AW433">
        <v>2</v>
      </c>
      <c r="AX433">
        <v>68192091</v>
      </c>
      <c r="AY433">
        <v>1</v>
      </c>
      <c r="AZ433">
        <v>0</v>
      </c>
      <c r="BA433">
        <v>424</v>
      </c>
      <c r="BB433">
        <v>0</v>
      </c>
      <c r="BC433">
        <v>0</v>
      </c>
      <c r="BD433">
        <v>0</v>
      </c>
      <c r="BE433">
        <v>0</v>
      </c>
      <c r="BF433">
        <v>0</v>
      </c>
      <c r="BG433">
        <v>0</v>
      </c>
      <c r="BH433">
        <v>0</v>
      </c>
      <c r="BI433">
        <v>0</v>
      </c>
      <c r="BJ433">
        <v>0</v>
      </c>
      <c r="BK433">
        <v>0</v>
      </c>
      <c r="BL433">
        <v>0</v>
      </c>
      <c r="BM433">
        <v>0</v>
      </c>
      <c r="BN433">
        <v>0</v>
      </c>
      <c r="BO433">
        <v>0</v>
      </c>
      <c r="BP433">
        <v>0</v>
      </c>
      <c r="BQ433">
        <v>0</v>
      </c>
      <c r="BR433">
        <v>0</v>
      </c>
      <c r="BS433">
        <v>0</v>
      </c>
      <c r="BT433">
        <v>0</v>
      </c>
      <c r="BU433">
        <v>0</v>
      </c>
      <c r="BV433">
        <v>0</v>
      </c>
      <c r="BW433">
        <v>0</v>
      </c>
      <c r="CX433">
        <f>Y433*Source!I216</f>
        <v>1.3000000000000001E-2</v>
      </c>
      <c r="CY433">
        <f t="shared" si="92"/>
        <v>75.33</v>
      </c>
      <c r="CZ433">
        <f t="shared" si="93"/>
        <v>37.29</v>
      </c>
      <c r="DA433">
        <f t="shared" si="94"/>
        <v>2.02</v>
      </c>
      <c r="DB433">
        <f t="shared" si="95"/>
        <v>4.8499999999999996</v>
      </c>
      <c r="DC433">
        <f t="shared" si="96"/>
        <v>0</v>
      </c>
    </row>
    <row r="434" spans="1:107" x14ac:dyDescent="0.2">
      <c r="A434">
        <f>ROW(Source!A216)</f>
        <v>216</v>
      </c>
      <c r="B434">
        <v>68187018</v>
      </c>
      <c r="C434">
        <v>68192082</v>
      </c>
      <c r="D434">
        <v>64808742</v>
      </c>
      <c r="E434">
        <v>1</v>
      </c>
      <c r="F434">
        <v>1</v>
      </c>
      <c r="G434">
        <v>1</v>
      </c>
      <c r="H434">
        <v>3</v>
      </c>
      <c r="I434" t="s">
        <v>1053</v>
      </c>
      <c r="J434" t="s">
        <v>1054</v>
      </c>
      <c r="K434" t="s">
        <v>1055</v>
      </c>
      <c r="L434">
        <v>1346</v>
      </c>
      <c r="N434">
        <v>1009</v>
      </c>
      <c r="O434" t="s">
        <v>120</v>
      </c>
      <c r="P434" t="s">
        <v>120</v>
      </c>
      <c r="Q434">
        <v>1</v>
      </c>
      <c r="W434">
        <v>0</v>
      </c>
      <c r="X434">
        <v>1489730880</v>
      </c>
      <c r="Y434">
        <v>2</v>
      </c>
      <c r="AA434">
        <v>47.95</v>
      </c>
      <c r="AB434">
        <v>0</v>
      </c>
      <c r="AC434">
        <v>0</v>
      </c>
      <c r="AD434">
        <v>0</v>
      </c>
      <c r="AE434">
        <v>9.61</v>
      </c>
      <c r="AF434">
        <v>0</v>
      </c>
      <c r="AG434">
        <v>0</v>
      </c>
      <c r="AH434">
        <v>0</v>
      </c>
      <c r="AI434">
        <v>4.99</v>
      </c>
      <c r="AJ434">
        <v>1</v>
      </c>
      <c r="AK434">
        <v>1</v>
      </c>
      <c r="AL434">
        <v>1</v>
      </c>
      <c r="AN434">
        <v>0</v>
      </c>
      <c r="AO434">
        <v>1</v>
      </c>
      <c r="AP434">
        <v>0</v>
      </c>
      <c r="AQ434">
        <v>0</v>
      </c>
      <c r="AR434">
        <v>0</v>
      </c>
      <c r="AS434" t="s">
        <v>3</v>
      </c>
      <c r="AT434">
        <v>2</v>
      </c>
      <c r="AU434" t="s">
        <v>3</v>
      </c>
      <c r="AV434">
        <v>0</v>
      </c>
      <c r="AW434">
        <v>2</v>
      </c>
      <c r="AX434">
        <v>68192092</v>
      </c>
      <c r="AY434">
        <v>1</v>
      </c>
      <c r="AZ434">
        <v>0</v>
      </c>
      <c r="BA434">
        <v>425</v>
      </c>
      <c r="BB434">
        <v>0</v>
      </c>
      <c r="BC434">
        <v>0</v>
      </c>
      <c r="BD434">
        <v>0</v>
      </c>
      <c r="BE434">
        <v>0</v>
      </c>
      <c r="BF434">
        <v>0</v>
      </c>
      <c r="BG434">
        <v>0</v>
      </c>
      <c r="BH434">
        <v>0</v>
      </c>
      <c r="BI434">
        <v>0</v>
      </c>
      <c r="BJ434">
        <v>0</v>
      </c>
      <c r="BK434">
        <v>0</v>
      </c>
      <c r="BL434">
        <v>0</v>
      </c>
      <c r="BM434">
        <v>0</v>
      </c>
      <c r="BN434">
        <v>0</v>
      </c>
      <c r="BO434">
        <v>0</v>
      </c>
      <c r="BP434">
        <v>0</v>
      </c>
      <c r="BQ434">
        <v>0</v>
      </c>
      <c r="BR434">
        <v>0</v>
      </c>
      <c r="BS434">
        <v>0</v>
      </c>
      <c r="BT434">
        <v>0</v>
      </c>
      <c r="BU434">
        <v>0</v>
      </c>
      <c r="BV434">
        <v>0</v>
      </c>
      <c r="BW434">
        <v>0</v>
      </c>
      <c r="CX434">
        <f>Y434*Source!I216</f>
        <v>0.2</v>
      </c>
      <c r="CY434">
        <f t="shared" si="92"/>
        <v>47.95</v>
      </c>
      <c r="CZ434">
        <f t="shared" si="93"/>
        <v>9.61</v>
      </c>
      <c r="DA434">
        <f t="shared" si="94"/>
        <v>4.99</v>
      </c>
      <c r="DB434">
        <f t="shared" si="95"/>
        <v>19.22</v>
      </c>
      <c r="DC434">
        <f t="shared" si="96"/>
        <v>0</v>
      </c>
    </row>
    <row r="435" spans="1:107" x14ac:dyDescent="0.2">
      <c r="A435">
        <f>ROW(Source!A216)</f>
        <v>216</v>
      </c>
      <c r="B435">
        <v>68187018</v>
      </c>
      <c r="C435">
        <v>68192082</v>
      </c>
      <c r="D435">
        <v>64809022</v>
      </c>
      <c r="E435">
        <v>1</v>
      </c>
      <c r="F435">
        <v>1</v>
      </c>
      <c r="G435">
        <v>1</v>
      </c>
      <c r="H435">
        <v>3</v>
      </c>
      <c r="I435" t="s">
        <v>1076</v>
      </c>
      <c r="J435" t="s">
        <v>1077</v>
      </c>
      <c r="K435" t="s">
        <v>1078</v>
      </c>
      <c r="L435">
        <v>1348</v>
      </c>
      <c r="N435">
        <v>1009</v>
      </c>
      <c r="O435" t="s">
        <v>133</v>
      </c>
      <c r="P435" t="s">
        <v>133</v>
      </c>
      <c r="Q435">
        <v>1000</v>
      </c>
      <c r="W435">
        <v>0</v>
      </c>
      <c r="X435">
        <v>-1124698589</v>
      </c>
      <c r="Y435">
        <v>6.9999999999999999E-4</v>
      </c>
      <c r="AA435">
        <v>101242</v>
      </c>
      <c r="AB435">
        <v>0</v>
      </c>
      <c r="AC435">
        <v>0</v>
      </c>
      <c r="AD435">
        <v>0</v>
      </c>
      <c r="AE435">
        <v>11350</v>
      </c>
      <c r="AF435">
        <v>0</v>
      </c>
      <c r="AG435">
        <v>0</v>
      </c>
      <c r="AH435">
        <v>0</v>
      </c>
      <c r="AI435">
        <v>8.92</v>
      </c>
      <c r="AJ435">
        <v>1</v>
      </c>
      <c r="AK435">
        <v>1</v>
      </c>
      <c r="AL435">
        <v>1</v>
      </c>
      <c r="AN435">
        <v>0</v>
      </c>
      <c r="AO435">
        <v>1</v>
      </c>
      <c r="AP435">
        <v>0</v>
      </c>
      <c r="AQ435">
        <v>0</v>
      </c>
      <c r="AR435">
        <v>0</v>
      </c>
      <c r="AS435" t="s">
        <v>3</v>
      </c>
      <c r="AT435">
        <v>6.9999999999999999E-4</v>
      </c>
      <c r="AU435" t="s">
        <v>3</v>
      </c>
      <c r="AV435">
        <v>0</v>
      </c>
      <c r="AW435">
        <v>2</v>
      </c>
      <c r="AX435">
        <v>68192093</v>
      </c>
      <c r="AY435">
        <v>1</v>
      </c>
      <c r="AZ435">
        <v>0</v>
      </c>
      <c r="BA435">
        <v>426</v>
      </c>
      <c r="BB435">
        <v>0</v>
      </c>
      <c r="BC435">
        <v>0</v>
      </c>
      <c r="BD435">
        <v>0</v>
      </c>
      <c r="BE435">
        <v>0</v>
      </c>
      <c r="BF435">
        <v>0</v>
      </c>
      <c r="BG435">
        <v>0</v>
      </c>
      <c r="BH435">
        <v>0</v>
      </c>
      <c r="BI435">
        <v>0</v>
      </c>
      <c r="BJ435">
        <v>0</v>
      </c>
      <c r="BK435">
        <v>0</v>
      </c>
      <c r="BL435">
        <v>0</v>
      </c>
      <c r="BM435">
        <v>0</v>
      </c>
      <c r="BN435">
        <v>0</v>
      </c>
      <c r="BO435">
        <v>0</v>
      </c>
      <c r="BP435">
        <v>0</v>
      </c>
      <c r="BQ435">
        <v>0</v>
      </c>
      <c r="BR435">
        <v>0</v>
      </c>
      <c r="BS435">
        <v>0</v>
      </c>
      <c r="BT435">
        <v>0</v>
      </c>
      <c r="BU435">
        <v>0</v>
      </c>
      <c r="BV435">
        <v>0</v>
      </c>
      <c r="BW435">
        <v>0</v>
      </c>
      <c r="CX435">
        <f>Y435*Source!I216</f>
        <v>7.0000000000000007E-5</v>
      </c>
      <c r="CY435">
        <f t="shared" si="92"/>
        <v>101242</v>
      </c>
      <c r="CZ435">
        <f t="shared" si="93"/>
        <v>11350</v>
      </c>
      <c r="DA435">
        <f t="shared" si="94"/>
        <v>8.92</v>
      </c>
      <c r="DB435">
        <f t="shared" si="95"/>
        <v>7.95</v>
      </c>
      <c r="DC435">
        <f t="shared" si="96"/>
        <v>0</v>
      </c>
    </row>
    <row r="436" spans="1:107" x14ac:dyDescent="0.2">
      <c r="A436">
        <f>ROW(Source!A216)</f>
        <v>216</v>
      </c>
      <c r="B436">
        <v>68187018</v>
      </c>
      <c r="C436">
        <v>68192082</v>
      </c>
      <c r="D436">
        <v>64809038</v>
      </c>
      <c r="E436">
        <v>1</v>
      </c>
      <c r="F436">
        <v>1</v>
      </c>
      <c r="G436">
        <v>1</v>
      </c>
      <c r="H436">
        <v>3</v>
      </c>
      <c r="I436" t="s">
        <v>1079</v>
      </c>
      <c r="J436" t="s">
        <v>1080</v>
      </c>
      <c r="K436" t="s">
        <v>1081</v>
      </c>
      <c r="L436">
        <v>1356</v>
      </c>
      <c r="N436">
        <v>1010</v>
      </c>
      <c r="O436" t="s">
        <v>271</v>
      </c>
      <c r="P436" t="s">
        <v>271</v>
      </c>
      <c r="Q436">
        <v>1000</v>
      </c>
      <c r="W436">
        <v>0</v>
      </c>
      <c r="X436">
        <v>69956878</v>
      </c>
      <c r="Y436">
        <v>0.04</v>
      </c>
      <c r="AA436">
        <v>240</v>
      </c>
      <c r="AB436">
        <v>0</v>
      </c>
      <c r="AC436">
        <v>0</v>
      </c>
      <c r="AD436">
        <v>0</v>
      </c>
      <c r="AE436">
        <v>200</v>
      </c>
      <c r="AF436">
        <v>0</v>
      </c>
      <c r="AG436">
        <v>0</v>
      </c>
      <c r="AH436">
        <v>0</v>
      </c>
      <c r="AI436">
        <v>1.2</v>
      </c>
      <c r="AJ436">
        <v>1</v>
      </c>
      <c r="AK436">
        <v>1</v>
      </c>
      <c r="AL436">
        <v>1</v>
      </c>
      <c r="AN436">
        <v>0</v>
      </c>
      <c r="AO436">
        <v>1</v>
      </c>
      <c r="AP436">
        <v>0</v>
      </c>
      <c r="AQ436">
        <v>0</v>
      </c>
      <c r="AR436">
        <v>0</v>
      </c>
      <c r="AS436" t="s">
        <v>3</v>
      </c>
      <c r="AT436">
        <v>0.04</v>
      </c>
      <c r="AU436" t="s">
        <v>3</v>
      </c>
      <c r="AV436">
        <v>0</v>
      </c>
      <c r="AW436">
        <v>2</v>
      </c>
      <c r="AX436">
        <v>68192094</v>
      </c>
      <c r="AY436">
        <v>1</v>
      </c>
      <c r="AZ436">
        <v>0</v>
      </c>
      <c r="BA436">
        <v>427</v>
      </c>
      <c r="BB436">
        <v>0</v>
      </c>
      <c r="BC436">
        <v>0</v>
      </c>
      <c r="BD436">
        <v>0</v>
      </c>
      <c r="BE436">
        <v>0</v>
      </c>
      <c r="BF436">
        <v>0</v>
      </c>
      <c r="BG436">
        <v>0</v>
      </c>
      <c r="BH436">
        <v>0</v>
      </c>
      <c r="BI436">
        <v>0</v>
      </c>
      <c r="BJ436">
        <v>0</v>
      </c>
      <c r="BK436">
        <v>0</v>
      </c>
      <c r="BL436">
        <v>0</v>
      </c>
      <c r="BM436">
        <v>0</v>
      </c>
      <c r="BN436">
        <v>0</v>
      </c>
      <c r="BO436">
        <v>0</v>
      </c>
      <c r="BP436">
        <v>0</v>
      </c>
      <c r="BQ436">
        <v>0</v>
      </c>
      <c r="BR436">
        <v>0</v>
      </c>
      <c r="BS436">
        <v>0</v>
      </c>
      <c r="BT436">
        <v>0</v>
      </c>
      <c r="BU436">
        <v>0</v>
      </c>
      <c r="BV436">
        <v>0</v>
      </c>
      <c r="BW436">
        <v>0</v>
      </c>
      <c r="CX436">
        <f>Y436*Source!I216</f>
        <v>4.0000000000000001E-3</v>
      </c>
      <c r="CY436">
        <f t="shared" si="92"/>
        <v>240</v>
      </c>
      <c r="CZ436">
        <f t="shared" si="93"/>
        <v>200</v>
      </c>
      <c r="DA436">
        <f t="shared" si="94"/>
        <v>1.2</v>
      </c>
      <c r="DB436">
        <f t="shared" si="95"/>
        <v>8</v>
      </c>
      <c r="DC436">
        <f t="shared" si="96"/>
        <v>0</v>
      </c>
    </row>
    <row r="437" spans="1:107" x14ac:dyDescent="0.2">
      <c r="A437">
        <f>ROW(Source!A216)</f>
        <v>216</v>
      </c>
      <c r="B437">
        <v>68187018</v>
      </c>
      <c r="C437">
        <v>68192082</v>
      </c>
      <c r="D437">
        <v>64832115</v>
      </c>
      <c r="E437">
        <v>1</v>
      </c>
      <c r="F437">
        <v>1</v>
      </c>
      <c r="G437">
        <v>1</v>
      </c>
      <c r="H437">
        <v>3</v>
      </c>
      <c r="I437" t="s">
        <v>457</v>
      </c>
      <c r="J437" t="s">
        <v>459</v>
      </c>
      <c r="K437" t="s">
        <v>458</v>
      </c>
      <c r="L437">
        <v>1035</v>
      </c>
      <c r="N437">
        <v>1013</v>
      </c>
      <c r="O437" t="s">
        <v>103</v>
      </c>
      <c r="P437" t="s">
        <v>103</v>
      </c>
      <c r="Q437">
        <v>1</v>
      </c>
      <c r="W437">
        <v>0</v>
      </c>
      <c r="X437">
        <v>-90032847</v>
      </c>
      <c r="Y437">
        <v>10</v>
      </c>
      <c r="AA437">
        <v>1244.67</v>
      </c>
      <c r="AB437">
        <v>0</v>
      </c>
      <c r="AC437">
        <v>0</v>
      </c>
      <c r="AD437">
        <v>0</v>
      </c>
      <c r="AE437">
        <v>1914.88</v>
      </c>
      <c r="AF437">
        <v>0</v>
      </c>
      <c r="AG437">
        <v>0</v>
      </c>
      <c r="AH437">
        <v>0</v>
      </c>
      <c r="AI437">
        <v>0.65</v>
      </c>
      <c r="AJ437">
        <v>1</v>
      </c>
      <c r="AK437">
        <v>1</v>
      </c>
      <c r="AL437">
        <v>1</v>
      </c>
      <c r="AN437">
        <v>0</v>
      </c>
      <c r="AO437">
        <v>0</v>
      </c>
      <c r="AP437">
        <v>0</v>
      </c>
      <c r="AQ437">
        <v>0</v>
      </c>
      <c r="AR437">
        <v>0</v>
      </c>
      <c r="AS437" t="s">
        <v>3</v>
      </c>
      <c r="AT437">
        <v>10</v>
      </c>
      <c r="AU437" t="s">
        <v>3</v>
      </c>
      <c r="AV437">
        <v>0</v>
      </c>
      <c r="AW437">
        <v>1</v>
      </c>
      <c r="AX437">
        <v>-1</v>
      </c>
      <c r="AY437">
        <v>0</v>
      </c>
      <c r="AZ437">
        <v>0</v>
      </c>
      <c r="BA437" t="s">
        <v>3</v>
      </c>
      <c r="BB437">
        <v>0</v>
      </c>
      <c r="BC437">
        <v>0</v>
      </c>
      <c r="BD437">
        <v>0</v>
      </c>
      <c r="BE437">
        <v>0</v>
      </c>
      <c r="BF437">
        <v>0</v>
      </c>
      <c r="BG437">
        <v>0</v>
      </c>
      <c r="BH437">
        <v>0</v>
      </c>
      <c r="BI437">
        <v>0</v>
      </c>
      <c r="BJ437">
        <v>0</v>
      </c>
      <c r="BK437">
        <v>0</v>
      </c>
      <c r="BL437">
        <v>0</v>
      </c>
      <c r="BM437">
        <v>0</v>
      </c>
      <c r="BN437">
        <v>0</v>
      </c>
      <c r="BO437">
        <v>0</v>
      </c>
      <c r="BP437">
        <v>0</v>
      </c>
      <c r="BQ437">
        <v>0</v>
      </c>
      <c r="BR437">
        <v>0</v>
      </c>
      <c r="BS437">
        <v>0</v>
      </c>
      <c r="BT437">
        <v>0</v>
      </c>
      <c r="BU437">
        <v>0</v>
      </c>
      <c r="BV437">
        <v>0</v>
      </c>
      <c r="BW437">
        <v>0</v>
      </c>
      <c r="CX437">
        <f>Y437*Source!I216</f>
        <v>1</v>
      </c>
      <c r="CY437">
        <f t="shared" si="92"/>
        <v>1244.67</v>
      </c>
      <c r="CZ437">
        <f t="shared" si="93"/>
        <v>1914.88</v>
      </c>
      <c r="DA437">
        <f t="shared" si="94"/>
        <v>0.65</v>
      </c>
      <c r="DB437">
        <f t="shared" si="95"/>
        <v>19148.8</v>
      </c>
      <c r="DC437">
        <f t="shared" si="96"/>
        <v>0</v>
      </c>
    </row>
    <row r="438" spans="1:107" x14ac:dyDescent="0.2">
      <c r="A438">
        <f>ROW(Source!A216)</f>
        <v>216</v>
      </c>
      <c r="B438">
        <v>68187018</v>
      </c>
      <c r="C438">
        <v>68192082</v>
      </c>
      <c r="D438">
        <v>64832116</v>
      </c>
      <c r="E438">
        <v>1</v>
      </c>
      <c r="F438">
        <v>1</v>
      </c>
      <c r="G438">
        <v>1</v>
      </c>
      <c r="H438">
        <v>3</v>
      </c>
      <c r="I438" t="s">
        <v>453</v>
      </c>
      <c r="J438" t="s">
        <v>455</v>
      </c>
      <c r="K438" t="s">
        <v>454</v>
      </c>
      <c r="L438">
        <v>1035</v>
      </c>
      <c r="N438">
        <v>1013</v>
      </c>
      <c r="O438" t="s">
        <v>103</v>
      </c>
      <c r="P438" t="s">
        <v>103</v>
      </c>
      <c r="Q438">
        <v>1</v>
      </c>
      <c r="W438">
        <v>1</v>
      </c>
      <c r="X438">
        <v>784721042</v>
      </c>
      <c r="Y438">
        <v>-10</v>
      </c>
      <c r="AA438">
        <v>806.4</v>
      </c>
      <c r="AB438">
        <v>0</v>
      </c>
      <c r="AC438">
        <v>0</v>
      </c>
      <c r="AD438">
        <v>0</v>
      </c>
      <c r="AE438">
        <v>280</v>
      </c>
      <c r="AF438">
        <v>0</v>
      </c>
      <c r="AG438">
        <v>0</v>
      </c>
      <c r="AH438">
        <v>0</v>
      </c>
      <c r="AI438">
        <v>2.88</v>
      </c>
      <c r="AJ438">
        <v>1</v>
      </c>
      <c r="AK438">
        <v>1</v>
      </c>
      <c r="AL438">
        <v>1</v>
      </c>
      <c r="AN438">
        <v>0</v>
      </c>
      <c r="AO438">
        <v>1</v>
      </c>
      <c r="AP438">
        <v>0</v>
      </c>
      <c r="AQ438">
        <v>0</v>
      </c>
      <c r="AR438">
        <v>0</v>
      </c>
      <c r="AS438" t="s">
        <v>3</v>
      </c>
      <c r="AT438">
        <v>-10</v>
      </c>
      <c r="AU438" t="s">
        <v>3</v>
      </c>
      <c r="AV438">
        <v>0</v>
      </c>
      <c r="AW438">
        <v>2</v>
      </c>
      <c r="AX438">
        <v>68192095</v>
      </c>
      <c r="AY438">
        <v>1</v>
      </c>
      <c r="AZ438">
        <v>6144</v>
      </c>
      <c r="BA438">
        <v>428</v>
      </c>
      <c r="BB438">
        <v>0</v>
      </c>
      <c r="BC438">
        <v>0</v>
      </c>
      <c r="BD438">
        <v>0</v>
      </c>
      <c r="BE438">
        <v>0</v>
      </c>
      <c r="BF438">
        <v>0</v>
      </c>
      <c r="BG438">
        <v>0</v>
      </c>
      <c r="BH438">
        <v>0</v>
      </c>
      <c r="BI438">
        <v>0</v>
      </c>
      <c r="BJ438">
        <v>0</v>
      </c>
      <c r="BK438">
        <v>0</v>
      </c>
      <c r="BL438">
        <v>0</v>
      </c>
      <c r="BM438">
        <v>0</v>
      </c>
      <c r="BN438">
        <v>0</v>
      </c>
      <c r="BO438">
        <v>0</v>
      </c>
      <c r="BP438">
        <v>0</v>
      </c>
      <c r="BQ438">
        <v>0</v>
      </c>
      <c r="BR438">
        <v>0</v>
      </c>
      <c r="BS438">
        <v>0</v>
      </c>
      <c r="BT438">
        <v>0</v>
      </c>
      <c r="BU438">
        <v>0</v>
      </c>
      <c r="BV438">
        <v>0</v>
      </c>
      <c r="BW438">
        <v>0</v>
      </c>
      <c r="CX438">
        <f>Y438*Source!I216</f>
        <v>-1</v>
      </c>
      <c r="CY438">
        <f t="shared" si="92"/>
        <v>806.4</v>
      </c>
      <c r="CZ438">
        <f t="shared" si="93"/>
        <v>280</v>
      </c>
      <c r="DA438">
        <f t="shared" si="94"/>
        <v>2.88</v>
      </c>
      <c r="DB438">
        <f t="shared" si="95"/>
        <v>-2800</v>
      </c>
      <c r="DC438">
        <f t="shared" si="96"/>
        <v>0</v>
      </c>
    </row>
    <row r="439" spans="1:107" x14ac:dyDescent="0.2">
      <c r="A439">
        <f>ROW(Source!A216)</f>
        <v>216</v>
      </c>
      <c r="B439">
        <v>68187018</v>
      </c>
      <c r="C439">
        <v>68192082</v>
      </c>
      <c r="D439">
        <v>64842727</v>
      </c>
      <c r="E439">
        <v>1</v>
      </c>
      <c r="F439">
        <v>1</v>
      </c>
      <c r="G439">
        <v>1</v>
      </c>
      <c r="H439">
        <v>3</v>
      </c>
      <c r="I439" t="s">
        <v>758</v>
      </c>
      <c r="J439" t="s">
        <v>759</v>
      </c>
      <c r="K439" t="s">
        <v>760</v>
      </c>
      <c r="L439">
        <v>1339</v>
      </c>
      <c r="N439">
        <v>1007</v>
      </c>
      <c r="O439" t="s">
        <v>712</v>
      </c>
      <c r="P439" t="s">
        <v>712</v>
      </c>
      <c r="Q439">
        <v>1</v>
      </c>
      <c r="W439">
        <v>0</v>
      </c>
      <c r="X439">
        <v>-211956249</v>
      </c>
      <c r="Y439">
        <v>0.01</v>
      </c>
      <c r="AA439">
        <v>3279.94</v>
      </c>
      <c r="AB439">
        <v>0</v>
      </c>
      <c r="AC439">
        <v>0</v>
      </c>
      <c r="AD439">
        <v>0</v>
      </c>
      <c r="AE439">
        <v>519.79999999999995</v>
      </c>
      <c r="AF439">
        <v>0</v>
      </c>
      <c r="AG439">
        <v>0</v>
      </c>
      <c r="AH439">
        <v>0</v>
      </c>
      <c r="AI439">
        <v>6.31</v>
      </c>
      <c r="AJ439">
        <v>1</v>
      </c>
      <c r="AK439">
        <v>1</v>
      </c>
      <c r="AL439">
        <v>1</v>
      </c>
      <c r="AN439">
        <v>0</v>
      </c>
      <c r="AO439">
        <v>1</v>
      </c>
      <c r="AP439">
        <v>0</v>
      </c>
      <c r="AQ439">
        <v>0</v>
      </c>
      <c r="AR439">
        <v>0</v>
      </c>
      <c r="AS439" t="s">
        <v>3</v>
      </c>
      <c r="AT439">
        <v>0.01</v>
      </c>
      <c r="AU439" t="s">
        <v>3</v>
      </c>
      <c r="AV439">
        <v>0</v>
      </c>
      <c r="AW439">
        <v>2</v>
      </c>
      <c r="AX439">
        <v>68192096</v>
      </c>
      <c r="AY439">
        <v>1</v>
      </c>
      <c r="AZ439">
        <v>0</v>
      </c>
      <c r="BA439">
        <v>429</v>
      </c>
      <c r="BB439">
        <v>0</v>
      </c>
      <c r="BC439">
        <v>0</v>
      </c>
      <c r="BD439">
        <v>0</v>
      </c>
      <c r="BE439">
        <v>0</v>
      </c>
      <c r="BF439">
        <v>0</v>
      </c>
      <c r="BG439">
        <v>0</v>
      </c>
      <c r="BH439">
        <v>0</v>
      </c>
      <c r="BI439">
        <v>0</v>
      </c>
      <c r="BJ439">
        <v>0</v>
      </c>
      <c r="BK439">
        <v>0</v>
      </c>
      <c r="BL439">
        <v>0</v>
      </c>
      <c r="BM439">
        <v>0</v>
      </c>
      <c r="BN439">
        <v>0</v>
      </c>
      <c r="BO439">
        <v>0</v>
      </c>
      <c r="BP439">
        <v>0</v>
      </c>
      <c r="BQ439">
        <v>0</v>
      </c>
      <c r="BR439">
        <v>0</v>
      </c>
      <c r="BS439">
        <v>0</v>
      </c>
      <c r="BT439">
        <v>0</v>
      </c>
      <c r="BU439">
        <v>0</v>
      </c>
      <c r="BV439">
        <v>0</v>
      </c>
      <c r="BW439">
        <v>0</v>
      </c>
      <c r="CX439">
        <f>Y439*Source!I216</f>
        <v>1E-3</v>
      </c>
      <c r="CY439">
        <f t="shared" si="92"/>
        <v>3279.94</v>
      </c>
      <c r="CZ439">
        <f t="shared" si="93"/>
        <v>519.79999999999995</v>
      </c>
      <c r="DA439">
        <f t="shared" si="94"/>
        <v>6.31</v>
      </c>
      <c r="DB439">
        <f t="shared" si="95"/>
        <v>5.2</v>
      </c>
      <c r="DC439">
        <f t="shared" si="96"/>
        <v>0</v>
      </c>
    </row>
    <row r="440" spans="1:107" x14ac:dyDescent="0.2">
      <c r="A440">
        <f>ROW(Source!A253)</f>
        <v>253</v>
      </c>
      <c r="B440">
        <v>68187018</v>
      </c>
      <c r="C440">
        <v>68192428</v>
      </c>
      <c r="D440">
        <v>18434709</v>
      </c>
      <c r="E440">
        <v>1</v>
      </c>
      <c r="F440">
        <v>1</v>
      </c>
      <c r="G440">
        <v>1</v>
      </c>
      <c r="H440">
        <v>1</v>
      </c>
      <c r="I440" t="s">
        <v>1088</v>
      </c>
      <c r="J440" t="s">
        <v>3</v>
      </c>
      <c r="K440" t="s">
        <v>1089</v>
      </c>
      <c r="L440">
        <v>1369</v>
      </c>
      <c r="N440">
        <v>1013</v>
      </c>
      <c r="O440" t="s">
        <v>665</v>
      </c>
      <c r="P440" t="s">
        <v>665</v>
      </c>
      <c r="Q440">
        <v>1</v>
      </c>
      <c r="W440">
        <v>0</v>
      </c>
      <c r="X440">
        <v>-1616652276</v>
      </c>
      <c r="Y440">
        <v>53.106999999999999</v>
      </c>
      <c r="AA440">
        <v>0</v>
      </c>
      <c r="AB440">
        <v>0</v>
      </c>
      <c r="AC440">
        <v>0</v>
      </c>
      <c r="AD440">
        <v>11.27</v>
      </c>
      <c r="AE440">
        <v>0</v>
      </c>
      <c r="AF440">
        <v>0</v>
      </c>
      <c r="AG440">
        <v>0</v>
      </c>
      <c r="AH440">
        <v>11.27</v>
      </c>
      <c r="AI440">
        <v>1</v>
      </c>
      <c r="AJ440">
        <v>1</v>
      </c>
      <c r="AK440">
        <v>1</v>
      </c>
      <c r="AL440">
        <v>1</v>
      </c>
      <c r="AN440">
        <v>0</v>
      </c>
      <c r="AO440">
        <v>1</v>
      </c>
      <c r="AP440">
        <v>1</v>
      </c>
      <c r="AQ440">
        <v>0</v>
      </c>
      <c r="AR440">
        <v>0</v>
      </c>
      <c r="AS440" t="s">
        <v>3</v>
      </c>
      <c r="AT440">
        <v>46.18</v>
      </c>
      <c r="AU440" t="s">
        <v>21</v>
      </c>
      <c r="AV440">
        <v>1</v>
      </c>
      <c r="AW440">
        <v>2</v>
      </c>
      <c r="AX440">
        <v>68192429</v>
      </c>
      <c r="AY440">
        <v>1</v>
      </c>
      <c r="AZ440">
        <v>2048</v>
      </c>
      <c r="BA440">
        <v>430</v>
      </c>
      <c r="BB440">
        <v>0</v>
      </c>
      <c r="BC440">
        <v>0</v>
      </c>
      <c r="BD440">
        <v>0</v>
      </c>
      <c r="BE440">
        <v>0</v>
      </c>
      <c r="BF440">
        <v>0</v>
      </c>
      <c r="BG440">
        <v>0</v>
      </c>
      <c r="BH440">
        <v>0</v>
      </c>
      <c r="BI440">
        <v>0</v>
      </c>
      <c r="BJ440">
        <v>0</v>
      </c>
      <c r="BK440">
        <v>0</v>
      </c>
      <c r="BL440">
        <v>0</v>
      </c>
      <c r="BM440">
        <v>0</v>
      </c>
      <c r="BN440">
        <v>0</v>
      </c>
      <c r="BO440">
        <v>0</v>
      </c>
      <c r="BP440">
        <v>0</v>
      </c>
      <c r="BQ440">
        <v>0</v>
      </c>
      <c r="BR440">
        <v>0</v>
      </c>
      <c r="BS440">
        <v>0</v>
      </c>
      <c r="BT440">
        <v>0</v>
      </c>
      <c r="BU440">
        <v>0</v>
      </c>
      <c r="BV440">
        <v>0</v>
      </c>
      <c r="BW440">
        <v>0</v>
      </c>
      <c r="CX440">
        <f>Y440*Source!I253</f>
        <v>7.3022125000000004</v>
      </c>
      <c r="CY440">
        <f>AD440</f>
        <v>11.27</v>
      </c>
      <c r="CZ440">
        <f>AH440</f>
        <v>11.27</v>
      </c>
      <c r="DA440">
        <f>AL440</f>
        <v>1</v>
      </c>
      <c r="DB440">
        <f>ROUND((ROUND(AT440*CZ440,2)*1.15),6)</f>
        <v>598.51750000000004</v>
      </c>
      <c r="DC440">
        <f>ROUND((ROUND(AT440*AG440,2)*1.15),6)</f>
        <v>0</v>
      </c>
    </row>
    <row r="441" spans="1:107" x14ac:dyDescent="0.2">
      <c r="A441">
        <f>ROW(Source!A253)</f>
        <v>253</v>
      </c>
      <c r="B441">
        <v>68187018</v>
      </c>
      <c r="C441">
        <v>68192428</v>
      </c>
      <c r="D441">
        <v>121548</v>
      </c>
      <c r="E441">
        <v>1</v>
      </c>
      <c r="F441">
        <v>1</v>
      </c>
      <c r="G441">
        <v>1</v>
      </c>
      <c r="H441">
        <v>1</v>
      </c>
      <c r="I441" t="s">
        <v>44</v>
      </c>
      <c r="J441" t="s">
        <v>3</v>
      </c>
      <c r="K441" t="s">
        <v>723</v>
      </c>
      <c r="L441">
        <v>608254</v>
      </c>
      <c r="N441">
        <v>1013</v>
      </c>
      <c r="O441" t="s">
        <v>724</v>
      </c>
      <c r="P441" t="s">
        <v>724</v>
      </c>
      <c r="Q441">
        <v>1</v>
      </c>
      <c r="W441">
        <v>0</v>
      </c>
      <c r="X441">
        <v>-185737400</v>
      </c>
      <c r="Y441">
        <v>0.48749999999999999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1</v>
      </c>
      <c r="AJ441">
        <v>1</v>
      </c>
      <c r="AK441">
        <v>1</v>
      </c>
      <c r="AL441">
        <v>1</v>
      </c>
      <c r="AN441">
        <v>0</v>
      </c>
      <c r="AO441">
        <v>1</v>
      </c>
      <c r="AP441">
        <v>1</v>
      </c>
      <c r="AQ441">
        <v>0</v>
      </c>
      <c r="AR441">
        <v>0</v>
      </c>
      <c r="AS441" t="s">
        <v>3</v>
      </c>
      <c r="AT441">
        <v>0.39</v>
      </c>
      <c r="AU441" t="s">
        <v>20</v>
      </c>
      <c r="AV441">
        <v>2</v>
      </c>
      <c r="AW441">
        <v>2</v>
      </c>
      <c r="AX441">
        <v>68192430</v>
      </c>
      <c r="AY441">
        <v>1</v>
      </c>
      <c r="AZ441">
        <v>2048</v>
      </c>
      <c r="BA441">
        <v>431</v>
      </c>
      <c r="BB441">
        <v>0</v>
      </c>
      <c r="BC441">
        <v>0</v>
      </c>
      <c r="BD441">
        <v>0</v>
      </c>
      <c r="BE441">
        <v>0</v>
      </c>
      <c r="BF441">
        <v>0</v>
      </c>
      <c r="BG441">
        <v>0</v>
      </c>
      <c r="BH441">
        <v>0</v>
      </c>
      <c r="BI441">
        <v>0</v>
      </c>
      <c r="BJ441">
        <v>0</v>
      </c>
      <c r="BK441">
        <v>0</v>
      </c>
      <c r="BL441">
        <v>0</v>
      </c>
      <c r="BM441">
        <v>0</v>
      </c>
      <c r="BN441">
        <v>0</v>
      </c>
      <c r="BO441">
        <v>0</v>
      </c>
      <c r="BP441">
        <v>0</v>
      </c>
      <c r="BQ441">
        <v>0</v>
      </c>
      <c r="BR441">
        <v>0</v>
      </c>
      <c r="BS441">
        <v>0</v>
      </c>
      <c r="BT441">
        <v>0</v>
      </c>
      <c r="BU441">
        <v>0</v>
      </c>
      <c r="BV441">
        <v>0</v>
      </c>
      <c r="BW441">
        <v>0</v>
      </c>
      <c r="CX441">
        <f>Y441*Source!I253</f>
        <v>6.7031250000000001E-2</v>
      </c>
      <c r="CY441">
        <f>AD441</f>
        <v>0</v>
      </c>
      <c r="CZ441">
        <f>AH441</f>
        <v>0</v>
      </c>
      <c r="DA441">
        <f>AL441</f>
        <v>1</v>
      </c>
      <c r="DB441">
        <f>ROUND((ROUND(AT441*CZ441,2)*1.25),6)</f>
        <v>0</v>
      </c>
      <c r="DC441">
        <f>ROUND((ROUND(AT441*AG441,2)*1.25),6)</f>
        <v>0</v>
      </c>
    </row>
    <row r="442" spans="1:107" x14ac:dyDescent="0.2">
      <c r="A442">
        <f>ROW(Source!A253)</f>
        <v>253</v>
      </c>
      <c r="B442">
        <v>68187018</v>
      </c>
      <c r="C442">
        <v>68192428</v>
      </c>
      <c r="D442">
        <v>64871408</v>
      </c>
      <c r="E442">
        <v>1</v>
      </c>
      <c r="F442">
        <v>1</v>
      </c>
      <c r="G442">
        <v>1</v>
      </c>
      <c r="H442">
        <v>2</v>
      </c>
      <c r="I442" t="s">
        <v>789</v>
      </c>
      <c r="J442" t="s">
        <v>790</v>
      </c>
      <c r="K442" t="s">
        <v>791</v>
      </c>
      <c r="L442">
        <v>1368</v>
      </c>
      <c r="N442">
        <v>1011</v>
      </c>
      <c r="O442" t="s">
        <v>669</v>
      </c>
      <c r="P442" t="s">
        <v>669</v>
      </c>
      <c r="Q442">
        <v>1</v>
      </c>
      <c r="W442">
        <v>0</v>
      </c>
      <c r="X442">
        <v>344519037</v>
      </c>
      <c r="Y442">
        <v>0.48749999999999999</v>
      </c>
      <c r="AA442">
        <v>0</v>
      </c>
      <c r="AB442">
        <v>399.5</v>
      </c>
      <c r="AC442">
        <v>383.81</v>
      </c>
      <c r="AD442">
        <v>0</v>
      </c>
      <c r="AE442">
        <v>0</v>
      </c>
      <c r="AF442">
        <v>31.26</v>
      </c>
      <c r="AG442">
        <v>13.5</v>
      </c>
      <c r="AH442">
        <v>0</v>
      </c>
      <c r="AI442">
        <v>1</v>
      </c>
      <c r="AJ442">
        <v>12.78</v>
      </c>
      <c r="AK442">
        <v>28.43</v>
      </c>
      <c r="AL442">
        <v>1</v>
      </c>
      <c r="AN442">
        <v>0</v>
      </c>
      <c r="AO442">
        <v>1</v>
      </c>
      <c r="AP442">
        <v>1</v>
      </c>
      <c r="AQ442">
        <v>0</v>
      </c>
      <c r="AR442">
        <v>0</v>
      </c>
      <c r="AS442" t="s">
        <v>3</v>
      </c>
      <c r="AT442">
        <v>0.39</v>
      </c>
      <c r="AU442" t="s">
        <v>20</v>
      </c>
      <c r="AV442">
        <v>0</v>
      </c>
      <c r="AW442">
        <v>2</v>
      </c>
      <c r="AX442">
        <v>68192431</v>
      </c>
      <c r="AY442">
        <v>1</v>
      </c>
      <c r="AZ442">
        <v>2048</v>
      </c>
      <c r="BA442">
        <v>432</v>
      </c>
      <c r="BB442">
        <v>0</v>
      </c>
      <c r="BC442">
        <v>0</v>
      </c>
      <c r="BD442">
        <v>0</v>
      </c>
      <c r="BE442">
        <v>0</v>
      </c>
      <c r="BF442">
        <v>0</v>
      </c>
      <c r="BG442">
        <v>0</v>
      </c>
      <c r="BH442">
        <v>0</v>
      </c>
      <c r="BI442">
        <v>0</v>
      </c>
      <c r="BJ442">
        <v>0</v>
      </c>
      <c r="BK442">
        <v>0</v>
      </c>
      <c r="BL442">
        <v>0</v>
      </c>
      <c r="BM442">
        <v>0</v>
      </c>
      <c r="BN442">
        <v>0</v>
      </c>
      <c r="BO442">
        <v>0</v>
      </c>
      <c r="BP442">
        <v>0</v>
      </c>
      <c r="BQ442">
        <v>0</v>
      </c>
      <c r="BR442">
        <v>0</v>
      </c>
      <c r="BS442">
        <v>0</v>
      </c>
      <c r="BT442">
        <v>0</v>
      </c>
      <c r="BU442">
        <v>0</v>
      </c>
      <c r="BV442">
        <v>0</v>
      </c>
      <c r="BW442">
        <v>0</v>
      </c>
      <c r="CX442">
        <f>Y442*Source!I253</f>
        <v>6.7031250000000001E-2</v>
      </c>
      <c r="CY442">
        <f>AB442</f>
        <v>399.5</v>
      </c>
      <c r="CZ442">
        <f>AF442</f>
        <v>31.26</v>
      </c>
      <c r="DA442">
        <f>AJ442</f>
        <v>12.78</v>
      </c>
      <c r="DB442">
        <f>ROUND((ROUND(AT442*CZ442,2)*1.25),6)</f>
        <v>15.237500000000001</v>
      </c>
      <c r="DC442">
        <f>ROUND((ROUND(AT442*AG442,2)*1.25),6)</f>
        <v>6.5875000000000004</v>
      </c>
    </row>
    <row r="443" spans="1:107" x14ac:dyDescent="0.2">
      <c r="A443">
        <f>ROW(Source!A253)</f>
        <v>253</v>
      </c>
      <c r="B443">
        <v>68187018</v>
      </c>
      <c r="C443">
        <v>68192428</v>
      </c>
      <c r="D443">
        <v>64871898</v>
      </c>
      <c r="E443">
        <v>1</v>
      </c>
      <c r="F443">
        <v>1</v>
      </c>
      <c r="G443">
        <v>1</v>
      </c>
      <c r="H443">
        <v>2</v>
      </c>
      <c r="I443" t="s">
        <v>1090</v>
      </c>
      <c r="J443" t="s">
        <v>1091</v>
      </c>
      <c r="K443" t="s">
        <v>1092</v>
      </c>
      <c r="L443">
        <v>1368</v>
      </c>
      <c r="N443">
        <v>1011</v>
      </c>
      <c r="O443" t="s">
        <v>669</v>
      </c>
      <c r="P443" t="s">
        <v>669</v>
      </c>
      <c r="Q443">
        <v>1</v>
      </c>
      <c r="W443">
        <v>0</v>
      </c>
      <c r="X443">
        <v>527313756</v>
      </c>
      <c r="Y443">
        <v>10.0625</v>
      </c>
      <c r="AA443">
        <v>0</v>
      </c>
      <c r="AB443">
        <v>119.4</v>
      </c>
      <c r="AC443">
        <v>0</v>
      </c>
      <c r="AD443">
        <v>0</v>
      </c>
      <c r="AE443">
        <v>0</v>
      </c>
      <c r="AF443">
        <v>30</v>
      </c>
      <c r="AG443">
        <v>0</v>
      </c>
      <c r="AH443">
        <v>0</v>
      </c>
      <c r="AI443">
        <v>1</v>
      </c>
      <c r="AJ443">
        <v>3.98</v>
      </c>
      <c r="AK443">
        <v>28.43</v>
      </c>
      <c r="AL443">
        <v>1</v>
      </c>
      <c r="AN443">
        <v>0</v>
      </c>
      <c r="AO443">
        <v>1</v>
      </c>
      <c r="AP443">
        <v>1</v>
      </c>
      <c r="AQ443">
        <v>0</v>
      </c>
      <c r="AR443">
        <v>0</v>
      </c>
      <c r="AS443" t="s">
        <v>3</v>
      </c>
      <c r="AT443">
        <v>8.0500000000000007</v>
      </c>
      <c r="AU443" t="s">
        <v>20</v>
      </c>
      <c r="AV443">
        <v>0</v>
      </c>
      <c r="AW443">
        <v>2</v>
      </c>
      <c r="AX443">
        <v>68192432</v>
      </c>
      <c r="AY443">
        <v>1</v>
      </c>
      <c r="AZ443">
        <v>0</v>
      </c>
      <c r="BA443">
        <v>433</v>
      </c>
      <c r="BB443">
        <v>0</v>
      </c>
      <c r="BC443">
        <v>0</v>
      </c>
      <c r="BD443">
        <v>0</v>
      </c>
      <c r="BE443">
        <v>0</v>
      </c>
      <c r="BF443">
        <v>0</v>
      </c>
      <c r="BG443">
        <v>0</v>
      </c>
      <c r="BH443">
        <v>0</v>
      </c>
      <c r="BI443">
        <v>0</v>
      </c>
      <c r="BJ443">
        <v>0</v>
      </c>
      <c r="BK443">
        <v>0</v>
      </c>
      <c r="BL443">
        <v>0</v>
      </c>
      <c r="BM443">
        <v>0</v>
      </c>
      <c r="BN443">
        <v>0</v>
      </c>
      <c r="BO443">
        <v>0</v>
      </c>
      <c r="BP443">
        <v>0</v>
      </c>
      <c r="BQ443">
        <v>0</v>
      </c>
      <c r="BR443">
        <v>0</v>
      </c>
      <c r="BS443">
        <v>0</v>
      </c>
      <c r="BT443">
        <v>0</v>
      </c>
      <c r="BU443">
        <v>0</v>
      </c>
      <c r="BV443">
        <v>0</v>
      </c>
      <c r="BW443">
        <v>0</v>
      </c>
      <c r="CX443">
        <f>Y443*Source!I253</f>
        <v>1.3835937500000002</v>
      </c>
      <c r="CY443">
        <f>AB443</f>
        <v>119.4</v>
      </c>
      <c r="CZ443">
        <f>AF443</f>
        <v>30</v>
      </c>
      <c r="DA443">
        <f>AJ443</f>
        <v>3.98</v>
      </c>
      <c r="DB443">
        <f>ROUND((ROUND(AT443*CZ443,2)*1.25),6)</f>
        <v>301.875</v>
      </c>
      <c r="DC443">
        <f>ROUND((ROUND(AT443*AG443,2)*1.25),6)</f>
        <v>0</v>
      </c>
    </row>
    <row r="444" spans="1:107" x14ac:dyDescent="0.2">
      <c r="A444">
        <f>ROW(Source!A253)</f>
        <v>253</v>
      </c>
      <c r="B444">
        <v>68187018</v>
      </c>
      <c r="C444">
        <v>68192428</v>
      </c>
      <c r="D444">
        <v>64872992</v>
      </c>
      <c r="E444">
        <v>1</v>
      </c>
      <c r="F444">
        <v>1</v>
      </c>
      <c r="G444">
        <v>1</v>
      </c>
      <c r="H444">
        <v>2</v>
      </c>
      <c r="I444" t="s">
        <v>1093</v>
      </c>
      <c r="J444" t="s">
        <v>1094</v>
      </c>
      <c r="K444" t="s">
        <v>1095</v>
      </c>
      <c r="L444">
        <v>1368</v>
      </c>
      <c r="N444">
        <v>1011</v>
      </c>
      <c r="O444" t="s">
        <v>669</v>
      </c>
      <c r="P444" t="s">
        <v>669</v>
      </c>
      <c r="Q444">
        <v>1</v>
      </c>
      <c r="W444">
        <v>0</v>
      </c>
      <c r="X444">
        <v>-652635439</v>
      </c>
      <c r="Y444">
        <v>7.5</v>
      </c>
      <c r="AA444">
        <v>0</v>
      </c>
      <c r="AB444">
        <v>12.91</v>
      </c>
      <c r="AC444">
        <v>0</v>
      </c>
      <c r="AD444">
        <v>0</v>
      </c>
      <c r="AE444">
        <v>0</v>
      </c>
      <c r="AF444">
        <v>2.7</v>
      </c>
      <c r="AG444">
        <v>0</v>
      </c>
      <c r="AH444">
        <v>0</v>
      </c>
      <c r="AI444">
        <v>1</v>
      </c>
      <c r="AJ444">
        <v>4.78</v>
      </c>
      <c r="AK444">
        <v>28.43</v>
      </c>
      <c r="AL444">
        <v>1</v>
      </c>
      <c r="AN444">
        <v>0</v>
      </c>
      <c r="AO444">
        <v>1</v>
      </c>
      <c r="AP444">
        <v>1</v>
      </c>
      <c r="AQ444">
        <v>0</v>
      </c>
      <c r="AR444">
        <v>0</v>
      </c>
      <c r="AS444" t="s">
        <v>3</v>
      </c>
      <c r="AT444">
        <v>6</v>
      </c>
      <c r="AU444" t="s">
        <v>20</v>
      </c>
      <c r="AV444">
        <v>0</v>
      </c>
      <c r="AW444">
        <v>2</v>
      </c>
      <c r="AX444">
        <v>68192433</v>
      </c>
      <c r="AY444">
        <v>1</v>
      </c>
      <c r="AZ444">
        <v>0</v>
      </c>
      <c r="BA444">
        <v>434</v>
      </c>
      <c r="BB444">
        <v>0</v>
      </c>
      <c r="BC444">
        <v>0</v>
      </c>
      <c r="BD444">
        <v>0</v>
      </c>
      <c r="BE444">
        <v>0</v>
      </c>
      <c r="BF444">
        <v>0</v>
      </c>
      <c r="BG444">
        <v>0</v>
      </c>
      <c r="BH444">
        <v>0</v>
      </c>
      <c r="BI444">
        <v>0</v>
      </c>
      <c r="BJ444">
        <v>0</v>
      </c>
      <c r="BK444">
        <v>0</v>
      </c>
      <c r="BL444">
        <v>0</v>
      </c>
      <c r="BM444">
        <v>0</v>
      </c>
      <c r="BN444">
        <v>0</v>
      </c>
      <c r="BO444">
        <v>0</v>
      </c>
      <c r="BP444">
        <v>0</v>
      </c>
      <c r="BQ444">
        <v>0</v>
      </c>
      <c r="BR444">
        <v>0</v>
      </c>
      <c r="BS444">
        <v>0</v>
      </c>
      <c r="BT444">
        <v>0</v>
      </c>
      <c r="BU444">
        <v>0</v>
      </c>
      <c r="BV444">
        <v>0</v>
      </c>
      <c r="BW444">
        <v>0</v>
      </c>
      <c r="CX444">
        <f>Y444*Source!I253</f>
        <v>1.03125</v>
      </c>
      <c r="CY444">
        <f>AB444</f>
        <v>12.91</v>
      </c>
      <c r="CZ444">
        <f>AF444</f>
        <v>2.7</v>
      </c>
      <c r="DA444">
        <f>AJ444</f>
        <v>4.78</v>
      </c>
      <c r="DB444">
        <f>ROUND((ROUND(AT444*CZ444,2)*1.25),6)</f>
        <v>20.25</v>
      </c>
      <c r="DC444">
        <f>ROUND((ROUND(AT444*AG444,2)*1.25),6)</f>
        <v>0</v>
      </c>
    </row>
    <row r="445" spans="1:107" x14ac:dyDescent="0.2">
      <c r="A445">
        <f>ROW(Source!A253)</f>
        <v>253</v>
      </c>
      <c r="B445">
        <v>68187018</v>
      </c>
      <c r="C445">
        <v>68192428</v>
      </c>
      <c r="D445">
        <v>64873129</v>
      </c>
      <c r="E445">
        <v>1</v>
      </c>
      <c r="F445">
        <v>1</v>
      </c>
      <c r="G445">
        <v>1</v>
      </c>
      <c r="H445">
        <v>2</v>
      </c>
      <c r="I445" t="s">
        <v>715</v>
      </c>
      <c r="J445" t="s">
        <v>716</v>
      </c>
      <c r="K445" t="s">
        <v>717</v>
      </c>
      <c r="L445">
        <v>1368</v>
      </c>
      <c r="N445">
        <v>1011</v>
      </c>
      <c r="O445" t="s">
        <v>669</v>
      </c>
      <c r="P445" t="s">
        <v>669</v>
      </c>
      <c r="Q445">
        <v>1</v>
      </c>
      <c r="W445">
        <v>0</v>
      </c>
      <c r="X445">
        <v>1230759911</v>
      </c>
      <c r="Y445">
        <v>0.73750000000000004</v>
      </c>
      <c r="AA445">
        <v>0</v>
      </c>
      <c r="AB445">
        <v>851.65</v>
      </c>
      <c r="AC445">
        <v>329.79</v>
      </c>
      <c r="AD445">
        <v>0</v>
      </c>
      <c r="AE445">
        <v>0</v>
      </c>
      <c r="AF445">
        <v>87.17</v>
      </c>
      <c r="AG445">
        <v>11.6</v>
      </c>
      <c r="AH445">
        <v>0</v>
      </c>
      <c r="AI445">
        <v>1</v>
      </c>
      <c r="AJ445">
        <v>9.77</v>
      </c>
      <c r="AK445">
        <v>28.43</v>
      </c>
      <c r="AL445">
        <v>1</v>
      </c>
      <c r="AN445">
        <v>0</v>
      </c>
      <c r="AO445">
        <v>1</v>
      </c>
      <c r="AP445">
        <v>1</v>
      </c>
      <c r="AQ445">
        <v>0</v>
      </c>
      <c r="AR445">
        <v>0</v>
      </c>
      <c r="AS445" t="s">
        <v>3</v>
      </c>
      <c r="AT445">
        <v>0.59</v>
      </c>
      <c r="AU445" t="s">
        <v>20</v>
      </c>
      <c r="AV445">
        <v>0</v>
      </c>
      <c r="AW445">
        <v>2</v>
      </c>
      <c r="AX445">
        <v>68192434</v>
      </c>
      <c r="AY445">
        <v>1</v>
      </c>
      <c r="AZ445">
        <v>2048</v>
      </c>
      <c r="BA445">
        <v>435</v>
      </c>
      <c r="BB445">
        <v>0</v>
      </c>
      <c r="BC445">
        <v>0</v>
      </c>
      <c r="BD445">
        <v>0</v>
      </c>
      <c r="BE445">
        <v>0</v>
      </c>
      <c r="BF445">
        <v>0</v>
      </c>
      <c r="BG445">
        <v>0</v>
      </c>
      <c r="BH445">
        <v>0</v>
      </c>
      <c r="BI445">
        <v>0</v>
      </c>
      <c r="BJ445">
        <v>0</v>
      </c>
      <c r="BK445">
        <v>0</v>
      </c>
      <c r="BL445">
        <v>0</v>
      </c>
      <c r="BM445">
        <v>0</v>
      </c>
      <c r="BN445">
        <v>0</v>
      </c>
      <c r="BO445">
        <v>0</v>
      </c>
      <c r="BP445">
        <v>0</v>
      </c>
      <c r="BQ445">
        <v>0</v>
      </c>
      <c r="BR445">
        <v>0</v>
      </c>
      <c r="BS445">
        <v>0</v>
      </c>
      <c r="BT445">
        <v>0</v>
      </c>
      <c r="BU445">
        <v>0</v>
      </c>
      <c r="BV445">
        <v>0</v>
      </c>
      <c r="BW445">
        <v>0</v>
      </c>
      <c r="CX445">
        <f>Y445*Source!I253</f>
        <v>0.10140625000000002</v>
      </c>
      <c r="CY445">
        <f>AB445</f>
        <v>851.65</v>
      </c>
      <c r="CZ445">
        <f>AF445</f>
        <v>87.17</v>
      </c>
      <c r="DA445">
        <f>AJ445</f>
        <v>9.77</v>
      </c>
      <c r="DB445">
        <f>ROUND((ROUND(AT445*CZ445,2)*1.25),6)</f>
        <v>64.287499999999994</v>
      </c>
      <c r="DC445">
        <f>ROUND((ROUND(AT445*AG445,2)*1.25),6)</f>
        <v>8.5500000000000007</v>
      </c>
    </row>
    <row r="446" spans="1:107" x14ac:dyDescent="0.2">
      <c r="A446">
        <f>ROW(Source!A253)</f>
        <v>253</v>
      </c>
      <c r="B446">
        <v>68187018</v>
      </c>
      <c r="C446">
        <v>68192428</v>
      </c>
      <c r="D446">
        <v>64807275</v>
      </c>
      <c r="E446">
        <v>1</v>
      </c>
      <c r="F446">
        <v>1</v>
      </c>
      <c r="G446">
        <v>1</v>
      </c>
      <c r="H446">
        <v>3</v>
      </c>
      <c r="I446" t="s">
        <v>1096</v>
      </c>
      <c r="J446" t="s">
        <v>1097</v>
      </c>
      <c r="K446" t="s">
        <v>1098</v>
      </c>
      <c r="L446">
        <v>1348</v>
      </c>
      <c r="N446">
        <v>1009</v>
      </c>
      <c r="O446" t="s">
        <v>133</v>
      </c>
      <c r="P446" t="s">
        <v>133</v>
      </c>
      <c r="Q446">
        <v>1000</v>
      </c>
      <c r="W446">
        <v>0</v>
      </c>
      <c r="X446">
        <v>-2112195305</v>
      </c>
      <c r="Y446">
        <v>1.4E-2</v>
      </c>
      <c r="AA446">
        <v>20740.8</v>
      </c>
      <c r="AB446">
        <v>0</v>
      </c>
      <c r="AC446">
        <v>0</v>
      </c>
      <c r="AD446">
        <v>0</v>
      </c>
      <c r="AE446">
        <v>1160</v>
      </c>
      <c r="AF446">
        <v>0</v>
      </c>
      <c r="AG446">
        <v>0</v>
      </c>
      <c r="AH446">
        <v>0</v>
      </c>
      <c r="AI446">
        <v>17.88</v>
      </c>
      <c r="AJ446">
        <v>1</v>
      </c>
      <c r="AK446">
        <v>1</v>
      </c>
      <c r="AL446">
        <v>1</v>
      </c>
      <c r="AN446">
        <v>0</v>
      </c>
      <c r="AO446">
        <v>1</v>
      </c>
      <c r="AP446">
        <v>0</v>
      </c>
      <c r="AQ446">
        <v>0</v>
      </c>
      <c r="AR446">
        <v>0</v>
      </c>
      <c r="AS446" t="s">
        <v>3</v>
      </c>
      <c r="AT446">
        <v>1.4E-2</v>
      </c>
      <c r="AU446" t="s">
        <v>3</v>
      </c>
      <c r="AV446">
        <v>0</v>
      </c>
      <c r="AW446">
        <v>2</v>
      </c>
      <c r="AX446">
        <v>68192435</v>
      </c>
      <c r="AY446">
        <v>1</v>
      </c>
      <c r="AZ446">
        <v>0</v>
      </c>
      <c r="BA446">
        <v>436</v>
      </c>
      <c r="BB446">
        <v>0</v>
      </c>
      <c r="BC446">
        <v>0</v>
      </c>
      <c r="BD446">
        <v>0</v>
      </c>
      <c r="BE446">
        <v>0</v>
      </c>
      <c r="BF446">
        <v>0</v>
      </c>
      <c r="BG446">
        <v>0</v>
      </c>
      <c r="BH446">
        <v>0</v>
      </c>
      <c r="BI446">
        <v>0</v>
      </c>
      <c r="BJ446">
        <v>0</v>
      </c>
      <c r="BK446">
        <v>0</v>
      </c>
      <c r="BL446">
        <v>0</v>
      </c>
      <c r="BM446">
        <v>0</v>
      </c>
      <c r="BN446">
        <v>0</v>
      </c>
      <c r="BO446">
        <v>0</v>
      </c>
      <c r="BP446">
        <v>0</v>
      </c>
      <c r="BQ446">
        <v>0</v>
      </c>
      <c r="BR446">
        <v>0</v>
      </c>
      <c r="BS446">
        <v>0</v>
      </c>
      <c r="BT446">
        <v>0</v>
      </c>
      <c r="BU446">
        <v>0</v>
      </c>
      <c r="BV446">
        <v>0</v>
      </c>
      <c r="BW446">
        <v>0</v>
      </c>
      <c r="CX446">
        <f>Y446*Source!I253</f>
        <v>1.9250000000000003E-3</v>
      </c>
      <c r="CY446">
        <f t="shared" ref="CY446:CY453" si="97">AA446</f>
        <v>20740.8</v>
      </c>
      <c r="CZ446">
        <f t="shared" ref="CZ446:CZ453" si="98">AE446</f>
        <v>1160</v>
      </c>
      <c r="DA446">
        <f t="shared" ref="DA446:DA453" si="99">AI446</f>
        <v>17.88</v>
      </c>
      <c r="DB446">
        <f t="shared" ref="DB446:DB453" si="100">ROUND(ROUND(AT446*CZ446,2),6)</f>
        <v>16.239999999999998</v>
      </c>
      <c r="DC446">
        <f t="shared" ref="DC446:DC453" si="101">ROUND(ROUND(AT446*AG446,2),6)</f>
        <v>0</v>
      </c>
    </row>
    <row r="447" spans="1:107" x14ac:dyDescent="0.2">
      <c r="A447">
        <f>ROW(Source!A253)</f>
        <v>253</v>
      </c>
      <c r="B447">
        <v>68187018</v>
      </c>
      <c r="C447">
        <v>68192428</v>
      </c>
      <c r="D447">
        <v>64807310</v>
      </c>
      <c r="E447">
        <v>1</v>
      </c>
      <c r="F447">
        <v>1</v>
      </c>
      <c r="G447">
        <v>1</v>
      </c>
      <c r="H447">
        <v>3</v>
      </c>
      <c r="I447" t="s">
        <v>1099</v>
      </c>
      <c r="J447" t="s">
        <v>1100</v>
      </c>
      <c r="K447" t="s">
        <v>1101</v>
      </c>
      <c r="L447">
        <v>1348</v>
      </c>
      <c r="N447">
        <v>1009</v>
      </c>
      <c r="O447" t="s">
        <v>133</v>
      </c>
      <c r="P447" t="s">
        <v>133</v>
      </c>
      <c r="Q447">
        <v>1000</v>
      </c>
      <c r="W447">
        <v>0</v>
      </c>
      <c r="X447">
        <v>503556632</v>
      </c>
      <c r="Y447">
        <v>0.28899999999999998</v>
      </c>
      <c r="AA447">
        <v>20746.650000000001</v>
      </c>
      <c r="AB447">
        <v>0</v>
      </c>
      <c r="AC447">
        <v>0</v>
      </c>
      <c r="AD447">
        <v>0</v>
      </c>
      <c r="AE447">
        <v>1383.11</v>
      </c>
      <c r="AF447">
        <v>0</v>
      </c>
      <c r="AG447">
        <v>0</v>
      </c>
      <c r="AH447">
        <v>0</v>
      </c>
      <c r="AI447">
        <v>15</v>
      </c>
      <c r="AJ447">
        <v>1</v>
      </c>
      <c r="AK447">
        <v>1</v>
      </c>
      <c r="AL447">
        <v>1</v>
      </c>
      <c r="AN447">
        <v>0</v>
      </c>
      <c r="AO447">
        <v>1</v>
      </c>
      <c r="AP447">
        <v>0</v>
      </c>
      <c r="AQ447">
        <v>0</v>
      </c>
      <c r="AR447">
        <v>0</v>
      </c>
      <c r="AS447" t="s">
        <v>3</v>
      </c>
      <c r="AT447">
        <v>0.28899999999999998</v>
      </c>
      <c r="AU447" t="s">
        <v>3</v>
      </c>
      <c r="AV447">
        <v>0</v>
      </c>
      <c r="AW447">
        <v>2</v>
      </c>
      <c r="AX447">
        <v>68192436</v>
      </c>
      <c r="AY447">
        <v>1</v>
      </c>
      <c r="AZ447">
        <v>0</v>
      </c>
      <c r="BA447">
        <v>437</v>
      </c>
      <c r="BB447">
        <v>0</v>
      </c>
      <c r="BC447">
        <v>0</v>
      </c>
      <c r="BD447">
        <v>0</v>
      </c>
      <c r="BE447">
        <v>0</v>
      </c>
      <c r="BF447">
        <v>0</v>
      </c>
      <c r="BG447">
        <v>0</v>
      </c>
      <c r="BH447">
        <v>0</v>
      </c>
      <c r="BI447">
        <v>0</v>
      </c>
      <c r="BJ447">
        <v>0</v>
      </c>
      <c r="BK447">
        <v>0</v>
      </c>
      <c r="BL447">
        <v>0</v>
      </c>
      <c r="BM447">
        <v>0</v>
      </c>
      <c r="BN447">
        <v>0</v>
      </c>
      <c r="BO447">
        <v>0</v>
      </c>
      <c r="BP447">
        <v>0</v>
      </c>
      <c r="BQ447">
        <v>0</v>
      </c>
      <c r="BR447">
        <v>0</v>
      </c>
      <c r="BS447">
        <v>0</v>
      </c>
      <c r="BT447">
        <v>0</v>
      </c>
      <c r="BU447">
        <v>0</v>
      </c>
      <c r="BV447">
        <v>0</v>
      </c>
      <c r="BW447">
        <v>0</v>
      </c>
      <c r="CX447">
        <f>Y447*Source!I253</f>
        <v>3.9737500000000002E-2</v>
      </c>
      <c r="CY447">
        <f t="shared" si="97"/>
        <v>20746.650000000001</v>
      </c>
      <c r="CZ447">
        <f t="shared" si="98"/>
        <v>1383.11</v>
      </c>
      <c r="DA447">
        <f t="shared" si="99"/>
        <v>15</v>
      </c>
      <c r="DB447">
        <f t="shared" si="100"/>
        <v>399.72</v>
      </c>
      <c r="DC447">
        <f t="shared" si="101"/>
        <v>0</v>
      </c>
    </row>
    <row r="448" spans="1:107" x14ac:dyDescent="0.2">
      <c r="A448">
        <f>ROW(Source!A253)</f>
        <v>253</v>
      </c>
      <c r="B448">
        <v>68187018</v>
      </c>
      <c r="C448">
        <v>68192428</v>
      </c>
      <c r="D448">
        <v>64807311</v>
      </c>
      <c r="E448">
        <v>1</v>
      </c>
      <c r="F448">
        <v>1</v>
      </c>
      <c r="G448">
        <v>1</v>
      </c>
      <c r="H448">
        <v>3</v>
      </c>
      <c r="I448" t="s">
        <v>1102</v>
      </c>
      <c r="J448" t="s">
        <v>1103</v>
      </c>
      <c r="K448" t="s">
        <v>1104</v>
      </c>
      <c r="L448">
        <v>1348</v>
      </c>
      <c r="N448">
        <v>1009</v>
      </c>
      <c r="O448" t="s">
        <v>133</v>
      </c>
      <c r="P448" t="s">
        <v>133</v>
      </c>
      <c r="Q448">
        <v>1000</v>
      </c>
      <c r="W448">
        <v>0</v>
      </c>
      <c r="X448">
        <v>542515914</v>
      </c>
      <c r="Y448">
        <v>5.7000000000000002E-2</v>
      </c>
      <c r="AA448">
        <v>20533.099999999999</v>
      </c>
      <c r="AB448">
        <v>0</v>
      </c>
      <c r="AC448">
        <v>0</v>
      </c>
      <c r="AD448">
        <v>0</v>
      </c>
      <c r="AE448">
        <v>1525.49</v>
      </c>
      <c r="AF448">
        <v>0</v>
      </c>
      <c r="AG448">
        <v>0</v>
      </c>
      <c r="AH448">
        <v>0</v>
      </c>
      <c r="AI448">
        <v>13.46</v>
      </c>
      <c r="AJ448">
        <v>1</v>
      </c>
      <c r="AK448">
        <v>1</v>
      </c>
      <c r="AL448">
        <v>1</v>
      </c>
      <c r="AN448">
        <v>0</v>
      </c>
      <c r="AO448">
        <v>1</v>
      </c>
      <c r="AP448">
        <v>0</v>
      </c>
      <c r="AQ448">
        <v>0</v>
      </c>
      <c r="AR448">
        <v>0</v>
      </c>
      <c r="AS448" t="s">
        <v>3</v>
      </c>
      <c r="AT448">
        <v>5.7000000000000002E-2</v>
      </c>
      <c r="AU448" t="s">
        <v>3</v>
      </c>
      <c r="AV448">
        <v>0</v>
      </c>
      <c r="AW448">
        <v>2</v>
      </c>
      <c r="AX448">
        <v>68192437</v>
      </c>
      <c r="AY448">
        <v>1</v>
      </c>
      <c r="AZ448">
        <v>0</v>
      </c>
      <c r="BA448">
        <v>438</v>
      </c>
      <c r="BB448">
        <v>0</v>
      </c>
      <c r="BC448">
        <v>0</v>
      </c>
      <c r="BD448">
        <v>0</v>
      </c>
      <c r="BE448">
        <v>0</v>
      </c>
      <c r="BF448">
        <v>0</v>
      </c>
      <c r="BG448">
        <v>0</v>
      </c>
      <c r="BH448">
        <v>0</v>
      </c>
      <c r="BI448">
        <v>0</v>
      </c>
      <c r="BJ448">
        <v>0</v>
      </c>
      <c r="BK448">
        <v>0</v>
      </c>
      <c r="BL448">
        <v>0</v>
      </c>
      <c r="BM448">
        <v>0</v>
      </c>
      <c r="BN448">
        <v>0</v>
      </c>
      <c r="BO448">
        <v>0</v>
      </c>
      <c r="BP448">
        <v>0</v>
      </c>
      <c r="BQ448">
        <v>0</v>
      </c>
      <c r="BR448">
        <v>0</v>
      </c>
      <c r="BS448">
        <v>0</v>
      </c>
      <c r="BT448">
        <v>0</v>
      </c>
      <c r="BU448">
        <v>0</v>
      </c>
      <c r="BV448">
        <v>0</v>
      </c>
      <c r="BW448">
        <v>0</v>
      </c>
      <c r="CX448">
        <f>Y448*Source!I253</f>
        <v>7.8375000000000007E-3</v>
      </c>
      <c r="CY448">
        <f t="shared" si="97"/>
        <v>20533.099999999999</v>
      </c>
      <c r="CZ448">
        <f t="shared" si="98"/>
        <v>1525.49</v>
      </c>
      <c r="DA448">
        <f t="shared" si="99"/>
        <v>13.46</v>
      </c>
      <c r="DB448">
        <f t="shared" si="100"/>
        <v>86.95</v>
      </c>
      <c r="DC448">
        <f t="shared" si="101"/>
        <v>0</v>
      </c>
    </row>
    <row r="449" spans="1:107" x14ac:dyDescent="0.2">
      <c r="A449">
        <f>ROW(Source!A253)</f>
        <v>253</v>
      </c>
      <c r="B449">
        <v>68187018</v>
      </c>
      <c r="C449">
        <v>68192428</v>
      </c>
      <c r="D449">
        <v>64808650</v>
      </c>
      <c r="E449">
        <v>1</v>
      </c>
      <c r="F449">
        <v>1</v>
      </c>
      <c r="G449">
        <v>1</v>
      </c>
      <c r="H449">
        <v>3</v>
      </c>
      <c r="I449" t="s">
        <v>466</v>
      </c>
      <c r="J449" t="s">
        <v>468</v>
      </c>
      <c r="K449" t="s">
        <v>467</v>
      </c>
      <c r="L449">
        <v>1327</v>
      </c>
      <c r="N449">
        <v>1005</v>
      </c>
      <c r="O449" t="s">
        <v>31</v>
      </c>
      <c r="P449" t="s">
        <v>31</v>
      </c>
      <c r="Q449">
        <v>1</v>
      </c>
      <c r="W449">
        <v>1</v>
      </c>
      <c r="X449">
        <v>328735001</v>
      </c>
      <c r="Y449">
        <v>-116</v>
      </c>
      <c r="AA449">
        <v>29.81</v>
      </c>
      <c r="AB449">
        <v>0</v>
      </c>
      <c r="AC449">
        <v>0</v>
      </c>
      <c r="AD449">
        <v>0</v>
      </c>
      <c r="AE449">
        <v>5.71</v>
      </c>
      <c r="AF449">
        <v>0</v>
      </c>
      <c r="AG449">
        <v>0</v>
      </c>
      <c r="AH449">
        <v>0</v>
      </c>
      <c r="AI449">
        <v>5.22</v>
      </c>
      <c r="AJ449">
        <v>1</v>
      </c>
      <c r="AK449">
        <v>1</v>
      </c>
      <c r="AL449">
        <v>1</v>
      </c>
      <c r="AN449">
        <v>0</v>
      </c>
      <c r="AO449">
        <v>1</v>
      </c>
      <c r="AP449">
        <v>0</v>
      </c>
      <c r="AQ449">
        <v>0</v>
      </c>
      <c r="AR449">
        <v>0</v>
      </c>
      <c r="AS449" t="s">
        <v>3</v>
      </c>
      <c r="AT449">
        <v>-116</v>
      </c>
      <c r="AU449" t="s">
        <v>3</v>
      </c>
      <c r="AV449">
        <v>0</v>
      </c>
      <c r="AW449">
        <v>2</v>
      </c>
      <c r="AX449">
        <v>68192438</v>
      </c>
      <c r="AY449">
        <v>1</v>
      </c>
      <c r="AZ449">
        <v>6144</v>
      </c>
      <c r="BA449">
        <v>439</v>
      </c>
      <c r="BB449">
        <v>0</v>
      </c>
      <c r="BC449">
        <v>0</v>
      </c>
      <c r="BD449">
        <v>0</v>
      </c>
      <c r="BE449">
        <v>0</v>
      </c>
      <c r="BF449">
        <v>0</v>
      </c>
      <c r="BG449">
        <v>0</v>
      </c>
      <c r="BH449">
        <v>0</v>
      </c>
      <c r="BI449">
        <v>0</v>
      </c>
      <c r="BJ449">
        <v>0</v>
      </c>
      <c r="BK449">
        <v>0</v>
      </c>
      <c r="BL449">
        <v>0</v>
      </c>
      <c r="BM449">
        <v>0</v>
      </c>
      <c r="BN449">
        <v>0</v>
      </c>
      <c r="BO449">
        <v>0</v>
      </c>
      <c r="BP449">
        <v>0</v>
      </c>
      <c r="BQ449">
        <v>0</v>
      </c>
      <c r="BR449">
        <v>0</v>
      </c>
      <c r="BS449">
        <v>0</v>
      </c>
      <c r="BT449">
        <v>0</v>
      </c>
      <c r="BU449">
        <v>0</v>
      </c>
      <c r="BV449">
        <v>0</v>
      </c>
      <c r="BW449">
        <v>0</v>
      </c>
      <c r="CX449">
        <f>Y449*Source!I253</f>
        <v>-15.950000000000001</v>
      </c>
      <c r="CY449">
        <f t="shared" si="97"/>
        <v>29.81</v>
      </c>
      <c r="CZ449">
        <f t="shared" si="98"/>
        <v>5.71</v>
      </c>
      <c r="DA449">
        <f t="shared" si="99"/>
        <v>5.22</v>
      </c>
      <c r="DB449">
        <f t="shared" si="100"/>
        <v>-662.36</v>
      </c>
      <c r="DC449">
        <f t="shared" si="101"/>
        <v>0</v>
      </c>
    </row>
    <row r="450" spans="1:107" x14ac:dyDescent="0.2">
      <c r="A450">
        <f>ROW(Source!A253)</f>
        <v>253</v>
      </c>
      <c r="B450">
        <v>68187018</v>
      </c>
      <c r="C450">
        <v>68192428</v>
      </c>
      <c r="D450">
        <v>64808653</v>
      </c>
      <c r="E450">
        <v>1</v>
      </c>
      <c r="F450">
        <v>1</v>
      </c>
      <c r="G450">
        <v>1</v>
      </c>
      <c r="H450">
        <v>3</v>
      </c>
      <c r="I450" t="s">
        <v>1105</v>
      </c>
      <c r="J450" t="s">
        <v>1106</v>
      </c>
      <c r="K450" t="s">
        <v>1107</v>
      </c>
      <c r="L450">
        <v>1348</v>
      </c>
      <c r="N450">
        <v>1009</v>
      </c>
      <c r="O450" t="s">
        <v>133</v>
      </c>
      <c r="P450" t="s">
        <v>133</v>
      </c>
      <c r="Q450">
        <v>1000</v>
      </c>
      <c r="W450">
        <v>0</v>
      </c>
      <c r="X450">
        <v>24097165</v>
      </c>
      <c r="Y450">
        <v>9.5000000000000001E-2</v>
      </c>
      <c r="AA450">
        <v>70530.820000000007</v>
      </c>
      <c r="AB450">
        <v>0</v>
      </c>
      <c r="AC450">
        <v>0</v>
      </c>
      <c r="AD450">
        <v>0</v>
      </c>
      <c r="AE450">
        <v>6143.8</v>
      </c>
      <c r="AF450">
        <v>0</v>
      </c>
      <c r="AG450">
        <v>0</v>
      </c>
      <c r="AH450">
        <v>0</v>
      </c>
      <c r="AI450">
        <v>11.48</v>
      </c>
      <c r="AJ450">
        <v>1</v>
      </c>
      <c r="AK450">
        <v>1</v>
      </c>
      <c r="AL450">
        <v>1</v>
      </c>
      <c r="AN450">
        <v>0</v>
      </c>
      <c r="AO450">
        <v>1</v>
      </c>
      <c r="AP450">
        <v>0</v>
      </c>
      <c r="AQ450">
        <v>0</v>
      </c>
      <c r="AR450">
        <v>0</v>
      </c>
      <c r="AS450" t="s">
        <v>3</v>
      </c>
      <c r="AT450">
        <v>9.5000000000000001E-2</v>
      </c>
      <c r="AU450" t="s">
        <v>3</v>
      </c>
      <c r="AV450">
        <v>0</v>
      </c>
      <c r="AW450">
        <v>2</v>
      </c>
      <c r="AX450">
        <v>68192439</v>
      </c>
      <c r="AY450">
        <v>1</v>
      </c>
      <c r="AZ450">
        <v>0</v>
      </c>
      <c r="BA450">
        <v>440</v>
      </c>
      <c r="BB450">
        <v>0</v>
      </c>
      <c r="BC450">
        <v>0</v>
      </c>
      <c r="BD450">
        <v>0</v>
      </c>
      <c r="BE450">
        <v>0</v>
      </c>
      <c r="BF450">
        <v>0</v>
      </c>
      <c r="BG450">
        <v>0</v>
      </c>
      <c r="BH450">
        <v>0</v>
      </c>
      <c r="BI450">
        <v>0</v>
      </c>
      <c r="BJ450">
        <v>0</v>
      </c>
      <c r="BK450">
        <v>0</v>
      </c>
      <c r="BL450">
        <v>0</v>
      </c>
      <c r="BM450">
        <v>0</v>
      </c>
      <c r="BN450">
        <v>0</v>
      </c>
      <c r="BO450">
        <v>0</v>
      </c>
      <c r="BP450">
        <v>0</v>
      </c>
      <c r="BQ450">
        <v>0</v>
      </c>
      <c r="BR450">
        <v>0</v>
      </c>
      <c r="BS450">
        <v>0</v>
      </c>
      <c r="BT450">
        <v>0</v>
      </c>
      <c r="BU450">
        <v>0</v>
      </c>
      <c r="BV450">
        <v>0</v>
      </c>
      <c r="BW450">
        <v>0</v>
      </c>
      <c r="CX450">
        <f>Y450*Source!I253</f>
        <v>1.3062500000000001E-2</v>
      </c>
      <c r="CY450">
        <f t="shared" si="97"/>
        <v>70530.820000000007</v>
      </c>
      <c r="CZ450">
        <f t="shared" si="98"/>
        <v>6143.8</v>
      </c>
      <c r="DA450">
        <f t="shared" si="99"/>
        <v>11.48</v>
      </c>
      <c r="DB450">
        <f t="shared" si="100"/>
        <v>583.66</v>
      </c>
      <c r="DC450">
        <f t="shared" si="101"/>
        <v>0</v>
      </c>
    </row>
    <row r="451" spans="1:107" x14ac:dyDescent="0.2">
      <c r="A451">
        <f>ROW(Source!A253)</f>
        <v>253</v>
      </c>
      <c r="B451">
        <v>68187018</v>
      </c>
      <c r="C451">
        <v>68192428</v>
      </c>
      <c r="D451">
        <v>64808665</v>
      </c>
      <c r="E451">
        <v>1</v>
      </c>
      <c r="F451">
        <v>1</v>
      </c>
      <c r="G451">
        <v>1</v>
      </c>
      <c r="H451">
        <v>3</v>
      </c>
      <c r="I451" t="s">
        <v>798</v>
      </c>
      <c r="J451" t="s">
        <v>799</v>
      </c>
      <c r="K451" t="s">
        <v>800</v>
      </c>
      <c r="L451">
        <v>1346</v>
      </c>
      <c r="N451">
        <v>1009</v>
      </c>
      <c r="O451" t="s">
        <v>120</v>
      </c>
      <c r="P451" t="s">
        <v>120</v>
      </c>
      <c r="Q451">
        <v>1</v>
      </c>
      <c r="W451">
        <v>0</v>
      </c>
      <c r="X451">
        <v>644139035</v>
      </c>
      <c r="Y451">
        <v>0.5</v>
      </c>
      <c r="AA451">
        <v>45.67</v>
      </c>
      <c r="AB451">
        <v>0</v>
      </c>
      <c r="AC451">
        <v>0</v>
      </c>
      <c r="AD451">
        <v>0</v>
      </c>
      <c r="AE451">
        <v>1.81</v>
      </c>
      <c r="AF451">
        <v>0</v>
      </c>
      <c r="AG451">
        <v>0</v>
      </c>
      <c r="AH451">
        <v>0</v>
      </c>
      <c r="AI451">
        <v>25.23</v>
      </c>
      <c r="AJ451">
        <v>1</v>
      </c>
      <c r="AK451">
        <v>1</v>
      </c>
      <c r="AL451">
        <v>1</v>
      </c>
      <c r="AN451">
        <v>0</v>
      </c>
      <c r="AO451">
        <v>1</v>
      </c>
      <c r="AP451">
        <v>0</v>
      </c>
      <c r="AQ451">
        <v>0</v>
      </c>
      <c r="AR451">
        <v>0</v>
      </c>
      <c r="AS451" t="s">
        <v>3</v>
      </c>
      <c r="AT451">
        <v>0.5</v>
      </c>
      <c r="AU451" t="s">
        <v>3</v>
      </c>
      <c r="AV451">
        <v>0</v>
      </c>
      <c r="AW451">
        <v>2</v>
      </c>
      <c r="AX451">
        <v>68192440</v>
      </c>
      <c r="AY451">
        <v>1</v>
      </c>
      <c r="AZ451">
        <v>0</v>
      </c>
      <c r="BA451">
        <v>441</v>
      </c>
      <c r="BB451">
        <v>0</v>
      </c>
      <c r="BC451">
        <v>0</v>
      </c>
      <c r="BD451">
        <v>0</v>
      </c>
      <c r="BE451">
        <v>0</v>
      </c>
      <c r="BF451">
        <v>0</v>
      </c>
      <c r="BG451">
        <v>0</v>
      </c>
      <c r="BH451">
        <v>0</v>
      </c>
      <c r="BI451">
        <v>0</v>
      </c>
      <c r="BJ451">
        <v>0</v>
      </c>
      <c r="BK451">
        <v>0</v>
      </c>
      <c r="BL451">
        <v>0</v>
      </c>
      <c r="BM451">
        <v>0</v>
      </c>
      <c r="BN451">
        <v>0</v>
      </c>
      <c r="BO451">
        <v>0</v>
      </c>
      <c r="BP451">
        <v>0</v>
      </c>
      <c r="BQ451">
        <v>0</v>
      </c>
      <c r="BR451">
        <v>0</v>
      </c>
      <c r="BS451">
        <v>0</v>
      </c>
      <c r="BT451">
        <v>0</v>
      </c>
      <c r="BU451">
        <v>0</v>
      </c>
      <c r="BV451">
        <v>0</v>
      </c>
      <c r="BW451">
        <v>0</v>
      </c>
      <c r="CX451">
        <f>Y451*Source!I253</f>
        <v>6.8750000000000006E-2</v>
      </c>
      <c r="CY451">
        <f t="shared" si="97"/>
        <v>45.67</v>
      </c>
      <c r="CZ451">
        <f t="shared" si="98"/>
        <v>1.81</v>
      </c>
      <c r="DA451">
        <f t="shared" si="99"/>
        <v>25.23</v>
      </c>
      <c r="DB451">
        <f t="shared" si="100"/>
        <v>0.91</v>
      </c>
      <c r="DC451">
        <f t="shared" si="101"/>
        <v>0</v>
      </c>
    </row>
    <row r="452" spans="1:107" x14ac:dyDescent="0.2">
      <c r="A452">
        <f>ROW(Source!A253)</f>
        <v>253</v>
      </c>
      <c r="B452">
        <v>68187018</v>
      </c>
      <c r="C452">
        <v>68192428</v>
      </c>
      <c r="D452">
        <v>64811132</v>
      </c>
      <c r="E452">
        <v>1</v>
      </c>
      <c r="F452">
        <v>1</v>
      </c>
      <c r="G452">
        <v>1</v>
      </c>
      <c r="H452">
        <v>3</v>
      </c>
      <c r="I452" t="s">
        <v>470</v>
      </c>
      <c r="J452" t="s">
        <v>472</v>
      </c>
      <c r="K452" t="s">
        <v>471</v>
      </c>
      <c r="L452">
        <v>1327</v>
      </c>
      <c r="N452">
        <v>1005</v>
      </c>
      <c r="O452" t="s">
        <v>31</v>
      </c>
      <c r="P452" t="s">
        <v>31</v>
      </c>
      <c r="Q452">
        <v>1</v>
      </c>
      <c r="W452">
        <v>0</v>
      </c>
      <c r="X452">
        <v>-783165229</v>
      </c>
      <c r="Y452">
        <v>116</v>
      </c>
      <c r="AA452">
        <v>176.41</v>
      </c>
      <c r="AB452">
        <v>0</v>
      </c>
      <c r="AC452">
        <v>0</v>
      </c>
      <c r="AD452">
        <v>0</v>
      </c>
      <c r="AE452">
        <v>28.09</v>
      </c>
      <c r="AF452">
        <v>0</v>
      </c>
      <c r="AG452">
        <v>0</v>
      </c>
      <c r="AH452">
        <v>0</v>
      </c>
      <c r="AI452">
        <v>6.28</v>
      </c>
      <c r="AJ452">
        <v>1</v>
      </c>
      <c r="AK452">
        <v>1</v>
      </c>
      <c r="AL452">
        <v>1</v>
      </c>
      <c r="AN452">
        <v>0</v>
      </c>
      <c r="AO452">
        <v>0</v>
      </c>
      <c r="AP452">
        <v>0</v>
      </c>
      <c r="AQ452">
        <v>0</v>
      </c>
      <c r="AR452">
        <v>0</v>
      </c>
      <c r="AS452" t="s">
        <v>3</v>
      </c>
      <c r="AT452">
        <v>116</v>
      </c>
      <c r="AU452" t="s">
        <v>3</v>
      </c>
      <c r="AV452">
        <v>0</v>
      </c>
      <c r="AW452">
        <v>1</v>
      </c>
      <c r="AX452">
        <v>-1</v>
      </c>
      <c r="AY452">
        <v>0</v>
      </c>
      <c r="AZ452">
        <v>0</v>
      </c>
      <c r="BA452" t="s">
        <v>3</v>
      </c>
      <c r="BB452">
        <v>0</v>
      </c>
      <c r="BC452">
        <v>0</v>
      </c>
      <c r="BD452">
        <v>0</v>
      </c>
      <c r="BE452">
        <v>0</v>
      </c>
      <c r="BF452">
        <v>0</v>
      </c>
      <c r="BG452">
        <v>0</v>
      </c>
      <c r="BH452">
        <v>0</v>
      </c>
      <c r="BI452">
        <v>0</v>
      </c>
      <c r="BJ452">
        <v>0</v>
      </c>
      <c r="BK452">
        <v>0</v>
      </c>
      <c r="BL452">
        <v>0</v>
      </c>
      <c r="BM452">
        <v>0</v>
      </c>
      <c r="BN452">
        <v>0</v>
      </c>
      <c r="BO452">
        <v>0</v>
      </c>
      <c r="BP452">
        <v>0</v>
      </c>
      <c r="BQ452">
        <v>0</v>
      </c>
      <c r="BR452">
        <v>0</v>
      </c>
      <c r="BS452">
        <v>0</v>
      </c>
      <c r="BT452">
        <v>0</v>
      </c>
      <c r="BU452">
        <v>0</v>
      </c>
      <c r="BV452">
        <v>0</v>
      </c>
      <c r="BW452">
        <v>0</v>
      </c>
      <c r="CX452">
        <f>Y452*Source!I253</f>
        <v>15.950000000000001</v>
      </c>
      <c r="CY452">
        <f t="shared" si="97"/>
        <v>176.41</v>
      </c>
      <c r="CZ452">
        <f t="shared" si="98"/>
        <v>28.09</v>
      </c>
      <c r="DA452">
        <f t="shared" si="99"/>
        <v>6.28</v>
      </c>
      <c r="DB452">
        <f t="shared" si="100"/>
        <v>3258.44</v>
      </c>
      <c r="DC452">
        <f t="shared" si="101"/>
        <v>0</v>
      </c>
    </row>
    <row r="453" spans="1:107" x14ac:dyDescent="0.2">
      <c r="A453">
        <f>ROW(Source!A253)</f>
        <v>253</v>
      </c>
      <c r="B453">
        <v>68187018</v>
      </c>
      <c r="C453">
        <v>68192428</v>
      </c>
      <c r="D453">
        <v>64821659</v>
      </c>
      <c r="E453">
        <v>1</v>
      </c>
      <c r="F453">
        <v>1</v>
      </c>
      <c r="G453">
        <v>1</v>
      </c>
      <c r="H453">
        <v>3</v>
      </c>
      <c r="I453" t="s">
        <v>1108</v>
      </c>
      <c r="J453" t="s">
        <v>1109</v>
      </c>
      <c r="K453" t="s">
        <v>1110</v>
      </c>
      <c r="L453">
        <v>1348</v>
      </c>
      <c r="N453">
        <v>1009</v>
      </c>
      <c r="O453" t="s">
        <v>133</v>
      </c>
      <c r="P453" t="s">
        <v>133</v>
      </c>
      <c r="Q453">
        <v>1000</v>
      </c>
      <c r="W453">
        <v>0</v>
      </c>
      <c r="X453">
        <v>1919387785</v>
      </c>
      <c r="Y453">
        <v>0.23100000000000001</v>
      </c>
      <c r="AA453">
        <v>7576.8</v>
      </c>
      <c r="AB453">
        <v>0</v>
      </c>
      <c r="AC453">
        <v>0</v>
      </c>
      <c r="AD453">
        <v>0</v>
      </c>
      <c r="AE453">
        <v>688.8</v>
      </c>
      <c r="AF453">
        <v>0</v>
      </c>
      <c r="AG453">
        <v>0</v>
      </c>
      <c r="AH453">
        <v>0</v>
      </c>
      <c r="AI453">
        <v>11</v>
      </c>
      <c r="AJ453">
        <v>1</v>
      </c>
      <c r="AK453">
        <v>1</v>
      </c>
      <c r="AL453">
        <v>1</v>
      </c>
      <c r="AN453">
        <v>0</v>
      </c>
      <c r="AO453">
        <v>1</v>
      </c>
      <c r="AP453">
        <v>0</v>
      </c>
      <c r="AQ453">
        <v>0</v>
      </c>
      <c r="AR453">
        <v>0</v>
      </c>
      <c r="AS453" t="s">
        <v>3</v>
      </c>
      <c r="AT453">
        <v>0.23100000000000001</v>
      </c>
      <c r="AU453" t="s">
        <v>3</v>
      </c>
      <c r="AV453">
        <v>0</v>
      </c>
      <c r="AW453">
        <v>2</v>
      </c>
      <c r="AX453">
        <v>68192441</v>
      </c>
      <c r="AY453">
        <v>1</v>
      </c>
      <c r="AZ453">
        <v>0</v>
      </c>
      <c r="BA453">
        <v>442</v>
      </c>
      <c r="BB453">
        <v>0</v>
      </c>
      <c r="BC453">
        <v>0</v>
      </c>
      <c r="BD453">
        <v>0</v>
      </c>
      <c r="BE453">
        <v>0</v>
      </c>
      <c r="BF453">
        <v>0</v>
      </c>
      <c r="BG453">
        <v>0</v>
      </c>
      <c r="BH453">
        <v>0</v>
      </c>
      <c r="BI453">
        <v>0</v>
      </c>
      <c r="BJ453">
        <v>0</v>
      </c>
      <c r="BK453">
        <v>0</v>
      </c>
      <c r="BL453">
        <v>0</v>
      </c>
      <c r="BM453">
        <v>0</v>
      </c>
      <c r="BN453">
        <v>0</v>
      </c>
      <c r="BO453">
        <v>0</v>
      </c>
      <c r="BP453">
        <v>0</v>
      </c>
      <c r="BQ453">
        <v>0</v>
      </c>
      <c r="BR453">
        <v>0</v>
      </c>
      <c r="BS453">
        <v>0</v>
      </c>
      <c r="BT453">
        <v>0</v>
      </c>
      <c r="BU453">
        <v>0</v>
      </c>
      <c r="BV453">
        <v>0</v>
      </c>
      <c r="BW453">
        <v>0</v>
      </c>
      <c r="CX453">
        <f>Y453*Source!I253</f>
        <v>3.1762500000000006E-2</v>
      </c>
      <c r="CY453">
        <f t="shared" si="97"/>
        <v>7576.8</v>
      </c>
      <c r="CZ453">
        <f t="shared" si="98"/>
        <v>688.8</v>
      </c>
      <c r="DA453">
        <f t="shared" si="99"/>
        <v>11</v>
      </c>
      <c r="DB453">
        <f t="shared" si="100"/>
        <v>159.11000000000001</v>
      </c>
      <c r="DC453">
        <f t="shared" si="101"/>
        <v>0</v>
      </c>
    </row>
    <row r="454" spans="1:107" x14ac:dyDescent="0.2">
      <c r="A454">
        <f>ROW(Source!A256)</f>
        <v>256</v>
      </c>
      <c r="B454">
        <v>68187018</v>
      </c>
      <c r="C454">
        <v>68192442</v>
      </c>
      <c r="D454">
        <v>18434709</v>
      </c>
      <c r="E454">
        <v>1</v>
      </c>
      <c r="F454">
        <v>1</v>
      </c>
      <c r="G454">
        <v>1</v>
      </c>
      <c r="H454">
        <v>1</v>
      </c>
      <c r="I454" t="s">
        <v>1088</v>
      </c>
      <c r="J454" t="s">
        <v>3</v>
      </c>
      <c r="K454" t="s">
        <v>1089</v>
      </c>
      <c r="L454">
        <v>1369</v>
      </c>
      <c r="N454">
        <v>1013</v>
      </c>
      <c r="O454" t="s">
        <v>665</v>
      </c>
      <c r="P454" t="s">
        <v>665</v>
      </c>
      <c r="Q454">
        <v>1</v>
      </c>
      <c r="W454">
        <v>0</v>
      </c>
      <c r="X454">
        <v>-1616652276</v>
      </c>
      <c r="Y454">
        <v>32.039000000000001</v>
      </c>
      <c r="AA454">
        <v>0</v>
      </c>
      <c r="AB454">
        <v>0</v>
      </c>
      <c r="AC454">
        <v>0</v>
      </c>
      <c r="AD454">
        <v>11.27</v>
      </c>
      <c r="AE454">
        <v>0</v>
      </c>
      <c r="AF454">
        <v>0</v>
      </c>
      <c r="AG454">
        <v>0</v>
      </c>
      <c r="AH454">
        <v>11.27</v>
      </c>
      <c r="AI454">
        <v>1</v>
      </c>
      <c r="AJ454">
        <v>1</v>
      </c>
      <c r="AK454">
        <v>1</v>
      </c>
      <c r="AL454">
        <v>1</v>
      </c>
      <c r="AN454">
        <v>0</v>
      </c>
      <c r="AO454">
        <v>1</v>
      </c>
      <c r="AP454">
        <v>1</v>
      </c>
      <c r="AQ454">
        <v>0</v>
      </c>
      <c r="AR454">
        <v>0</v>
      </c>
      <c r="AS454" t="s">
        <v>3</v>
      </c>
      <c r="AT454">
        <v>27.86</v>
      </c>
      <c r="AU454" t="s">
        <v>21</v>
      </c>
      <c r="AV454">
        <v>1</v>
      </c>
      <c r="AW454">
        <v>2</v>
      </c>
      <c r="AX454">
        <v>68192443</v>
      </c>
      <c r="AY454">
        <v>1</v>
      </c>
      <c r="AZ454">
        <v>2048</v>
      </c>
      <c r="BA454">
        <v>443</v>
      </c>
      <c r="BB454">
        <v>0</v>
      </c>
      <c r="BC454">
        <v>0</v>
      </c>
      <c r="BD454">
        <v>0</v>
      </c>
      <c r="BE454">
        <v>0</v>
      </c>
      <c r="BF454">
        <v>0</v>
      </c>
      <c r="BG454">
        <v>0</v>
      </c>
      <c r="BH454">
        <v>0</v>
      </c>
      <c r="BI454">
        <v>0</v>
      </c>
      <c r="BJ454">
        <v>0</v>
      </c>
      <c r="BK454">
        <v>0</v>
      </c>
      <c r="BL454">
        <v>0</v>
      </c>
      <c r="BM454">
        <v>0</v>
      </c>
      <c r="BN454">
        <v>0</v>
      </c>
      <c r="BO454">
        <v>0</v>
      </c>
      <c r="BP454">
        <v>0</v>
      </c>
      <c r="BQ454">
        <v>0</v>
      </c>
      <c r="BR454">
        <v>0</v>
      </c>
      <c r="BS454">
        <v>0</v>
      </c>
      <c r="BT454">
        <v>0</v>
      </c>
      <c r="BU454">
        <v>0</v>
      </c>
      <c r="BV454">
        <v>0</v>
      </c>
      <c r="BW454">
        <v>0</v>
      </c>
      <c r="CX454">
        <f>Y454*Source!I256</f>
        <v>4.4053625000000007</v>
      </c>
      <c r="CY454">
        <f>AD454</f>
        <v>11.27</v>
      </c>
      <c r="CZ454">
        <f>AH454</f>
        <v>11.27</v>
      </c>
      <c r="DA454">
        <f>AL454</f>
        <v>1</v>
      </c>
      <c r="DB454">
        <f>ROUND((ROUND(AT454*CZ454,2)*1.15),6)</f>
        <v>361.077</v>
      </c>
      <c r="DC454">
        <f>ROUND((ROUND(AT454*AG454,2)*1.15),6)</f>
        <v>0</v>
      </c>
    </row>
    <row r="455" spans="1:107" x14ac:dyDescent="0.2">
      <c r="A455">
        <f>ROW(Source!A256)</f>
        <v>256</v>
      </c>
      <c r="B455">
        <v>68187018</v>
      </c>
      <c r="C455">
        <v>68192442</v>
      </c>
      <c r="D455">
        <v>121548</v>
      </c>
      <c r="E455">
        <v>1</v>
      </c>
      <c r="F455">
        <v>1</v>
      </c>
      <c r="G455">
        <v>1</v>
      </c>
      <c r="H455">
        <v>1</v>
      </c>
      <c r="I455" t="s">
        <v>44</v>
      </c>
      <c r="J455" t="s">
        <v>3</v>
      </c>
      <c r="K455" t="s">
        <v>723</v>
      </c>
      <c r="L455">
        <v>608254</v>
      </c>
      <c r="N455">
        <v>1013</v>
      </c>
      <c r="O455" t="s">
        <v>724</v>
      </c>
      <c r="P455" t="s">
        <v>724</v>
      </c>
      <c r="Q455">
        <v>1</v>
      </c>
      <c r="W455">
        <v>0</v>
      </c>
      <c r="X455">
        <v>-185737400</v>
      </c>
      <c r="Y455">
        <v>0.28749999999999998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1</v>
      </c>
      <c r="AJ455">
        <v>1</v>
      </c>
      <c r="AK455">
        <v>1</v>
      </c>
      <c r="AL455">
        <v>1</v>
      </c>
      <c r="AN455">
        <v>0</v>
      </c>
      <c r="AO455">
        <v>1</v>
      </c>
      <c r="AP455">
        <v>1</v>
      </c>
      <c r="AQ455">
        <v>0</v>
      </c>
      <c r="AR455">
        <v>0</v>
      </c>
      <c r="AS455" t="s">
        <v>3</v>
      </c>
      <c r="AT455">
        <v>0.23</v>
      </c>
      <c r="AU455" t="s">
        <v>20</v>
      </c>
      <c r="AV455">
        <v>2</v>
      </c>
      <c r="AW455">
        <v>2</v>
      </c>
      <c r="AX455">
        <v>68192444</v>
      </c>
      <c r="AY455">
        <v>1</v>
      </c>
      <c r="AZ455">
        <v>2048</v>
      </c>
      <c r="BA455">
        <v>444</v>
      </c>
      <c r="BB455">
        <v>0</v>
      </c>
      <c r="BC455">
        <v>0</v>
      </c>
      <c r="BD455">
        <v>0</v>
      </c>
      <c r="BE455">
        <v>0</v>
      </c>
      <c r="BF455">
        <v>0</v>
      </c>
      <c r="BG455">
        <v>0</v>
      </c>
      <c r="BH455">
        <v>0</v>
      </c>
      <c r="BI455">
        <v>0</v>
      </c>
      <c r="BJ455">
        <v>0</v>
      </c>
      <c r="BK455">
        <v>0</v>
      </c>
      <c r="BL455">
        <v>0</v>
      </c>
      <c r="BM455">
        <v>0</v>
      </c>
      <c r="BN455">
        <v>0</v>
      </c>
      <c r="BO455">
        <v>0</v>
      </c>
      <c r="BP455">
        <v>0</v>
      </c>
      <c r="BQ455">
        <v>0</v>
      </c>
      <c r="BR455">
        <v>0</v>
      </c>
      <c r="BS455">
        <v>0</v>
      </c>
      <c r="BT455">
        <v>0</v>
      </c>
      <c r="BU455">
        <v>0</v>
      </c>
      <c r="BV455">
        <v>0</v>
      </c>
      <c r="BW455">
        <v>0</v>
      </c>
      <c r="CX455">
        <f>Y455*Source!I256</f>
        <v>3.9531249999999997E-2</v>
      </c>
      <c r="CY455">
        <f>AD455</f>
        <v>0</v>
      </c>
      <c r="CZ455">
        <f>AH455</f>
        <v>0</v>
      </c>
      <c r="DA455">
        <f>AL455</f>
        <v>1</v>
      </c>
      <c r="DB455">
        <f>ROUND((ROUND(AT455*CZ455,2)*1.25),6)</f>
        <v>0</v>
      </c>
      <c r="DC455">
        <f>ROUND((ROUND(AT455*AG455,2)*1.25),6)</f>
        <v>0</v>
      </c>
    </row>
    <row r="456" spans="1:107" x14ac:dyDescent="0.2">
      <c r="A456">
        <f>ROW(Source!A256)</f>
        <v>256</v>
      </c>
      <c r="B456">
        <v>68187018</v>
      </c>
      <c r="C456">
        <v>68192442</v>
      </c>
      <c r="D456">
        <v>64871408</v>
      </c>
      <c r="E456">
        <v>1</v>
      </c>
      <c r="F456">
        <v>1</v>
      </c>
      <c r="G456">
        <v>1</v>
      </c>
      <c r="H456">
        <v>2</v>
      </c>
      <c r="I456" t="s">
        <v>789</v>
      </c>
      <c r="J456" t="s">
        <v>790</v>
      </c>
      <c r="K456" t="s">
        <v>791</v>
      </c>
      <c r="L456">
        <v>1368</v>
      </c>
      <c r="N456">
        <v>1011</v>
      </c>
      <c r="O456" t="s">
        <v>669</v>
      </c>
      <c r="P456" t="s">
        <v>669</v>
      </c>
      <c r="Q456">
        <v>1</v>
      </c>
      <c r="W456">
        <v>0</v>
      </c>
      <c r="X456">
        <v>344519037</v>
      </c>
      <c r="Y456">
        <v>0.28749999999999998</v>
      </c>
      <c r="AA456">
        <v>0</v>
      </c>
      <c r="AB456">
        <v>399.5</v>
      </c>
      <c r="AC456">
        <v>383.81</v>
      </c>
      <c r="AD456">
        <v>0</v>
      </c>
      <c r="AE456">
        <v>0</v>
      </c>
      <c r="AF456">
        <v>31.26</v>
      </c>
      <c r="AG456">
        <v>13.5</v>
      </c>
      <c r="AH456">
        <v>0</v>
      </c>
      <c r="AI456">
        <v>1</v>
      </c>
      <c r="AJ456">
        <v>12.78</v>
      </c>
      <c r="AK456">
        <v>28.43</v>
      </c>
      <c r="AL456">
        <v>1</v>
      </c>
      <c r="AN456">
        <v>0</v>
      </c>
      <c r="AO456">
        <v>1</v>
      </c>
      <c r="AP456">
        <v>1</v>
      </c>
      <c r="AQ456">
        <v>0</v>
      </c>
      <c r="AR456">
        <v>0</v>
      </c>
      <c r="AS456" t="s">
        <v>3</v>
      </c>
      <c r="AT456">
        <v>0.23</v>
      </c>
      <c r="AU456" t="s">
        <v>20</v>
      </c>
      <c r="AV456">
        <v>0</v>
      </c>
      <c r="AW456">
        <v>2</v>
      </c>
      <c r="AX456">
        <v>68192445</v>
      </c>
      <c r="AY456">
        <v>1</v>
      </c>
      <c r="AZ456">
        <v>2048</v>
      </c>
      <c r="BA456">
        <v>445</v>
      </c>
      <c r="BB456">
        <v>0</v>
      </c>
      <c r="BC456">
        <v>0</v>
      </c>
      <c r="BD456">
        <v>0</v>
      </c>
      <c r="BE456">
        <v>0</v>
      </c>
      <c r="BF456">
        <v>0</v>
      </c>
      <c r="BG456">
        <v>0</v>
      </c>
      <c r="BH456">
        <v>0</v>
      </c>
      <c r="BI456">
        <v>0</v>
      </c>
      <c r="BJ456">
        <v>0</v>
      </c>
      <c r="BK456">
        <v>0</v>
      </c>
      <c r="BL456">
        <v>0</v>
      </c>
      <c r="BM456">
        <v>0</v>
      </c>
      <c r="BN456">
        <v>0</v>
      </c>
      <c r="BO456">
        <v>0</v>
      </c>
      <c r="BP456">
        <v>0</v>
      </c>
      <c r="BQ456">
        <v>0</v>
      </c>
      <c r="BR456">
        <v>0</v>
      </c>
      <c r="BS456">
        <v>0</v>
      </c>
      <c r="BT456">
        <v>0</v>
      </c>
      <c r="BU456">
        <v>0</v>
      </c>
      <c r="BV456">
        <v>0</v>
      </c>
      <c r="BW456">
        <v>0</v>
      </c>
      <c r="CX456">
        <f>Y456*Source!I256</f>
        <v>3.9531249999999997E-2</v>
      </c>
      <c r="CY456">
        <f>AB456</f>
        <v>399.5</v>
      </c>
      <c r="CZ456">
        <f>AF456</f>
        <v>31.26</v>
      </c>
      <c r="DA456">
        <f>AJ456</f>
        <v>12.78</v>
      </c>
      <c r="DB456">
        <f>ROUND((ROUND(AT456*CZ456,2)*1.25),6)</f>
        <v>8.9875000000000007</v>
      </c>
      <c r="DC456">
        <f>ROUND((ROUND(AT456*AG456,2)*1.25),6)</f>
        <v>3.8875000000000002</v>
      </c>
    </row>
    <row r="457" spans="1:107" x14ac:dyDescent="0.2">
      <c r="A457">
        <f>ROW(Source!A256)</f>
        <v>256</v>
      </c>
      <c r="B457">
        <v>68187018</v>
      </c>
      <c r="C457">
        <v>68192442</v>
      </c>
      <c r="D457">
        <v>64871898</v>
      </c>
      <c r="E457">
        <v>1</v>
      </c>
      <c r="F457">
        <v>1</v>
      </c>
      <c r="G457">
        <v>1</v>
      </c>
      <c r="H457">
        <v>2</v>
      </c>
      <c r="I457" t="s">
        <v>1090</v>
      </c>
      <c r="J457" t="s">
        <v>1091</v>
      </c>
      <c r="K457" t="s">
        <v>1092</v>
      </c>
      <c r="L457">
        <v>1368</v>
      </c>
      <c r="N457">
        <v>1011</v>
      </c>
      <c r="O457" t="s">
        <v>669</v>
      </c>
      <c r="P457" t="s">
        <v>669</v>
      </c>
      <c r="Q457">
        <v>1</v>
      </c>
      <c r="W457">
        <v>0</v>
      </c>
      <c r="X457">
        <v>527313756</v>
      </c>
      <c r="Y457">
        <v>4.5999999999999996</v>
      </c>
      <c r="AA457">
        <v>0</v>
      </c>
      <c r="AB457">
        <v>119.4</v>
      </c>
      <c r="AC457">
        <v>0</v>
      </c>
      <c r="AD457">
        <v>0</v>
      </c>
      <c r="AE457">
        <v>0</v>
      </c>
      <c r="AF457">
        <v>30</v>
      </c>
      <c r="AG457">
        <v>0</v>
      </c>
      <c r="AH457">
        <v>0</v>
      </c>
      <c r="AI457">
        <v>1</v>
      </c>
      <c r="AJ457">
        <v>3.98</v>
      </c>
      <c r="AK457">
        <v>28.43</v>
      </c>
      <c r="AL457">
        <v>1</v>
      </c>
      <c r="AN457">
        <v>0</v>
      </c>
      <c r="AO457">
        <v>1</v>
      </c>
      <c r="AP457">
        <v>1</v>
      </c>
      <c r="AQ457">
        <v>0</v>
      </c>
      <c r="AR457">
        <v>0</v>
      </c>
      <c r="AS457" t="s">
        <v>3</v>
      </c>
      <c r="AT457">
        <v>3.68</v>
      </c>
      <c r="AU457" t="s">
        <v>20</v>
      </c>
      <c r="AV457">
        <v>0</v>
      </c>
      <c r="AW457">
        <v>2</v>
      </c>
      <c r="AX457">
        <v>68192446</v>
      </c>
      <c r="AY457">
        <v>1</v>
      </c>
      <c r="AZ457">
        <v>2048</v>
      </c>
      <c r="BA457">
        <v>446</v>
      </c>
      <c r="BB457">
        <v>0</v>
      </c>
      <c r="BC457">
        <v>0</v>
      </c>
      <c r="BD457">
        <v>0</v>
      </c>
      <c r="BE457">
        <v>0</v>
      </c>
      <c r="BF457">
        <v>0</v>
      </c>
      <c r="BG457">
        <v>0</v>
      </c>
      <c r="BH457">
        <v>0</v>
      </c>
      <c r="BI457">
        <v>0</v>
      </c>
      <c r="BJ457">
        <v>0</v>
      </c>
      <c r="BK457">
        <v>0</v>
      </c>
      <c r="BL457">
        <v>0</v>
      </c>
      <c r="BM457">
        <v>0</v>
      </c>
      <c r="BN457">
        <v>0</v>
      </c>
      <c r="BO457">
        <v>0</v>
      </c>
      <c r="BP457">
        <v>0</v>
      </c>
      <c r="BQ457">
        <v>0</v>
      </c>
      <c r="BR457">
        <v>0</v>
      </c>
      <c r="BS457">
        <v>0</v>
      </c>
      <c r="BT457">
        <v>0</v>
      </c>
      <c r="BU457">
        <v>0</v>
      </c>
      <c r="BV457">
        <v>0</v>
      </c>
      <c r="BW457">
        <v>0</v>
      </c>
      <c r="CX457">
        <f>Y457*Source!I256</f>
        <v>0.63249999999999995</v>
      </c>
      <c r="CY457">
        <f>AB457</f>
        <v>119.4</v>
      </c>
      <c r="CZ457">
        <f>AF457</f>
        <v>30</v>
      </c>
      <c r="DA457">
        <f>AJ457</f>
        <v>3.98</v>
      </c>
      <c r="DB457">
        <f>ROUND((ROUND(AT457*CZ457,2)*1.25),6)</f>
        <v>138</v>
      </c>
      <c r="DC457">
        <f>ROUND((ROUND(AT457*AG457,2)*1.25),6)</f>
        <v>0</v>
      </c>
    </row>
    <row r="458" spans="1:107" x14ac:dyDescent="0.2">
      <c r="A458">
        <f>ROW(Source!A256)</f>
        <v>256</v>
      </c>
      <c r="B458">
        <v>68187018</v>
      </c>
      <c r="C458">
        <v>68192442</v>
      </c>
      <c r="D458">
        <v>64872992</v>
      </c>
      <c r="E458">
        <v>1</v>
      </c>
      <c r="F458">
        <v>1</v>
      </c>
      <c r="G458">
        <v>1</v>
      </c>
      <c r="H458">
        <v>2</v>
      </c>
      <c r="I458" t="s">
        <v>1093</v>
      </c>
      <c r="J458" t="s">
        <v>1094</v>
      </c>
      <c r="K458" t="s">
        <v>1095</v>
      </c>
      <c r="L458">
        <v>1368</v>
      </c>
      <c r="N458">
        <v>1011</v>
      </c>
      <c r="O458" t="s">
        <v>669</v>
      </c>
      <c r="P458" t="s">
        <v>669</v>
      </c>
      <c r="Q458">
        <v>1</v>
      </c>
      <c r="W458">
        <v>0</v>
      </c>
      <c r="X458">
        <v>-652635439</v>
      </c>
      <c r="Y458">
        <v>5.625</v>
      </c>
      <c r="AA458">
        <v>0</v>
      </c>
      <c r="AB458">
        <v>12.91</v>
      </c>
      <c r="AC458">
        <v>0</v>
      </c>
      <c r="AD458">
        <v>0</v>
      </c>
      <c r="AE458">
        <v>0</v>
      </c>
      <c r="AF458">
        <v>2.7</v>
      </c>
      <c r="AG458">
        <v>0</v>
      </c>
      <c r="AH458">
        <v>0</v>
      </c>
      <c r="AI458">
        <v>1</v>
      </c>
      <c r="AJ458">
        <v>4.78</v>
      </c>
      <c r="AK458">
        <v>28.43</v>
      </c>
      <c r="AL458">
        <v>1</v>
      </c>
      <c r="AN458">
        <v>0</v>
      </c>
      <c r="AO458">
        <v>1</v>
      </c>
      <c r="AP458">
        <v>1</v>
      </c>
      <c r="AQ458">
        <v>0</v>
      </c>
      <c r="AR458">
        <v>0</v>
      </c>
      <c r="AS458" t="s">
        <v>3</v>
      </c>
      <c r="AT458">
        <v>4.5</v>
      </c>
      <c r="AU458" t="s">
        <v>20</v>
      </c>
      <c r="AV458">
        <v>0</v>
      </c>
      <c r="AW458">
        <v>2</v>
      </c>
      <c r="AX458">
        <v>68192447</v>
      </c>
      <c r="AY458">
        <v>1</v>
      </c>
      <c r="AZ458">
        <v>0</v>
      </c>
      <c r="BA458">
        <v>447</v>
      </c>
      <c r="BB458">
        <v>0</v>
      </c>
      <c r="BC458">
        <v>0</v>
      </c>
      <c r="BD458">
        <v>0</v>
      </c>
      <c r="BE458">
        <v>0</v>
      </c>
      <c r="BF458">
        <v>0</v>
      </c>
      <c r="BG458">
        <v>0</v>
      </c>
      <c r="BH458">
        <v>0</v>
      </c>
      <c r="BI458">
        <v>0</v>
      </c>
      <c r="BJ458">
        <v>0</v>
      </c>
      <c r="BK458">
        <v>0</v>
      </c>
      <c r="BL458">
        <v>0</v>
      </c>
      <c r="BM458">
        <v>0</v>
      </c>
      <c r="BN458">
        <v>0</v>
      </c>
      <c r="BO458">
        <v>0</v>
      </c>
      <c r="BP458">
        <v>0</v>
      </c>
      <c r="BQ458">
        <v>0</v>
      </c>
      <c r="BR458">
        <v>0</v>
      </c>
      <c r="BS458">
        <v>0</v>
      </c>
      <c r="BT458">
        <v>0</v>
      </c>
      <c r="BU458">
        <v>0</v>
      </c>
      <c r="BV458">
        <v>0</v>
      </c>
      <c r="BW458">
        <v>0</v>
      </c>
      <c r="CX458">
        <f>Y458*Source!I256</f>
        <v>0.77343750000000011</v>
      </c>
      <c r="CY458">
        <f>AB458</f>
        <v>12.91</v>
      </c>
      <c r="CZ458">
        <f>AF458</f>
        <v>2.7</v>
      </c>
      <c r="DA458">
        <f>AJ458</f>
        <v>4.78</v>
      </c>
      <c r="DB458">
        <f>ROUND((ROUND(AT458*CZ458,2)*1.25),6)</f>
        <v>15.1875</v>
      </c>
      <c r="DC458">
        <f>ROUND((ROUND(AT458*AG458,2)*1.25),6)</f>
        <v>0</v>
      </c>
    </row>
    <row r="459" spans="1:107" x14ac:dyDescent="0.2">
      <c r="A459">
        <f>ROW(Source!A256)</f>
        <v>256</v>
      </c>
      <c r="B459">
        <v>68187018</v>
      </c>
      <c r="C459">
        <v>68192442</v>
      </c>
      <c r="D459">
        <v>64873129</v>
      </c>
      <c r="E459">
        <v>1</v>
      </c>
      <c r="F459">
        <v>1</v>
      </c>
      <c r="G459">
        <v>1</v>
      </c>
      <c r="H459">
        <v>2</v>
      </c>
      <c r="I459" t="s">
        <v>715</v>
      </c>
      <c r="J459" t="s">
        <v>716</v>
      </c>
      <c r="K459" t="s">
        <v>717</v>
      </c>
      <c r="L459">
        <v>1368</v>
      </c>
      <c r="N459">
        <v>1011</v>
      </c>
      <c r="O459" t="s">
        <v>669</v>
      </c>
      <c r="P459" t="s">
        <v>669</v>
      </c>
      <c r="Q459">
        <v>1</v>
      </c>
      <c r="W459">
        <v>0</v>
      </c>
      <c r="X459">
        <v>1230759911</v>
      </c>
      <c r="Y459">
        <v>0.41249999999999998</v>
      </c>
      <c r="AA459">
        <v>0</v>
      </c>
      <c r="AB459">
        <v>851.65</v>
      </c>
      <c r="AC459">
        <v>329.79</v>
      </c>
      <c r="AD459">
        <v>0</v>
      </c>
      <c r="AE459">
        <v>0</v>
      </c>
      <c r="AF459">
        <v>87.17</v>
      </c>
      <c r="AG459">
        <v>11.6</v>
      </c>
      <c r="AH459">
        <v>0</v>
      </c>
      <c r="AI459">
        <v>1</v>
      </c>
      <c r="AJ459">
        <v>9.77</v>
      </c>
      <c r="AK459">
        <v>28.43</v>
      </c>
      <c r="AL459">
        <v>1</v>
      </c>
      <c r="AN459">
        <v>0</v>
      </c>
      <c r="AO459">
        <v>1</v>
      </c>
      <c r="AP459">
        <v>1</v>
      </c>
      <c r="AQ459">
        <v>0</v>
      </c>
      <c r="AR459">
        <v>0</v>
      </c>
      <c r="AS459" t="s">
        <v>3</v>
      </c>
      <c r="AT459">
        <v>0.33</v>
      </c>
      <c r="AU459" t="s">
        <v>20</v>
      </c>
      <c r="AV459">
        <v>0</v>
      </c>
      <c r="AW459">
        <v>2</v>
      </c>
      <c r="AX459">
        <v>68192448</v>
      </c>
      <c r="AY459">
        <v>1</v>
      </c>
      <c r="AZ459">
        <v>2048</v>
      </c>
      <c r="BA459">
        <v>448</v>
      </c>
      <c r="BB459">
        <v>0</v>
      </c>
      <c r="BC459">
        <v>0</v>
      </c>
      <c r="BD459">
        <v>0</v>
      </c>
      <c r="BE459">
        <v>0</v>
      </c>
      <c r="BF459">
        <v>0</v>
      </c>
      <c r="BG459">
        <v>0</v>
      </c>
      <c r="BH459">
        <v>0</v>
      </c>
      <c r="BI459">
        <v>0</v>
      </c>
      <c r="BJ459">
        <v>0</v>
      </c>
      <c r="BK459">
        <v>0</v>
      </c>
      <c r="BL459">
        <v>0</v>
      </c>
      <c r="BM459">
        <v>0</v>
      </c>
      <c r="BN459">
        <v>0</v>
      </c>
      <c r="BO459">
        <v>0</v>
      </c>
      <c r="BP459">
        <v>0</v>
      </c>
      <c r="BQ459">
        <v>0</v>
      </c>
      <c r="BR459">
        <v>0</v>
      </c>
      <c r="BS459">
        <v>0</v>
      </c>
      <c r="BT459">
        <v>0</v>
      </c>
      <c r="BU459">
        <v>0</v>
      </c>
      <c r="BV459">
        <v>0</v>
      </c>
      <c r="BW459">
        <v>0</v>
      </c>
      <c r="CX459">
        <f>Y459*Source!I256</f>
        <v>5.6718749999999998E-2</v>
      </c>
      <c r="CY459">
        <f>AB459</f>
        <v>851.65</v>
      </c>
      <c r="CZ459">
        <f>AF459</f>
        <v>87.17</v>
      </c>
      <c r="DA459">
        <f>AJ459</f>
        <v>9.77</v>
      </c>
      <c r="DB459">
        <f>ROUND((ROUND(AT459*CZ459,2)*1.25),6)</f>
        <v>35.962499999999999</v>
      </c>
      <c r="DC459">
        <f>ROUND((ROUND(AT459*AG459,2)*1.25),6)</f>
        <v>4.7874999999999996</v>
      </c>
    </row>
    <row r="460" spans="1:107" x14ac:dyDescent="0.2">
      <c r="A460">
        <f>ROW(Source!A256)</f>
        <v>256</v>
      </c>
      <c r="B460">
        <v>68187018</v>
      </c>
      <c r="C460">
        <v>68192442</v>
      </c>
      <c r="D460">
        <v>64807275</v>
      </c>
      <c r="E460">
        <v>1</v>
      </c>
      <c r="F460">
        <v>1</v>
      </c>
      <c r="G460">
        <v>1</v>
      </c>
      <c r="H460">
        <v>3</v>
      </c>
      <c r="I460" t="s">
        <v>1096</v>
      </c>
      <c r="J460" t="s">
        <v>1097</v>
      </c>
      <c r="K460" t="s">
        <v>1098</v>
      </c>
      <c r="L460">
        <v>1348</v>
      </c>
      <c r="N460">
        <v>1009</v>
      </c>
      <c r="O460" t="s">
        <v>133</v>
      </c>
      <c r="P460" t="s">
        <v>133</v>
      </c>
      <c r="Q460">
        <v>1000</v>
      </c>
      <c r="W460">
        <v>0</v>
      </c>
      <c r="X460">
        <v>-2112195305</v>
      </c>
      <c r="Y460">
        <v>6.0000000000000001E-3</v>
      </c>
      <c r="AA460">
        <v>20740.8</v>
      </c>
      <c r="AB460">
        <v>0</v>
      </c>
      <c r="AC460">
        <v>0</v>
      </c>
      <c r="AD460">
        <v>0</v>
      </c>
      <c r="AE460">
        <v>1160</v>
      </c>
      <c r="AF460">
        <v>0</v>
      </c>
      <c r="AG460">
        <v>0</v>
      </c>
      <c r="AH460">
        <v>0</v>
      </c>
      <c r="AI460">
        <v>17.88</v>
      </c>
      <c r="AJ460">
        <v>1</v>
      </c>
      <c r="AK460">
        <v>1</v>
      </c>
      <c r="AL460">
        <v>1</v>
      </c>
      <c r="AN460">
        <v>0</v>
      </c>
      <c r="AO460">
        <v>1</v>
      </c>
      <c r="AP460">
        <v>0</v>
      </c>
      <c r="AQ460">
        <v>0</v>
      </c>
      <c r="AR460">
        <v>0</v>
      </c>
      <c r="AS460" t="s">
        <v>3</v>
      </c>
      <c r="AT460">
        <v>6.0000000000000001E-3</v>
      </c>
      <c r="AU460" t="s">
        <v>3</v>
      </c>
      <c r="AV460">
        <v>0</v>
      </c>
      <c r="AW460">
        <v>2</v>
      </c>
      <c r="AX460">
        <v>68192449</v>
      </c>
      <c r="AY460">
        <v>1</v>
      </c>
      <c r="AZ460">
        <v>0</v>
      </c>
      <c r="BA460">
        <v>449</v>
      </c>
      <c r="BB460">
        <v>0</v>
      </c>
      <c r="BC460">
        <v>0</v>
      </c>
      <c r="BD460">
        <v>0</v>
      </c>
      <c r="BE460">
        <v>0</v>
      </c>
      <c r="BF460">
        <v>0</v>
      </c>
      <c r="BG460">
        <v>0</v>
      </c>
      <c r="BH460">
        <v>0</v>
      </c>
      <c r="BI460">
        <v>0</v>
      </c>
      <c r="BJ460">
        <v>0</v>
      </c>
      <c r="BK460">
        <v>0</v>
      </c>
      <c r="BL460">
        <v>0</v>
      </c>
      <c r="BM460">
        <v>0</v>
      </c>
      <c r="BN460">
        <v>0</v>
      </c>
      <c r="BO460">
        <v>0</v>
      </c>
      <c r="BP460">
        <v>0</v>
      </c>
      <c r="BQ460">
        <v>0</v>
      </c>
      <c r="BR460">
        <v>0</v>
      </c>
      <c r="BS460">
        <v>0</v>
      </c>
      <c r="BT460">
        <v>0</v>
      </c>
      <c r="BU460">
        <v>0</v>
      </c>
      <c r="BV460">
        <v>0</v>
      </c>
      <c r="BW460">
        <v>0</v>
      </c>
      <c r="CX460">
        <f>Y460*Source!I256</f>
        <v>8.250000000000001E-4</v>
      </c>
      <c r="CY460">
        <f t="shared" ref="CY460:CY466" si="102">AA460</f>
        <v>20740.8</v>
      </c>
      <c r="CZ460">
        <f t="shared" ref="CZ460:CZ466" si="103">AE460</f>
        <v>1160</v>
      </c>
      <c r="DA460">
        <f t="shared" ref="DA460:DA466" si="104">AI460</f>
        <v>17.88</v>
      </c>
      <c r="DB460">
        <f t="shared" ref="DB460:DB466" si="105">ROUND(ROUND(AT460*CZ460,2),6)</f>
        <v>6.96</v>
      </c>
      <c r="DC460">
        <f t="shared" ref="DC460:DC466" si="106">ROUND(ROUND(AT460*AG460,2),6)</f>
        <v>0</v>
      </c>
    </row>
    <row r="461" spans="1:107" x14ac:dyDescent="0.2">
      <c r="A461">
        <f>ROW(Source!A256)</f>
        <v>256</v>
      </c>
      <c r="B461">
        <v>68187018</v>
      </c>
      <c r="C461">
        <v>68192442</v>
      </c>
      <c r="D461">
        <v>64807310</v>
      </c>
      <c r="E461">
        <v>1</v>
      </c>
      <c r="F461">
        <v>1</v>
      </c>
      <c r="G461">
        <v>1</v>
      </c>
      <c r="H461">
        <v>3</v>
      </c>
      <c r="I461" t="s">
        <v>1099</v>
      </c>
      <c r="J461" t="s">
        <v>1100</v>
      </c>
      <c r="K461" t="s">
        <v>1101</v>
      </c>
      <c r="L461">
        <v>1348</v>
      </c>
      <c r="N461">
        <v>1009</v>
      </c>
      <c r="O461" t="s">
        <v>133</v>
      </c>
      <c r="P461" t="s">
        <v>133</v>
      </c>
      <c r="Q461">
        <v>1000</v>
      </c>
      <c r="W461">
        <v>0</v>
      </c>
      <c r="X461">
        <v>503556632</v>
      </c>
      <c r="Y461">
        <v>0.13200000000000001</v>
      </c>
      <c r="AA461">
        <v>20746.650000000001</v>
      </c>
      <c r="AB461">
        <v>0</v>
      </c>
      <c r="AC461">
        <v>0</v>
      </c>
      <c r="AD461">
        <v>0</v>
      </c>
      <c r="AE461">
        <v>1383.11</v>
      </c>
      <c r="AF461">
        <v>0</v>
      </c>
      <c r="AG461">
        <v>0</v>
      </c>
      <c r="AH461">
        <v>0</v>
      </c>
      <c r="AI461">
        <v>15</v>
      </c>
      <c r="AJ461">
        <v>1</v>
      </c>
      <c r="AK461">
        <v>1</v>
      </c>
      <c r="AL461">
        <v>1</v>
      </c>
      <c r="AN461">
        <v>0</v>
      </c>
      <c r="AO461">
        <v>1</v>
      </c>
      <c r="AP461">
        <v>0</v>
      </c>
      <c r="AQ461">
        <v>0</v>
      </c>
      <c r="AR461">
        <v>0</v>
      </c>
      <c r="AS461" t="s">
        <v>3</v>
      </c>
      <c r="AT461">
        <v>0.13200000000000001</v>
      </c>
      <c r="AU461" t="s">
        <v>3</v>
      </c>
      <c r="AV461">
        <v>0</v>
      </c>
      <c r="AW461">
        <v>2</v>
      </c>
      <c r="AX461">
        <v>68192450</v>
      </c>
      <c r="AY461">
        <v>1</v>
      </c>
      <c r="AZ461">
        <v>0</v>
      </c>
      <c r="BA461">
        <v>450</v>
      </c>
      <c r="BB461">
        <v>0</v>
      </c>
      <c r="BC461">
        <v>0</v>
      </c>
      <c r="BD461">
        <v>0</v>
      </c>
      <c r="BE461">
        <v>0</v>
      </c>
      <c r="BF461">
        <v>0</v>
      </c>
      <c r="BG461">
        <v>0</v>
      </c>
      <c r="BH461">
        <v>0</v>
      </c>
      <c r="BI461">
        <v>0</v>
      </c>
      <c r="BJ461">
        <v>0</v>
      </c>
      <c r="BK461">
        <v>0</v>
      </c>
      <c r="BL461">
        <v>0</v>
      </c>
      <c r="BM461">
        <v>0</v>
      </c>
      <c r="BN461">
        <v>0</v>
      </c>
      <c r="BO461">
        <v>0</v>
      </c>
      <c r="BP461">
        <v>0</v>
      </c>
      <c r="BQ461">
        <v>0</v>
      </c>
      <c r="BR461">
        <v>0</v>
      </c>
      <c r="BS461">
        <v>0</v>
      </c>
      <c r="BT461">
        <v>0</v>
      </c>
      <c r="BU461">
        <v>0</v>
      </c>
      <c r="BV461">
        <v>0</v>
      </c>
      <c r="BW461">
        <v>0</v>
      </c>
      <c r="CX461">
        <f>Y461*Source!I256</f>
        <v>1.8150000000000003E-2</v>
      </c>
      <c r="CY461">
        <f t="shared" si="102"/>
        <v>20746.650000000001</v>
      </c>
      <c r="CZ461">
        <f t="shared" si="103"/>
        <v>1383.11</v>
      </c>
      <c r="DA461">
        <f t="shared" si="104"/>
        <v>15</v>
      </c>
      <c r="DB461">
        <f t="shared" si="105"/>
        <v>182.57</v>
      </c>
      <c r="DC461">
        <f t="shared" si="106"/>
        <v>0</v>
      </c>
    </row>
    <row r="462" spans="1:107" x14ac:dyDescent="0.2">
      <c r="A462">
        <f>ROW(Source!A256)</f>
        <v>256</v>
      </c>
      <c r="B462">
        <v>68187018</v>
      </c>
      <c r="C462">
        <v>68192442</v>
      </c>
      <c r="D462">
        <v>64807311</v>
      </c>
      <c r="E462">
        <v>1</v>
      </c>
      <c r="F462">
        <v>1</v>
      </c>
      <c r="G462">
        <v>1</v>
      </c>
      <c r="H462">
        <v>3</v>
      </c>
      <c r="I462" t="s">
        <v>1102</v>
      </c>
      <c r="J462" t="s">
        <v>1103</v>
      </c>
      <c r="K462" t="s">
        <v>1104</v>
      </c>
      <c r="L462">
        <v>1348</v>
      </c>
      <c r="N462">
        <v>1009</v>
      </c>
      <c r="O462" t="s">
        <v>133</v>
      </c>
      <c r="P462" t="s">
        <v>133</v>
      </c>
      <c r="Q462">
        <v>1000</v>
      </c>
      <c r="W462">
        <v>0</v>
      </c>
      <c r="X462">
        <v>542515914</v>
      </c>
      <c r="Y462">
        <v>1.9E-2</v>
      </c>
      <c r="AA462">
        <v>20533.099999999999</v>
      </c>
      <c r="AB462">
        <v>0</v>
      </c>
      <c r="AC462">
        <v>0</v>
      </c>
      <c r="AD462">
        <v>0</v>
      </c>
      <c r="AE462">
        <v>1525.49</v>
      </c>
      <c r="AF462">
        <v>0</v>
      </c>
      <c r="AG462">
        <v>0</v>
      </c>
      <c r="AH462">
        <v>0</v>
      </c>
      <c r="AI462">
        <v>13.46</v>
      </c>
      <c r="AJ462">
        <v>1</v>
      </c>
      <c r="AK462">
        <v>1</v>
      </c>
      <c r="AL462">
        <v>1</v>
      </c>
      <c r="AN462">
        <v>0</v>
      </c>
      <c r="AO462">
        <v>1</v>
      </c>
      <c r="AP462">
        <v>0</v>
      </c>
      <c r="AQ462">
        <v>0</v>
      </c>
      <c r="AR462">
        <v>0</v>
      </c>
      <c r="AS462" t="s">
        <v>3</v>
      </c>
      <c r="AT462">
        <v>1.9E-2</v>
      </c>
      <c r="AU462" t="s">
        <v>3</v>
      </c>
      <c r="AV462">
        <v>0</v>
      </c>
      <c r="AW462">
        <v>2</v>
      </c>
      <c r="AX462">
        <v>68192451</v>
      </c>
      <c r="AY462">
        <v>1</v>
      </c>
      <c r="AZ462">
        <v>0</v>
      </c>
      <c r="BA462">
        <v>451</v>
      </c>
      <c r="BB462">
        <v>0</v>
      </c>
      <c r="BC462">
        <v>0</v>
      </c>
      <c r="BD462">
        <v>0</v>
      </c>
      <c r="BE462">
        <v>0</v>
      </c>
      <c r="BF462">
        <v>0</v>
      </c>
      <c r="BG462">
        <v>0</v>
      </c>
      <c r="BH462">
        <v>0</v>
      </c>
      <c r="BI462">
        <v>0</v>
      </c>
      <c r="BJ462">
        <v>0</v>
      </c>
      <c r="BK462">
        <v>0</v>
      </c>
      <c r="BL462">
        <v>0</v>
      </c>
      <c r="BM462">
        <v>0</v>
      </c>
      <c r="BN462">
        <v>0</v>
      </c>
      <c r="BO462">
        <v>0</v>
      </c>
      <c r="BP462">
        <v>0</v>
      </c>
      <c r="BQ462">
        <v>0</v>
      </c>
      <c r="BR462">
        <v>0</v>
      </c>
      <c r="BS462">
        <v>0</v>
      </c>
      <c r="BT462">
        <v>0</v>
      </c>
      <c r="BU462">
        <v>0</v>
      </c>
      <c r="BV462">
        <v>0</v>
      </c>
      <c r="BW462">
        <v>0</v>
      </c>
      <c r="CX462">
        <f>Y462*Source!I256</f>
        <v>2.6125000000000002E-3</v>
      </c>
      <c r="CY462">
        <f t="shared" si="102"/>
        <v>20533.099999999999</v>
      </c>
      <c r="CZ462">
        <f t="shared" si="103"/>
        <v>1525.49</v>
      </c>
      <c r="DA462">
        <f t="shared" si="104"/>
        <v>13.46</v>
      </c>
      <c r="DB462">
        <f t="shared" si="105"/>
        <v>28.98</v>
      </c>
      <c r="DC462">
        <f t="shared" si="106"/>
        <v>0</v>
      </c>
    </row>
    <row r="463" spans="1:107" x14ac:dyDescent="0.2">
      <c r="A463">
        <f>ROW(Source!A256)</f>
        <v>256</v>
      </c>
      <c r="B463">
        <v>68187018</v>
      </c>
      <c r="C463">
        <v>68192442</v>
      </c>
      <c r="D463">
        <v>64808650</v>
      </c>
      <c r="E463">
        <v>1</v>
      </c>
      <c r="F463">
        <v>1</v>
      </c>
      <c r="G463">
        <v>1</v>
      </c>
      <c r="H463">
        <v>3</v>
      </c>
      <c r="I463" t="s">
        <v>466</v>
      </c>
      <c r="J463" t="s">
        <v>468</v>
      </c>
      <c r="K463" t="s">
        <v>467</v>
      </c>
      <c r="L463">
        <v>1327</v>
      </c>
      <c r="N463">
        <v>1005</v>
      </c>
      <c r="O463" t="s">
        <v>31</v>
      </c>
      <c r="P463" t="s">
        <v>31</v>
      </c>
      <c r="Q463">
        <v>1</v>
      </c>
      <c r="W463">
        <v>1</v>
      </c>
      <c r="X463">
        <v>328735001</v>
      </c>
      <c r="Y463">
        <v>-116</v>
      </c>
      <c r="AA463">
        <v>29.81</v>
      </c>
      <c r="AB463">
        <v>0</v>
      </c>
      <c r="AC463">
        <v>0</v>
      </c>
      <c r="AD463">
        <v>0</v>
      </c>
      <c r="AE463">
        <v>5.71</v>
      </c>
      <c r="AF463">
        <v>0</v>
      </c>
      <c r="AG463">
        <v>0</v>
      </c>
      <c r="AH463">
        <v>0</v>
      </c>
      <c r="AI463">
        <v>5.22</v>
      </c>
      <c r="AJ463">
        <v>1</v>
      </c>
      <c r="AK463">
        <v>1</v>
      </c>
      <c r="AL463">
        <v>1</v>
      </c>
      <c r="AN463">
        <v>0</v>
      </c>
      <c r="AO463">
        <v>1</v>
      </c>
      <c r="AP463">
        <v>0</v>
      </c>
      <c r="AQ463">
        <v>0</v>
      </c>
      <c r="AR463">
        <v>0</v>
      </c>
      <c r="AS463" t="s">
        <v>3</v>
      </c>
      <c r="AT463">
        <v>-116</v>
      </c>
      <c r="AU463" t="s">
        <v>3</v>
      </c>
      <c r="AV463">
        <v>0</v>
      </c>
      <c r="AW463">
        <v>2</v>
      </c>
      <c r="AX463">
        <v>68192452</v>
      </c>
      <c r="AY463">
        <v>1</v>
      </c>
      <c r="AZ463">
        <v>6144</v>
      </c>
      <c r="BA463">
        <v>452</v>
      </c>
      <c r="BB463">
        <v>0</v>
      </c>
      <c r="BC463">
        <v>0</v>
      </c>
      <c r="BD463">
        <v>0</v>
      </c>
      <c r="BE463">
        <v>0</v>
      </c>
      <c r="BF463">
        <v>0</v>
      </c>
      <c r="BG463">
        <v>0</v>
      </c>
      <c r="BH463">
        <v>0</v>
      </c>
      <c r="BI463">
        <v>0</v>
      </c>
      <c r="BJ463">
        <v>0</v>
      </c>
      <c r="BK463">
        <v>0</v>
      </c>
      <c r="BL463">
        <v>0</v>
      </c>
      <c r="BM463">
        <v>0</v>
      </c>
      <c r="BN463">
        <v>0</v>
      </c>
      <c r="BO463">
        <v>0</v>
      </c>
      <c r="BP463">
        <v>0</v>
      </c>
      <c r="BQ463">
        <v>0</v>
      </c>
      <c r="BR463">
        <v>0</v>
      </c>
      <c r="BS463">
        <v>0</v>
      </c>
      <c r="BT463">
        <v>0</v>
      </c>
      <c r="BU463">
        <v>0</v>
      </c>
      <c r="BV463">
        <v>0</v>
      </c>
      <c r="BW463">
        <v>0</v>
      </c>
      <c r="CX463">
        <f>Y463*Source!I256</f>
        <v>-15.950000000000001</v>
      </c>
      <c r="CY463">
        <f t="shared" si="102"/>
        <v>29.81</v>
      </c>
      <c r="CZ463">
        <f t="shared" si="103"/>
        <v>5.71</v>
      </c>
      <c r="DA463">
        <f t="shared" si="104"/>
        <v>5.22</v>
      </c>
      <c r="DB463">
        <f t="shared" si="105"/>
        <v>-662.36</v>
      </c>
      <c r="DC463">
        <f t="shared" si="106"/>
        <v>0</v>
      </c>
    </row>
    <row r="464" spans="1:107" x14ac:dyDescent="0.2">
      <c r="A464">
        <f>ROW(Source!A256)</f>
        <v>256</v>
      </c>
      <c r="B464">
        <v>68187018</v>
      </c>
      <c r="C464">
        <v>68192442</v>
      </c>
      <c r="D464">
        <v>64808653</v>
      </c>
      <c r="E464">
        <v>1</v>
      </c>
      <c r="F464">
        <v>1</v>
      </c>
      <c r="G464">
        <v>1</v>
      </c>
      <c r="H464">
        <v>3</v>
      </c>
      <c r="I464" t="s">
        <v>1105</v>
      </c>
      <c r="J464" t="s">
        <v>1106</v>
      </c>
      <c r="K464" t="s">
        <v>1107</v>
      </c>
      <c r="L464">
        <v>1348</v>
      </c>
      <c r="N464">
        <v>1009</v>
      </c>
      <c r="O464" t="s">
        <v>133</v>
      </c>
      <c r="P464" t="s">
        <v>133</v>
      </c>
      <c r="Q464">
        <v>1000</v>
      </c>
      <c r="W464">
        <v>0</v>
      </c>
      <c r="X464">
        <v>24097165</v>
      </c>
      <c r="Y464">
        <v>5.7000000000000002E-2</v>
      </c>
      <c r="AA464">
        <v>70530.820000000007</v>
      </c>
      <c r="AB464">
        <v>0</v>
      </c>
      <c r="AC464">
        <v>0</v>
      </c>
      <c r="AD464">
        <v>0</v>
      </c>
      <c r="AE464">
        <v>6143.8</v>
      </c>
      <c r="AF464">
        <v>0</v>
      </c>
      <c r="AG464">
        <v>0</v>
      </c>
      <c r="AH464">
        <v>0</v>
      </c>
      <c r="AI464">
        <v>11.48</v>
      </c>
      <c r="AJ464">
        <v>1</v>
      </c>
      <c r="AK464">
        <v>1</v>
      </c>
      <c r="AL464">
        <v>1</v>
      </c>
      <c r="AN464">
        <v>0</v>
      </c>
      <c r="AO464">
        <v>1</v>
      </c>
      <c r="AP464">
        <v>0</v>
      </c>
      <c r="AQ464">
        <v>0</v>
      </c>
      <c r="AR464">
        <v>0</v>
      </c>
      <c r="AS464" t="s">
        <v>3</v>
      </c>
      <c r="AT464">
        <v>5.7000000000000002E-2</v>
      </c>
      <c r="AU464" t="s">
        <v>3</v>
      </c>
      <c r="AV464">
        <v>0</v>
      </c>
      <c r="AW464">
        <v>2</v>
      </c>
      <c r="AX464">
        <v>68192453</v>
      </c>
      <c r="AY464">
        <v>1</v>
      </c>
      <c r="AZ464">
        <v>0</v>
      </c>
      <c r="BA464">
        <v>453</v>
      </c>
      <c r="BB464">
        <v>0</v>
      </c>
      <c r="BC464">
        <v>0</v>
      </c>
      <c r="BD464">
        <v>0</v>
      </c>
      <c r="BE464">
        <v>0</v>
      </c>
      <c r="BF464">
        <v>0</v>
      </c>
      <c r="BG464">
        <v>0</v>
      </c>
      <c r="BH464">
        <v>0</v>
      </c>
      <c r="BI464">
        <v>0</v>
      </c>
      <c r="BJ464">
        <v>0</v>
      </c>
      <c r="BK464">
        <v>0</v>
      </c>
      <c r="BL464">
        <v>0</v>
      </c>
      <c r="BM464">
        <v>0</v>
      </c>
      <c r="BN464">
        <v>0</v>
      </c>
      <c r="BO464">
        <v>0</v>
      </c>
      <c r="BP464">
        <v>0</v>
      </c>
      <c r="BQ464">
        <v>0</v>
      </c>
      <c r="BR464">
        <v>0</v>
      </c>
      <c r="BS464">
        <v>0</v>
      </c>
      <c r="BT464">
        <v>0</v>
      </c>
      <c r="BU464">
        <v>0</v>
      </c>
      <c r="BV464">
        <v>0</v>
      </c>
      <c r="BW464">
        <v>0</v>
      </c>
      <c r="CX464">
        <f>Y464*Source!I256</f>
        <v>7.8375000000000007E-3</v>
      </c>
      <c r="CY464">
        <f t="shared" si="102"/>
        <v>70530.820000000007</v>
      </c>
      <c r="CZ464">
        <f t="shared" si="103"/>
        <v>6143.8</v>
      </c>
      <c r="DA464">
        <f t="shared" si="104"/>
        <v>11.48</v>
      </c>
      <c r="DB464">
        <f t="shared" si="105"/>
        <v>350.2</v>
      </c>
      <c r="DC464">
        <f t="shared" si="106"/>
        <v>0</v>
      </c>
    </row>
    <row r="465" spans="1:107" x14ac:dyDescent="0.2">
      <c r="A465">
        <f>ROW(Source!A256)</f>
        <v>256</v>
      </c>
      <c r="B465">
        <v>68187018</v>
      </c>
      <c r="C465">
        <v>68192442</v>
      </c>
      <c r="D465">
        <v>64811133</v>
      </c>
      <c r="E465">
        <v>1</v>
      </c>
      <c r="F465">
        <v>1</v>
      </c>
      <c r="G465">
        <v>1</v>
      </c>
      <c r="H465">
        <v>3</v>
      </c>
      <c r="I465" t="s">
        <v>479</v>
      </c>
      <c r="J465" t="s">
        <v>481</v>
      </c>
      <c r="K465" t="s">
        <v>480</v>
      </c>
      <c r="L465">
        <v>1327</v>
      </c>
      <c r="N465">
        <v>1005</v>
      </c>
      <c r="O465" t="s">
        <v>31</v>
      </c>
      <c r="P465" t="s">
        <v>31</v>
      </c>
      <c r="Q465">
        <v>1</v>
      </c>
      <c r="W465">
        <v>0</v>
      </c>
      <c r="X465">
        <v>2060168617</v>
      </c>
      <c r="Y465">
        <v>116</v>
      </c>
      <c r="AA465">
        <v>175.11</v>
      </c>
      <c r="AB465">
        <v>0</v>
      </c>
      <c r="AC465">
        <v>0</v>
      </c>
      <c r="AD465">
        <v>0</v>
      </c>
      <c r="AE465">
        <v>25.98</v>
      </c>
      <c r="AF465">
        <v>0</v>
      </c>
      <c r="AG465">
        <v>0</v>
      </c>
      <c r="AH465">
        <v>0</v>
      </c>
      <c r="AI465">
        <v>6.74</v>
      </c>
      <c r="AJ465">
        <v>1</v>
      </c>
      <c r="AK465">
        <v>1</v>
      </c>
      <c r="AL465">
        <v>1</v>
      </c>
      <c r="AN465">
        <v>0</v>
      </c>
      <c r="AO465">
        <v>0</v>
      </c>
      <c r="AP465">
        <v>0</v>
      </c>
      <c r="AQ465">
        <v>0</v>
      </c>
      <c r="AR465">
        <v>0</v>
      </c>
      <c r="AS465" t="s">
        <v>3</v>
      </c>
      <c r="AT465">
        <v>116</v>
      </c>
      <c r="AU465" t="s">
        <v>3</v>
      </c>
      <c r="AV465">
        <v>0</v>
      </c>
      <c r="AW465">
        <v>1</v>
      </c>
      <c r="AX465">
        <v>-1</v>
      </c>
      <c r="AY465">
        <v>0</v>
      </c>
      <c r="AZ465">
        <v>0</v>
      </c>
      <c r="BA465" t="s">
        <v>3</v>
      </c>
      <c r="BB465">
        <v>0</v>
      </c>
      <c r="BC465">
        <v>0</v>
      </c>
      <c r="BD465">
        <v>0</v>
      </c>
      <c r="BE465">
        <v>0</v>
      </c>
      <c r="BF465">
        <v>0</v>
      </c>
      <c r="BG465">
        <v>0</v>
      </c>
      <c r="BH465">
        <v>0</v>
      </c>
      <c r="BI465">
        <v>0</v>
      </c>
      <c r="BJ465">
        <v>0</v>
      </c>
      <c r="BK465">
        <v>0</v>
      </c>
      <c r="BL465">
        <v>0</v>
      </c>
      <c r="BM465">
        <v>0</v>
      </c>
      <c r="BN465">
        <v>0</v>
      </c>
      <c r="BO465">
        <v>0</v>
      </c>
      <c r="BP465">
        <v>0</v>
      </c>
      <c r="BQ465">
        <v>0</v>
      </c>
      <c r="BR465">
        <v>0</v>
      </c>
      <c r="BS465">
        <v>0</v>
      </c>
      <c r="BT465">
        <v>0</v>
      </c>
      <c r="BU465">
        <v>0</v>
      </c>
      <c r="BV465">
        <v>0</v>
      </c>
      <c r="BW465">
        <v>0</v>
      </c>
      <c r="CX465">
        <f>Y465*Source!I256</f>
        <v>15.950000000000001</v>
      </c>
      <c r="CY465">
        <f t="shared" si="102"/>
        <v>175.11</v>
      </c>
      <c r="CZ465">
        <f t="shared" si="103"/>
        <v>25.98</v>
      </c>
      <c r="DA465">
        <f t="shared" si="104"/>
        <v>6.74</v>
      </c>
      <c r="DB465">
        <f t="shared" si="105"/>
        <v>3013.68</v>
      </c>
      <c r="DC465">
        <f t="shared" si="106"/>
        <v>0</v>
      </c>
    </row>
    <row r="466" spans="1:107" x14ac:dyDescent="0.2">
      <c r="A466">
        <f>ROW(Source!A256)</f>
        <v>256</v>
      </c>
      <c r="B466">
        <v>68187018</v>
      </c>
      <c r="C466">
        <v>68192442</v>
      </c>
      <c r="D466">
        <v>64821659</v>
      </c>
      <c r="E466">
        <v>1</v>
      </c>
      <c r="F466">
        <v>1</v>
      </c>
      <c r="G466">
        <v>1</v>
      </c>
      <c r="H466">
        <v>3</v>
      </c>
      <c r="I466" t="s">
        <v>1108</v>
      </c>
      <c r="J466" t="s">
        <v>1109</v>
      </c>
      <c r="K466" t="s">
        <v>1110</v>
      </c>
      <c r="L466">
        <v>1348</v>
      </c>
      <c r="N466">
        <v>1009</v>
      </c>
      <c r="O466" t="s">
        <v>133</v>
      </c>
      <c r="P466" t="s">
        <v>133</v>
      </c>
      <c r="Q466">
        <v>1000</v>
      </c>
      <c r="W466">
        <v>0</v>
      </c>
      <c r="X466">
        <v>1919387785</v>
      </c>
      <c r="Y466">
        <v>0.106</v>
      </c>
      <c r="AA466">
        <v>7576.8</v>
      </c>
      <c r="AB466">
        <v>0</v>
      </c>
      <c r="AC466">
        <v>0</v>
      </c>
      <c r="AD466">
        <v>0</v>
      </c>
      <c r="AE466">
        <v>688.8</v>
      </c>
      <c r="AF466">
        <v>0</v>
      </c>
      <c r="AG466">
        <v>0</v>
      </c>
      <c r="AH466">
        <v>0</v>
      </c>
      <c r="AI466">
        <v>11</v>
      </c>
      <c r="AJ466">
        <v>1</v>
      </c>
      <c r="AK466">
        <v>1</v>
      </c>
      <c r="AL466">
        <v>1</v>
      </c>
      <c r="AN466">
        <v>0</v>
      </c>
      <c r="AO466">
        <v>1</v>
      </c>
      <c r="AP466">
        <v>0</v>
      </c>
      <c r="AQ466">
        <v>0</v>
      </c>
      <c r="AR466">
        <v>0</v>
      </c>
      <c r="AS466" t="s">
        <v>3</v>
      </c>
      <c r="AT466">
        <v>0.106</v>
      </c>
      <c r="AU466" t="s">
        <v>3</v>
      </c>
      <c r="AV466">
        <v>0</v>
      </c>
      <c r="AW466">
        <v>2</v>
      </c>
      <c r="AX466">
        <v>68192454</v>
      </c>
      <c r="AY466">
        <v>1</v>
      </c>
      <c r="AZ466">
        <v>0</v>
      </c>
      <c r="BA466">
        <v>454</v>
      </c>
      <c r="BB466">
        <v>0</v>
      </c>
      <c r="BC466">
        <v>0</v>
      </c>
      <c r="BD466">
        <v>0</v>
      </c>
      <c r="BE466">
        <v>0</v>
      </c>
      <c r="BF466">
        <v>0</v>
      </c>
      <c r="BG466">
        <v>0</v>
      </c>
      <c r="BH466">
        <v>0</v>
      </c>
      <c r="BI466">
        <v>0</v>
      </c>
      <c r="BJ466">
        <v>0</v>
      </c>
      <c r="BK466">
        <v>0</v>
      </c>
      <c r="BL466">
        <v>0</v>
      </c>
      <c r="BM466">
        <v>0</v>
      </c>
      <c r="BN466">
        <v>0</v>
      </c>
      <c r="BO466">
        <v>0</v>
      </c>
      <c r="BP466">
        <v>0</v>
      </c>
      <c r="BQ466">
        <v>0</v>
      </c>
      <c r="BR466">
        <v>0</v>
      </c>
      <c r="BS466">
        <v>0</v>
      </c>
      <c r="BT466">
        <v>0</v>
      </c>
      <c r="BU466">
        <v>0</v>
      </c>
      <c r="BV466">
        <v>0</v>
      </c>
      <c r="BW466">
        <v>0</v>
      </c>
      <c r="CX466">
        <f>Y466*Source!I256</f>
        <v>1.4575000000000001E-2</v>
      </c>
      <c r="CY466">
        <f t="shared" si="102"/>
        <v>7576.8</v>
      </c>
      <c r="CZ466">
        <f t="shared" si="103"/>
        <v>688.8</v>
      </c>
      <c r="DA466">
        <f t="shared" si="104"/>
        <v>11</v>
      </c>
      <c r="DB466">
        <f t="shared" si="105"/>
        <v>73.010000000000005</v>
      </c>
      <c r="DC466">
        <f t="shared" si="106"/>
        <v>0</v>
      </c>
    </row>
    <row r="467" spans="1:107" x14ac:dyDescent="0.2">
      <c r="A467">
        <f>ROW(Source!A259)</f>
        <v>259</v>
      </c>
      <c r="B467">
        <v>68187018</v>
      </c>
      <c r="C467">
        <v>68192775</v>
      </c>
      <c r="D467">
        <v>18411771</v>
      </c>
      <c r="E467">
        <v>1</v>
      </c>
      <c r="F467">
        <v>1</v>
      </c>
      <c r="G467">
        <v>1</v>
      </c>
      <c r="H467">
        <v>1</v>
      </c>
      <c r="I467" t="s">
        <v>1111</v>
      </c>
      <c r="J467" t="s">
        <v>3</v>
      </c>
      <c r="K467" t="s">
        <v>1112</v>
      </c>
      <c r="L467">
        <v>1369</v>
      </c>
      <c r="N467">
        <v>1013</v>
      </c>
      <c r="O467" t="s">
        <v>665</v>
      </c>
      <c r="P467" t="s">
        <v>665</v>
      </c>
      <c r="Q467">
        <v>1</v>
      </c>
      <c r="W467">
        <v>0</v>
      </c>
      <c r="X467">
        <v>922534627</v>
      </c>
      <c r="Y467">
        <v>45.436500000000002</v>
      </c>
      <c r="AA467">
        <v>0</v>
      </c>
      <c r="AB467">
        <v>0</v>
      </c>
      <c r="AC467">
        <v>0</v>
      </c>
      <c r="AD467">
        <v>7.94</v>
      </c>
      <c r="AE467">
        <v>0</v>
      </c>
      <c r="AF467">
        <v>0</v>
      </c>
      <c r="AG467">
        <v>0</v>
      </c>
      <c r="AH467">
        <v>7.94</v>
      </c>
      <c r="AI467">
        <v>1</v>
      </c>
      <c r="AJ467">
        <v>1</v>
      </c>
      <c r="AK467">
        <v>1</v>
      </c>
      <c r="AL467">
        <v>1</v>
      </c>
      <c r="AN467">
        <v>0</v>
      </c>
      <c r="AO467">
        <v>1</v>
      </c>
      <c r="AP467">
        <v>1</v>
      </c>
      <c r="AQ467">
        <v>0</v>
      </c>
      <c r="AR467">
        <v>0</v>
      </c>
      <c r="AS467" t="s">
        <v>3</v>
      </c>
      <c r="AT467">
        <v>39.51</v>
      </c>
      <c r="AU467" t="s">
        <v>21</v>
      </c>
      <c r="AV467">
        <v>1</v>
      </c>
      <c r="AW467">
        <v>2</v>
      </c>
      <c r="AX467">
        <v>68192776</v>
      </c>
      <c r="AY467">
        <v>1</v>
      </c>
      <c r="AZ467">
        <v>2048</v>
      </c>
      <c r="BA467">
        <v>455</v>
      </c>
      <c r="BB467">
        <v>0</v>
      </c>
      <c r="BC467">
        <v>0</v>
      </c>
      <c r="BD467">
        <v>0</v>
      </c>
      <c r="BE467">
        <v>0</v>
      </c>
      <c r="BF467">
        <v>0</v>
      </c>
      <c r="BG467">
        <v>0</v>
      </c>
      <c r="BH467">
        <v>0</v>
      </c>
      <c r="BI467">
        <v>0</v>
      </c>
      <c r="BJ467">
        <v>0</v>
      </c>
      <c r="BK467">
        <v>0</v>
      </c>
      <c r="BL467">
        <v>0</v>
      </c>
      <c r="BM467">
        <v>0</v>
      </c>
      <c r="BN467">
        <v>0</v>
      </c>
      <c r="BO467">
        <v>0</v>
      </c>
      <c r="BP467">
        <v>0</v>
      </c>
      <c r="BQ467">
        <v>0</v>
      </c>
      <c r="BR467">
        <v>0</v>
      </c>
      <c r="BS467">
        <v>0</v>
      </c>
      <c r="BT467">
        <v>0</v>
      </c>
      <c r="BU467">
        <v>0</v>
      </c>
      <c r="BV467">
        <v>0</v>
      </c>
      <c r="BW467">
        <v>0</v>
      </c>
      <c r="CX467">
        <f>Y467*Source!I259</f>
        <v>6.2475187500000011</v>
      </c>
      <c r="CY467">
        <f>AD467</f>
        <v>7.94</v>
      </c>
      <c r="CZ467">
        <f>AH467</f>
        <v>7.94</v>
      </c>
      <c r="DA467">
        <f>AL467</f>
        <v>1</v>
      </c>
      <c r="DB467">
        <f>ROUND((ROUND(AT467*CZ467,2)*1.15),6)</f>
        <v>360.76650000000001</v>
      </c>
      <c r="DC467">
        <f>ROUND((ROUND(AT467*AG467,2)*1.15),6)</f>
        <v>0</v>
      </c>
    </row>
    <row r="468" spans="1:107" x14ac:dyDescent="0.2">
      <c r="A468">
        <f>ROW(Source!A259)</f>
        <v>259</v>
      </c>
      <c r="B468">
        <v>68187018</v>
      </c>
      <c r="C468">
        <v>68192775</v>
      </c>
      <c r="D468">
        <v>121548</v>
      </c>
      <c r="E468">
        <v>1</v>
      </c>
      <c r="F468">
        <v>1</v>
      </c>
      <c r="G468">
        <v>1</v>
      </c>
      <c r="H468">
        <v>1</v>
      </c>
      <c r="I468" t="s">
        <v>44</v>
      </c>
      <c r="J468" t="s">
        <v>3</v>
      </c>
      <c r="K468" t="s">
        <v>723</v>
      </c>
      <c r="L468">
        <v>608254</v>
      </c>
      <c r="N468">
        <v>1013</v>
      </c>
      <c r="O468" t="s">
        <v>724</v>
      </c>
      <c r="P468" t="s">
        <v>724</v>
      </c>
      <c r="Q468">
        <v>1</v>
      </c>
      <c r="W468">
        <v>0</v>
      </c>
      <c r="X468">
        <v>-185737400</v>
      </c>
      <c r="Y468">
        <v>1.5874999999999999</v>
      </c>
      <c r="AA468">
        <v>0</v>
      </c>
      <c r="AB468">
        <v>0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0</v>
      </c>
      <c r="AI468">
        <v>1</v>
      </c>
      <c r="AJ468">
        <v>1</v>
      </c>
      <c r="AK468">
        <v>1</v>
      </c>
      <c r="AL468">
        <v>1</v>
      </c>
      <c r="AN468">
        <v>0</v>
      </c>
      <c r="AO468">
        <v>1</v>
      </c>
      <c r="AP468">
        <v>1</v>
      </c>
      <c r="AQ468">
        <v>0</v>
      </c>
      <c r="AR468">
        <v>0</v>
      </c>
      <c r="AS468" t="s">
        <v>3</v>
      </c>
      <c r="AT468">
        <v>1.27</v>
      </c>
      <c r="AU468" t="s">
        <v>20</v>
      </c>
      <c r="AV468">
        <v>2</v>
      </c>
      <c r="AW468">
        <v>2</v>
      </c>
      <c r="AX468">
        <v>68192777</v>
      </c>
      <c r="AY468">
        <v>1</v>
      </c>
      <c r="AZ468">
        <v>0</v>
      </c>
      <c r="BA468">
        <v>456</v>
      </c>
      <c r="BB468">
        <v>0</v>
      </c>
      <c r="BC468">
        <v>0</v>
      </c>
      <c r="BD468">
        <v>0</v>
      </c>
      <c r="BE468">
        <v>0</v>
      </c>
      <c r="BF468">
        <v>0</v>
      </c>
      <c r="BG468">
        <v>0</v>
      </c>
      <c r="BH468">
        <v>0</v>
      </c>
      <c r="BI468">
        <v>0</v>
      </c>
      <c r="BJ468">
        <v>0</v>
      </c>
      <c r="BK468">
        <v>0</v>
      </c>
      <c r="BL468">
        <v>0</v>
      </c>
      <c r="BM468">
        <v>0</v>
      </c>
      <c r="BN468">
        <v>0</v>
      </c>
      <c r="BO468">
        <v>0</v>
      </c>
      <c r="BP468">
        <v>0</v>
      </c>
      <c r="BQ468">
        <v>0</v>
      </c>
      <c r="BR468">
        <v>0</v>
      </c>
      <c r="BS468">
        <v>0</v>
      </c>
      <c r="BT468">
        <v>0</v>
      </c>
      <c r="BU468">
        <v>0</v>
      </c>
      <c r="BV468">
        <v>0</v>
      </c>
      <c r="BW468">
        <v>0</v>
      </c>
      <c r="CX468">
        <f>Y468*Source!I259</f>
        <v>0.21828125000000001</v>
      </c>
      <c r="CY468">
        <f>AD468</f>
        <v>0</v>
      </c>
      <c r="CZ468">
        <f>AH468</f>
        <v>0</v>
      </c>
      <c r="DA468">
        <f>AL468</f>
        <v>1</v>
      </c>
      <c r="DB468">
        <f>ROUND((ROUND(AT468*CZ468,2)*1.25),6)</f>
        <v>0</v>
      </c>
      <c r="DC468">
        <f>ROUND((ROUND(AT468*AG468,2)*1.25),6)</f>
        <v>0</v>
      </c>
    </row>
    <row r="469" spans="1:107" x14ac:dyDescent="0.2">
      <c r="A469">
        <f>ROW(Source!A259)</f>
        <v>259</v>
      </c>
      <c r="B469">
        <v>68187018</v>
      </c>
      <c r="C469">
        <v>68192775</v>
      </c>
      <c r="D469">
        <v>64871408</v>
      </c>
      <c r="E469">
        <v>1</v>
      </c>
      <c r="F469">
        <v>1</v>
      </c>
      <c r="G469">
        <v>1</v>
      </c>
      <c r="H469">
        <v>2</v>
      </c>
      <c r="I469" t="s">
        <v>789</v>
      </c>
      <c r="J469" t="s">
        <v>790</v>
      </c>
      <c r="K469" t="s">
        <v>791</v>
      </c>
      <c r="L469">
        <v>1368</v>
      </c>
      <c r="N469">
        <v>1011</v>
      </c>
      <c r="O469" t="s">
        <v>669</v>
      </c>
      <c r="P469" t="s">
        <v>669</v>
      </c>
      <c r="Q469">
        <v>1</v>
      </c>
      <c r="W469">
        <v>0</v>
      </c>
      <c r="X469">
        <v>344519037</v>
      </c>
      <c r="Y469">
        <v>1.5874999999999999</v>
      </c>
      <c r="AA469">
        <v>0</v>
      </c>
      <c r="AB469">
        <v>399.5</v>
      </c>
      <c r="AC469">
        <v>383.81</v>
      </c>
      <c r="AD469">
        <v>0</v>
      </c>
      <c r="AE469">
        <v>0</v>
      </c>
      <c r="AF469">
        <v>31.26</v>
      </c>
      <c r="AG469">
        <v>13.5</v>
      </c>
      <c r="AH469">
        <v>0</v>
      </c>
      <c r="AI469">
        <v>1</v>
      </c>
      <c r="AJ469">
        <v>12.78</v>
      </c>
      <c r="AK469">
        <v>28.43</v>
      </c>
      <c r="AL469">
        <v>1</v>
      </c>
      <c r="AN469">
        <v>0</v>
      </c>
      <c r="AO469">
        <v>1</v>
      </c>
      <c r="AP469">
        <v>1</v>
      </c>
      <c r="AQ469">
        <v>0</v>
      </c>
      <c r="AR469">
        <v>0</v>
      </c>
      <c r="AS469" t="s">
        <v>3</v>
      </c>
      <c r="AT469">
        <v>1.27</v>
      </c>
      <c r="AU469" t="s">
        <v>20</v>
      </c>
      <c r="AV469">
        <v>0</v>
      </c>
      <c r="AW469">
        <v>2</v>
      </c>
      <c r="AX469">
        <v>68192778</v>
      </c>
      <c r="AY469">
        <v>1</v>
      </c>
      <c r="AZ469">
        <v>0</v>
      </c>
      <c r="BA469">
        <v>457</v>
      </c>
      <c r="BB469">
        <v>0</v>
      </c>
      <c r="BC469">
        <v>0</v>
      </c>
      <c r="BD469">
        <v>0</v>
      </c>
      <c r="BE469">
        <v>0</v>
      </c>
      <c r="BF469">
        <v>0</v>
      </c>
      <c r="BG469">
        <v>0</v>
      </c>
      <c r="BH469">
        <v>0</v>
      </c>
      <c r="BI469">
        <v>0</v>
      </c>
      <c r="BJ469">
        <v>0</v>
      </c>
      <c r="BK469">
        <v>0</v>
      </c>
      <c r="BL469">
        <v>0</v>
      </c>
      <c r="BM469">
        <v>0</v>
      </c>
      <c r="BN469">
        <v>0</v>
      </c>
      <c r="BO469">
        <v>0</v>
      </c>
      <c r="BP469">
        <v>0</v>
      </c>
      <c r="BQ469">
        <v>0</v>
      </c>
      <c r="BR469">
        <v>0</v>
      </c>
      <c r="BS469">
        <v>0</v>
      </c>
      <c r="BT469">
        <v>0</v>
      </c>
      <c r="BU469">
        <v>0</v>
      </c>
      <c r="BV469">
        <v>0</v>
      </c>
      <c r="BW469">
        <v>0</v>
      </c>
      <c r="CX469">
        <f>Y469*Source!I259</f>
        <v>0.21828125000000001</v>
      </c>
      <c r="CY469">
        <f>AB469</f>
        <v>399.5</v>
      </c>
      <c r="CZ469">
        <f>AF469</f>
        <v>31.26</v>
      </c>
      <c r="DA469">
        <f>AJ469</f>
        <v>12.78</v>
      </c>
      <c r="DB469">
        <f>ROUND((ROUND(AT469*CZ469,2)*1.25),6)</f>
        <v>49.625</v>
      </c>
      <c r="DC469">
        <f>ROUND((ROUND(AT469*AG469,2)*1.25),6)</f>
        <v>21.4375</v>
      </c>
    </row>
    <row r="470" spans="1:107" x14ac:dyDescent="0.2">
      <c r="A470">
        <f>ROW(Source!A259)</f>
        <v>259</v>
      </c>
      <c r="B470">
        <v>68187018</v>
      </c>
      <c r="C470">
        <v>68192775</v>
      </c>
      <c r="D470">
        <v>64871825</v>
      </c>
      <c r="E470">
        <v>1</v>
      </c>
      <c r="F470">
        <v>1</v>
      </c>
      <c r="G470">
        <v>1</v>
      </c>
      <c r="H470">
        <v>2</v>
      </c>
      <c r="I470" t="s">
        <v>1113</v>
      </c>
      <c r="J470" t="s">
        <v>1114</v>
      </c>
      <c r="K470" t="s">
        <v>1115</v>
      </c>
      <c r="L470">
        <v>1368</v>
      </c>
      <c r="N470">
        <v>1011</v>
      </c>
      <c r="O470" t="s">
        <v>669</v>
      </c>
      <c r="P470" t="s">
        <v>669</v>
      </c>
      <c r="Q470">
        <v>1</v>
      </c>
      <c r="W470">
        <v>0</v>
      </c>
      <c r="X470">
        <v>-944612788</v>
      </c>
      <c r="Y470">
        <v>11.3375</v>
      </c>
      <c r="AA470">
        <v>0</v>
      </c>
      <c r="AB470">
        <v>4.0199999999999996</v>
      </c>
      <c r="AC470">
        <v>0</v>
      </c>
      <c r="AD470">
        <v>0</v>
      </c>
      <c r="AE470">
        <v>0</v>
      </c>
      <c r="AF470">
        <v>0.5</v>
      </c>
      <c r="AG470">
        <v>0</v>
      </c>
      <c r="AH470">
        <v>0</v>
      </c>
      <c r="AI470">
        <v>1</v>
      </c>
      <c r="AJ470">
        <v>8.0399999999999991</v>
      </c>
      <c r="AK470">
        <v>28.43</v>
      </c>
      <c r="AL470">
        <v>1</v>
      </c>
      <c r="AN470">
        <v>0</v>
      </c>
      <c r="AO470">
        <v>1</v>
      </c>
      <c r="AP470">
        <v>1</v>
      </c>
      <c r="AQ470">
        <v>0</v>
      </c>
      <c r="AR470">
        <v>0</v>
      </c>
      <c r="AS470" t="s">
        <v>3</v>
      </c>
      <c r="AT470">
        <v>9.07</v>
      </c>
      <c r="AU470" t="s">
        <v>20</v>
      </c>
      <c r="AV470">
        <v>0</v>
      </c>
      <c r="AW470">
        <v>2</v>
      </c>
      <c r="AX470">
        <v>68192779</v>
      </c>
      <c r="AY470">
        <v>1</v>
      </c>
      <c r="AZ470">
        <v>0</v>
      </c>
      <c r="BA470">
        <v>458</v>
      </c>
      <c r="BB470">
        <v>0</v>
      </c>
      <c r="BC470">
        <v>0</v>
      </c>
      <c r="BD470">
        <v>0</v>
      </c>
      <c r="BE470">
        <v>0</v>
      </c>
      <c r="BF470">
        <v>0</v>
      </c>
      <c r="BG470">
        <v>0</v>
      </c>
      <c r="BH470">
        <v>0</v>
      </c>
      <c r="BI470">
        <v>0</v>
      </c>
      <c r="BJ470">
        <v>0</v>
      </c>
      <c r="BK470">
        <v>0</v>
      </c>
      <c r="BL470">
        <v>0</v>
      </c>
      <c r="BM470">
        <v>0</v>
      </c>
      <c r="BN470">
        <v>0</v>
      </c>
      <c r="BO470">
        <v>0</v>
      </c>
      <c r="BP470">
        <v>0</v>
      </c>
      <c r="BQ470">
        <v>0</v>
      </c>
      <c r="BR470">
        <v>0</v>
      </c>
      <c r="BS470">
        <v>0</v>
      </c>
      <c r="BT470">
        <v>0</v>
      </c>
      <c r="BU470">
        <v>0</v>
      </c>
      <c r="BV470">
        <v>0</v>
      </c>
      <c r="BW470">
        <v>0</v>
      </c>
      <c r="CX470">
        <f>Y470*Source!I259</f>
        <v>1.5589062500000002</v>
      </c>
      <c r="CY470">
        <f>AB470</f>
        <v>4.0199999999999996</v>
      </c>
      <c r="CZ470">
        <f>AF470</f>
        <v>0.5</v>
      </c>
      <c r="DA470">
        <f>AJ470</f>
        <v>8.0399999999999991</v>
      </c>
      <c r="DB470">
        <f>ROUND((ROUND(AT470*CZ470,2)*1.25),6)</f>
        <v>5.6749999999999998</v>
      </c>
      <c r="DC470">
        <f>ROUND((ROUND(AT470*AG470,2)*1.25),6)</f>
        <v>0</v>
      </c>
    </row>
    <row r="471" spans="1:107" x14ac:dyDescent="0.2">
      <c r="A471">
        <f>ROW(Source!A259)</f>
        <v>259</v>
      </c>
      <c r="B471">
        <v>68187018</v>
      </c>
      <c r="C471">
        <v>68192775</v>
      </c>
      <c r="D471">
        <v>64842728</v>
      </c>
      <c r="E471">
        <v>1</v>
      </c>
      <c r="F471">
        <v>1</v>
      </c>
      <c r="G471">
        <v>1</v>
      </c>
      <c r="H471">
        <v>3</v>
      </c>
      <c r="I471" t="s">
        <v>1116</v>
      </c>
      <c r="J471" t="s">
        <v>1117</v>
      </c>
      <c r="K471" t="s">
        <v>1118</v>
      </c>
      <c r="L471">
        <v>1339</v>
      </c>
      <c r="N471">
        <v>1007</v>
      </c>
      <c r="O471" t="s">
        <v>712</v>
      </c>
      <c r="P471" t="s">
        <v>712</v>
      </c>
      <c r="Q471">
        <v>1</v>
      </c>
      <c r="W471">
        <v>0</v>
      </c>
      <c r="X471">
        <v>1901479482</v>
      </c>
      <c r="Y471">
        <v>2.04</v>
      </c>
      <c r="AA471">
        <v>3361.08</v>
      </c>
      <c r="AB471">
        <v>0</v>
      </c>
      <c r="AC471">
        <v>0</v>
      </c>
      <c r="AD471">
        <v>0</v>
      </c>
      <c r="AE471">
        <v>548.29999999999995</v>
      </c>
      <c r="AF471">
        <v>0</v>
      </c>
      <c r="AG471">
        <v>0</v>
      </c>
      <c r="AH471">
        <v>0</v>
      </c>
      <c r="AI471">
        <v>6.13</v>
      </c>
      <c r="AJ471">
        <v>1</v>
      </c>
      <c r="AK471">
        <v>1</v>
      </c>
      <c r="AL471">
        <v>1</v>
      </c>
      <c r="AN471">
        <v>0</v>
      </c>
      <c r="AO471">
        <v>1</v>
      </c>
      <c r="AP471">
        <v>0</v>
      </c>
      <c r="AQ471">
        <v>0</v>
      </c>
      <c r="AR471">
        <v>0</v>
      </c>
      <c r="AS471" t="s">
        <v>3</v>
      </c>
      <c r="AT471">
        <v>2.04</v>
      </c>
      <c r="AU471" t="s">
        <v>3</v>
      </c>
      <c r="AV471">
        <v>0</v>
      </c>
      <c r="AW471">
        <v>2</v>
      </c>
      <c r="AX471">
        <v>68192780</v>
      </c>
      <c r="AY471">
        <v>1</v>
      </c>
      <c r="AZ471">
        <v>0</v>
      </c>
      <c r="BA471">
        <v>459</v>
      </c>
      <c r="BB471">
        <v>0</v>
      </c>
      <c r="BC471">
        <v>0</v>
      </c>
      <c r="BD471">
        <v>0</v>
      </c>
      <c r="BE471">
        <v>0</v>
      </c>
      <c r="BF471">
        <v>0</v>
      </c>
      <c r="BG471">
        <v>0</v>
      </c>
      <c r="BH471">
        <v>0</v>
      </c>
      <c r="BI471">
        <v>0</v>
      </c>
      <c r="BJ471">
        <v>0</v>
      </c>
      <c r="BK471">
        <v>0</v>
      </c>
      <c r="BL471">
        <v>0</v>
      </c>
      <c r="BM471">
        <v>0</v>
      </c>
      <c r="BN471">
        <v>0</v>
      </c>
      <c r="BO471">
        <v>0</v>
      </c>
      <c r="BP471">
        <v>0</v>
      </c>
      <c r="BQ471">
        <v>0</v>
      </c>
      <c r="BR471">
        <v>0</v>
      </c>
      <c r="BS471">
        <v>0</v>
      </c>
      <c r="BT471">
        <v>0</v>
      </c>
      <c r="BU471">
        <v>0</v>
      </c>
      <c r="BV471">
        <v>0</v>
      </c>
      <c r="BW471">
        <v>0</v>
      </c>
      <c r="CX471">
        <f>Y471*Source!I259</f>
        <v>0.28050000000000003</v>
      </c>
      <c r="CY471">
        <f>AA471</f>
        <v>3361.08</v>
      </c>
      <c r="CZ471">
        <f>AE471</f>
        <v>548.29999999999995</v>
      </c>
      <c r="DA471">
        <f>AI471</f>
        <v>6.13</v>
      </c>
      <c r="DB471">
        <f>ROUND(ROUND(AT471*CZ471,2),6)</f>
        <v>1118.53</v>
      </c>
      <c r="DC471">
        <f>ROUND(ROUND(AT471*AG471,2),6)</f>
        <v>0</v>
      </c>
    </row>
    <row r="472" spans="1:107" x14ac:dyDescent="0.2">
      <c r="A472">
        <f>ROW(Source!A259)</f>
        <v>259</v>
      </c>
      <c r="B472">
        <v>68187018</v>
      </c>
      <c r="C472">
        <v>68192775</v>
      </c>
      <c r="D472">
        <v>64847311</v>
      </c>
      <c r="E472">
        <v>1</v>
      </c>
      <c r="F472">
        <v>1</v>
      </c>
      <c r="G472">
        <v>1</v>
      </c>
      <c r="H472">
        <v>3</v>
      </c>
      <c r="I472" t="s">
        <v>709</v>
      </c>
      <c r="J472" t="s">
        <v>710</v>
      </c>
      <c r="K472" t="s">
        <v>711</v>
      </c>
      <c r="L472">
        <v>1339</v>
      </c>
      <c r="N472">
        <v>1007</v>
      </c>
      <c r="O472" t="s">
        <v>712</v>
      </c>
      <c r="P472" t="s">
        <v>712</v>
      </c>
      <c r="Q472">
        <v>1</v>
      </c>
      <c r="W472">
        <v>0</v>
      </c>
      <c r="X472">
        <v>619799737</v>
      </c>
      <c r="Y472">
        <v>3.5</v>
      </c>
      <c r="AA472">
        <v>19.57</v>
      </c>
      <c r="AB472">
        <v>0</v>
      </c>
      <c r="AC472">
        <v>0</v>
      </c>
      <c r="AD472">
        <v>0</v>
      </c>
      <c r="AE472">
        <v>2.44</v>
      </c>
      <c r="AF472">
        <v>0</v>
      </c>
      <c r="AG472">
        <v>0</v>
      </c>
      <c r="AH472">
        <v>0</v>
      </c>
      <c r="AI472">
        <v>8.02</v>
      </c>
      <c r="AJ472">
        <v>1</v>
      </c>
      <c r="AK472">
        <v>1</v>
      </c>
      <c r="AL472">
        <v>1</v>
      </c>
      <c r="AN472">
        <v>0</v>
      </c>
      <c r="AO472">
        <v>1</v>
      </c>
      <c r="AP472">
        <v>0</v>
      </c>
      <c r="AQ472">
        <v>0</v>
      </c>
      <c r="AR472">
        <v>0</v>
      </c>
      <c r="AS472" t="s">
        <v>3</v>
      </c>
      <c r="AT472">
        <v>3.5</v>
      </c>
      <c r="AU472" t="s">
        <v>3</v>
      </c>
      <c r="AV472">
        <v>0</v>
      </c>
      <c r="AW472">
        <v>2</v>
      </c>
      <c r="AX472">
        <v>68192781</v>
      </c>
      <c r="AY472">
        <v>1</v>
      </c>
      <c r="AZ472">
        <v>0</v>
      </c>
      <c r="BA472">
        <v>460</v>
      </c>
      <c r="BB472">
        <v>0</v>
      </c>
      <c r="BC472">
        <v>0</v>
      </c>
      <c r="BD472">
        <v>0</v>
      </c>
      <c r="BE472">
        <v>0</v>
      </c>
      <c r="BF472">
        <v>0</v>
      </c>
      <c r="BG472">
        <v>0</v>
      </c>
      <c r="BH472">
        <v>0</v>
      </c>
      <c r="BI472">
        <v>0</v>
      </c>
      <c r="BJ472">
        <v>0</v>
      </c>
      <c r="BK472">
        <v>0</v>
      </c>
      <c r="BL472">
        <v>0</v>
      </c>
      <c r="BM472">
        <v>0</v>
      </c>
      <c r="BN472">
        <v>0</v>
      </c>
      <c r="BO472">
        <v>0</v>
      </c>
      <c r="BP472">
        <v>0</v>
      </c>
      <c r="BQ472">
        <v>0</v>
      </c>
      <c r="BR472">
        <v>0</v>
      </c>
      <c r="BS472">
        <v>0</v>
      </c>
      <c r="BT472">
        <v>0</v>
      </c>
      <c r="BU472">
        <v>0</v>
      </c>
      <c r="BV472">
        <v>0</v>
      </c>
      <c r="BW472">
        <v>0</v>
      </c>
      <c r="CX472">
        <f>Y472*Source!I259</f>
        <v>0.48125000000000007</v>
      </c>
      <c r="CY472">
        <f>AA472</f>
        <v>19.57</v>
      </c>
      <c r="CZ472">
        <f>AE472</f>
        <v>2.44</v>
      </c>
      <c r="DA472">
        <f>AI472</f>
        <v>8.02</v>
      </c>
      <c r="DB472">
        <f>ROUND(ROUND(AT472*CZ472,2),6)</f>
        <v>8.5399999999999991</v>
      </c>
      <c r="DC472">
        <f>ROUND(ROUND(AT472*AG472,2),6)</f>
        <v>0</v>
      </c>
    </row>
    <row r="473" spans="1:107" x14ac:dyDescent="0.2">
      <c r="A473">
        <f>ROW(Source!A260)</f>
        <v>260</v>
      </c>
      <c r="B473">
        <v>68187018</v>
      </c>
      <c r="C473">
        <v>68192782</v>
      </c>
      <c r="D473">
        <v>18410572</v>
      </c>
      <c r="E473">
        <v>1</v>
      </c>
      <c r="F473">
        <v>1</v>
      </c>
      <c r="G473">
        <v>1</v>
      </c>
      <c r="H473">
        <v>1</v>
      </c>
      <c r="I473" t="s">
        <v>1119</v>
      </c>
      <c r="J473" t="s">
        <v>3</v>
      </c>
      <c r="K473" t="s">
        <v>1120</v>
      </c>
      <c r="L473">
        <v>1369</v>
      </c>
      <c r="N473">
        <v>1013</v>
      </c>
      <c r="O473" t="s">
        <v>665</v>
      </c>
      <c r="P473" t="s">
        <v>665</v>
      </c>
      <c r="Q473">
        <v>1</v>
      </c>
      <c r="W473">
        <v>0</v>
      </c>
      <c r="X473">
        <v>-546915240</v>
      </c>
      <c r="Y473">
        <v>356.983</v>
      </c>
      <c r="AA473">
        <v>0</v>
      </c>
      <c r="AB473">
        <v>0</v>
      </c>
      <c r="AC473">
        <v>0</v>
      </c>
      <c r="AD473">
        <v>8.74</v>
      </c>
      <c r="AE473">
        <v>0</v>
      </c>
      <c r="AF473">
        <v>0</v>
      </c>
      <c r="AG473">
        <v>0</v>
      </c>
      <c r="AH473">
        <v>8.74</v>
      </c>
      <c r="AI473">
        <v>1</v>
      </c>
      <c r="AJ473">
        <v>1</v>
      </c>
      <c r="AK473">
        <v>1</v>
      </c>
      <c r="AL473">
        <v>1</v>
      </c>
      <c r="AN473">
        <v>0</v>
      </c>
      <c r="AO473">
        <v>1</v>
      </c>
      <c r="AP473">
        <v>1</v>
      </c>
      <c r="AQ473">
        <v>0</v>
      </c>
      <c r="AR473">
        <v>0</v>
      </c>
      <c r="AS473" t="s">
        <v>3</v>
      </c>
      <c r="AT473">
        <v>310.42</v>
      </c>
      <c r="AU473" t="s">
        <v>21</v>
      </c>
      <c r="AV473">
        <v>1</v>
      </c>
      <c r="AW473">
        <v>2</v>
      </c>
      <c r="AX473">
        <v>68192783</v>
      </c>
      <c r="AY473">
        <v>1</v>
      </c>
      <c r="AZ473">
        <v>0</v>
      </c>
      <c r="BA473">
        <v>461</v>
      </c>
      <c r="BB473">
        <v>0</v>
      </c>
      <c r="BC473">
        <v>0</v>
      </c>
      <c r="BD473">
        <v>0</v>
      </c>
      <c r="BE473">
        <v>0</v>
      </c>
      <c r="BF473">
        <v>0</v>
      </c>
      <c r="BG473">
        <v>0</v>
      </c>
      <c r="BH473">
        <v>0</v>
      </c>
      <c r="BI473">
        <v>0</v>
      </c>
      <c r="BJ473">
        <v>0</v>
      </c>
      <c r="BK473">
        <v>0</v>
      </c>
      <c r="BL473">
        <v>0</v>
      </c>
      <c r="BM473">
        <v>0</v>
      </c>
      <c r="BN473">
        <v>0</v>
      </c>
      <c r="BO473">
        <v>0</v>
      </c>
      <c r="BP473">
        <v>0</v>
      </c>
      <c r="BQ473">
        <v>0</v>
      </c>
      <c r="BR473">
        <v>0</v>
      </c>
      <c r="BS473">
        <v>0</v>
      </c>
      <c r="BT473">
        <v>0</v>
      </c>
      <c r="BU473">
        <v>0</v>
      </c>
      <c r="BV473">
        <v>0</v>
      </c>
      <c r="BW473">
        <v>0</v>
      </c>
      <c r="CX473">
        <f>Y473*Source!I260</f>
        <v>49.085162500000003</v>
      </c>
      <c r="CY473">
        <f>AD473</f>
        <v>8.74</v>
      </c>
      <c r="CZ473">
        <f>AH473</f>
        <v>8.74</v>
      </c>
      <c r="DA473">
        <f>AL473</f>
        <v>1</v>
      </c>
      <c r="DB473">
        <f>ROUND((ROUND(AT473*CZ473,2)*1.15),6)</f>
        <v>3120.0304999999998</v>
      </c>
      <c r="DC473">
        <f>ROUND((ROUND(AT473*AG473,2)*1.15),6)</f>
        <v>0</v>
      </c>
    </row>
    <row r="474" spans="1:107" x14ac:dyDescent="0.2">
      <c r="A474">
        <f>ROW(Source!A260)</f>
        <v>260</v>
      </c>
      <c r="B474">
        <v>68187018</v>
      </c>
      <c r="C474">
        <v>68192782</v>
      </c>
      <c r="D474">
        <v>121548</v>
      </c>
      <c r="E474">
        <v>1</v>
      </c>
      <c r="F474">
        <v>1</v>
      </c>
      <c r="G474">
        <v>1</v>
      </c>
      <c r="H474">
        <v>1</v>
      </c>
      <c r="I474" t="s">
        <v>44</v>
      </c>
      <c r="J474" t="s">
        <v>3</v>
      </c>
      <c r="K474" t="s">
        <v>723</v>
      </c>
      <c r="L474">
        <v>608254</v>
      </c>
      <c r="N474">
        <v>1013</v>
      </c>
      <c r="O474" t="s">
        <v>724</v>
      </c>
      <c r="P474" t="s">
        <v>724</v>
      </c>
      <c r="Q474">
        <v>1</v>
      </c>
      <c r="W474">
        <v>0</v>
      </c>
      <c r="X474">
        <v>-185737400</v>
      </c>
      <c r="Y474">
        <v>2.15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0</v>
      </c>
      <c r="AI474">
        <v>1</v>
      </c>
      <c r="AJ474">
        <v>1</v>
      </c>
      <c r="AK474">
        <v>1</v>
      </c>
      <c r="AL474">
        <v>1</v>
      </c>
      <c r="AN474">
        <v>0</v>
      </c>
      <c r="AO474">
        <v>1</v>
      </c>
      <c r="AP474">
        <v>1</v>
      </c>
      <c r="AQ474">
        <v>0</v>
      </c>
      <c r="AR474">
        <v>0</v>
      </c>
      <c r="AS474" t="s">
        <v>3</v>
      </c>
      <c r="AT474">
        <v>1.72</v>
      </c>
      <c r="AU474" t="s">
        <v>20</v>
      </c>
      <c r="AV474">
        <v>2</v>
      </c>
      <c r="AW474">
        <v>2</v>
      </c>
      <c r="AX474">
        <v>68192784</v>
      </c>
      <c r="AY474">
        <v>1</v>
      </c>
      <c r="AZ474">
        <v>0</v>
      </c>
      <c r="BA474">
        <v>462</v>
      </c>
      <c r="BB474">
        <v>0</v>
      </c>
      <c r="BC474">
        <v>0</v>
      </c>
      <c r="BD474">
        <v>0</v>
      </c>
      <c r="BE474">
        <v>0</v>
      </c>
      <c r="BF474">
        <v>0</v>
      </c>
      <c r="BG474">
        <v>0</v>
      </c>
      <c r="BH474">
        <v>0</v>
      </c>
      <c r="BI474">
        <v>0</v>
      </c>
      <c r="BJ474">
        <v>0</v>
      </c>
      <c r="BK474">
        <v>0</v>
      </c>
      <c r="BL474">
        <v>0</v>
      </c>
      <c r="BM474">
        <v>0</v>
      </c>
      <c r="BN474">
        <v>0</v>
      </c>
      <c r="BO474">
        <v>0</v>
      </c>
      <c r="BP474">
        <v>0</v>
      </c>
      <c r="BQ474">
        <v>0</v>
      </c>
      <c r="BR474">
        <v>0</v>
      </c>
      <c r="BS474">
        <v>0</v>
      </c>
      <c r="BT474">
        <v>0</v>
      </c>
      <c r="BU474">
        <v>0</v>
      </c>
      <c r="BV474">
        <v>0</v>
      </c>
      <c r="BW474">
        <v>0</v>
      </c>
      <c r="CX474">
        <f>Y474*Source!I260</f>
        <v>0.29562500000000003</v>
      </c>
      <c r="CY474">
        <f>AD474</f>
        <v>0</v>
      </c>
      <c r="CZ474">
        <f>AH474</f>
        <v>0</v>
      </c>
      <c r="DA474">
        <f>AL474</f>
        <v>1</v>
      </c>
      <c r="DB474">
        <f t="shared" ref="DB474:DB479" si="107">ROUND((ROUND(AT474*CZ474,2)*1.25),6)</f>
        <v>0</v>
      </c>
      <c r="DC474">
        <f t="shared" ref="DC474:DC479" si="108">ROUND((ROUND(AT474*AG474,2)*1.25),6)</f>
        <v>0</v>
      </c>
    </row>
    <row r="475" spans="1:107" x14ac:dyDescent="0.2">
      <c r="A475">
        <f>ROW(Source!A260)</f>
        <v>260</v>
      </c>
      <c r="B475">
        <v>68187018</v>
      </c>
      <c r="C475">
        <v>68192782</v>
      </c>
      <c r="D475">
        <v>64871195</v>
      </c>
      <c r="E475">
        <v>1</v>
      </c>
      <c r="F475">
        <v>1</v>
      </c>
      <c r="G475">
        <v>1</v>
      </c>
      <c r="H475">
        <v>2</v>
      </c>
      <c r="I475" t="s">
        <v>1121</v>
      </c>
      <c r="J475" t="s">
        <v>1122</v>
      </c>
      <c r="K475" t="s">
        <v>1123</v>
      </c>
      <c r="L475">
        <v>1368</v>
      </c>
      <c r="N475">
        <v>1011</v>
      </c>
      <c r="O475" t="s">
        <v>669</v>
      </c>
      <c r="P475" t="s">
        <v>669</v>
      </c>
      <c r="Q475">
        <v>1</v>
      </c>
      <c r="W475">
        <v>0</v>
      </c>
      <c r="X475">
        <v>-6942991</v>
      </c>
      <c r="Y475">
        <v>2.5000000000000001E-2</v>
      </c>
      <c r="AA475">
        <v>0</v>
      </c>
      <c r="AB475">
        <v>779.24</v>
      </c>
      <c r="AC475">
        <v>383.81</v>
      </c>
      <c r="AD475">
        <v>0</v>
      </c>
      <c r="AE475">
        <v>0</v>
      </c>
      <c r="AF475">
        <v>83.43</v>
      </c>
      <c r="AG475">
        <v>13.5</v>
      </c>
      <c r="AH475">
        <v>0</v>
      </c>
      <c r="AI475">
        <v>1</v>
      </c>
      <c r="AJ475">
        <v>9.34</v>
      </c>
      <c r="AK475">
        <v>28.43</v>
      </c>
      <c r="AL475">
        <v>1</v>
      </c>
      <c r="AN475">
        <v>0</v>
      </c>
      <c r="AO475">
        <v>1</v>
      </c>
      <c r="AP475">
        <v>1</v>
      </c>
      <c r="AQ475">
        <v>0</v>
      </c>
      <c r="AR475">
        <v>0</v>
      </c>
      <c r="AS475" t="s">
        <v>3</v>
      </c>
      <c r="AT475">
        <v>0.02</v>
      </c>
      <c r="AU475" t="s">
        <v>20</v>
      </c>
      <c r="AV475">
        <v>0</v>
      </c>
      <c r="AW475">
        <v>2</v>
      </c>
      <c r="AX475">
        <v>68192785</v>
      </c>
      <c r="AY475">
        <v>1</v>
      </c>
      <c r="AZ475">
        <v>0</v>
      </c>
      <c r="BA475">
        <v>463</v>
      </c>
      <c r="BB475">
        <v>0</v>
      </c>
      <c r="BC475">
        <v>0</v>
      </c>
      <c r="BD475">
        <v>0</v>
      </c>
      <c r="BE475">
        <v>0</v>
      </c>
      <c r="BF475">
        <v>0</v>
      </c>
      <c r="BG475">
        <v>0</v>
      </c>
      <c r="BH475">
        <v>0</v>
      </c>
      <c r="BI475">
        <v>0</v>
      </c>
      <c r="BJ475">
        <v>0</v>
      </c>
      <c r="BK475">
        <v>0</v>
      </c>
      <c r="BL475">
        <v>0</v>
      </c>
      <c r="BM475">
        <v>0</v>
      </c>
      <c r="BN475">
        <v>0</v>
      </c>
      <c r="BO475">
        <v>0</v>
      </c>
      <c r="BP475">
        <v>0</v>
      </c>
      <c r="BQ475">
        <v>0</v>
      </c>
      <c r="BR475">
        <v>0</v>
      </c>
      <c r="BS475">
        <v>0</v>
      </c>
      <c r="BT475">
        <v>0</v>
      </c>
      <c r="BU475">
        <v>0</v>
      </c>
      <c r="BV475">
        <v>0</v>
      </c>
      <c r="BW475">
        <v>0</v>
      </c>
      <c r="CX475">
        <f>Y475*Source!I260</f>
        <v>3.4375000000000005E-3</v>
      </c>
      <c r="CY475">
        <f>AB475</f>
        <v>779.24</v>
      </c>
      <c r="CZ475">
        <f>AF475</f>
        <v>83.43</v>
      </c>
      <c r="DA475">
        <f>AJ475</f>
        <v>9.34</v>
      </c>
      <c r="DB475">
        <f t="shared" si="107"/>
        <v>2.0874999999999999</v>
      </c>
      <c r="DC475">
        <f t="shared" si="108"/>
        <v>0.33750000000000002</v>
      </c>
    </row>
    <row r="476" spans="1:107" x14ac:dyDescent="0.2">
      <c r="A476">
        <f>ROW(Source!A260)</f>
        <v>260</v>
      </c>
      <c r="B476">
        <v>68187018</v>
      </c>
      <c r="C476">
        <v>68192782</v>
      </c>
      <c r="D476">
        <v>64871276</v>
      </c>
      <c r="E476">
        <v>1</v>
      </c>
      <c r="F476">
        <v>1</v>
      </c>
      <c r="G476">
        <v>1</v>
      </c>
      <c r="H476">
        <v>2</v>
      </c>
      <c r="I476" t="s">
        <v>1124</v>
      </c>
      <c r="J476" t="s">
        <v>1125</v>
      </c>
      <c r="K476" t="s">
        <v>1126</v>
      </c>
      <c r="L476">
        <v>1368</v>
      </c>
      <c r="N476">
        <v>1011</v>
      </c>
      <c r="O476" t="s">
        <v>669</v>
      </c>
      <c r="P476" t="s">
        <v>669</v>
      </c>
      <c r="Q476">
        <v>1</v>
      </c>
      <c r="W476">
        <v>0</v>
      </c>
      <c r="X476">
        <v>-1474388027</v>
      </c>
      <c r="Y476">
        <v>1.2500000000000001E-2</v>
      </c>
      <c r="AA476">
        <v>0</v>
      </c>
      <c r="AB476">
        <v>840.5</v>
      </c>
      <c r="AC476">
        <v>329.79</v>
      </c>
      <c r="AD476">
        <v>0</v>
      </c>
      <c r="AE476">
        <v>0</v>
      </c>
      <c r="AF476">
        <v>88.01</v>
      </c>
      <c r="AG476">
        <v>11.6</v>
      </c>
      <c r="AH476">
        <v>0</v>
      </c>
      <c r="AI476">
        <v>1</v>
      </c>
      <c r="AJ476">
        <v>9.5500000000000007</v>
      </c>
      <c r="AK476">
        <v>28.43</v>
      </c>
      <c r="AL476">
        <v>1</v>
      </c>
      <c r="AN476">
        <v>0</v>
      </c>
      <c r="AO476">
        <v>1</v>
      </c>
      <c r="AP476">
        <v>1</v>
      </c>
      <c r="AQ476">
        <v>0</v>
      </c>
      <c r="AR476">
        <v>0</v>
      </c>
      <c r="AS476" t="s">
        <v>3</v>
      </c>
      <c r="AT476">
        <v>0.01</v>
      </c>
      <c r="AU476" t="s">
        <v>20</v>
      </c>
      <c r="AV476">
        <v>0</v>
      </c>
      <c r="AW476">
        <v>2</v>
      </c>
      <c r="AX476">
        <v>68192786</v>
      </c>
      <c r="AY476">
        <v>1</v>
      </c>
      <c r="AZ476">
        <v>0</v>
      </c>
      <c r="BA476">
        <v>464</v>
      </c>
      <c r="BB476">
        <v>0</v>
      </c>
      <c r="BC476">
        <v>0</v>
      </c>
      <c r="BD476">
        <v>0</v>
      </c>
      <c r="BE476">
        <v>0</v>
      </c>
      <c r="BF476">
        <v>0</v>
      </c>
      <c r="BG476">
        <v>0</v>
      </c>
      <c r="BH476">
        <v>0</v>
      </c>
      <c r="BI476">
        <v>0</v>
      </c>
      <c r="BJ476">
        <v>0</v>
      </c>
      <c r="BK476">
        <v>0</v>
      </c>
      <c r="BL476">
        <v>0</v>
      </c>
      <c r="BM476">
        <v>0</v>
      </c>
      <c r="BN476">
        <v>0</v>
      </c>
      <c r="BO476">
        <v>0</v>
      </c>
      <c r="BP476">
        <v>0</v>
      </c>
      <c r="BQ476">
        <v>0</v>
      </c>
      <c r="BR476">
        <v>0</v>
      </c>
      <c r="BS476">
        <v>0</v>
      </c>
      <c r="BT476">
        <v>0</v>
      </c>
      <c r="BU476">
        <v>0</v>
      </c>
      <c r="BV476">
        <v>0</v>
      </c>
      <c r="BW476">
        <v>0</v>
      </c>
      <c r="CX476">
        <f>Y476*Source!I260</f>
        <v>1.7187500000000002E-3</v>
      </c>
      <c r="CY476">
        <f>AB476</f>
        <v>840.5</v>
      </c>
      <c r="CZ476">
        <f>AF476</f>
        <v>88.01</v>
      </c>
      <c r="DA476">
        <f>AJ476</f>
        <v>9.5500000000000007</v>
      </c>
      <c r="DB476">
        <f t="shared" si="107"/>
        <v>1.1000000000000001</v>
      </c>
      <c r="DC476">
        <f t="shared" si="108"/>
        <v>0.15</v>
      </c>
    </row>
    <row r="477" spans="1:107" x14ac:dyDescent="0.2">
      <c r="A477">
        <f>ROW(Source!A260)</f>
        <v>260</v>
      </c>
      <c r="B477">
        <v>68187018</v>
      </c>
      <c r="C477">
        <v>68192782</v>
      </c>
      <c r="D477">
        <v>64871816</v>
      </c>
      <c r="E477">
        <v>1</v>
      </c>
      <c r="F477">
        <v>1</v>
      </c>
      <c r="G477">
        <v>1</v>
      </c>
      <c r="H477">
        <v>2</v>
      </c>
      <c r="I477" t="s">
        <v>805</v>
      </c>
      <c r="J477" t="s">
        <v>806</v>
      </c>
      <c r="K477" t="s">
        <v>807</v>
      </c>
      <c r="L477">
        <v>1368</v>
      </c>
      <c r="N477">
        <v>1011</v>
      </c>
      <c r="O477" t="s">
        <v>669</v>
      </c>
      <c r="P477" t="s">
        <v>669</v>
      </c>
      <c r="Q477">
        <v>1</v>
      </c>
      <c r="W477">
        <v>0</v>
      </c>
      <c r="X477">
        <v>-1709160983</v>
      </c>
      <c r="Y477">
        <v>2.1124999999999998</v>
      </c>
      <c r="AA477">
        <v>0</v>
      </c>
      <c r="AB477">
        <v>311.12</v>
      </c>
      <c r="AC477">
        <v>286.01</v>
      </c>
      <c r="AD477">
        <v>0</v>
      </c>
      <c r="AE477">
        <v>0</v>
      </c>
      <c r="AF477">
        <v>12.4</v>
      </c>
      <c r="AG477">
        <v>10.06</v>
      </c>
      <c r="AH477">
        <v>0</v>
      </c>
      <c r="AI477">
        <v>1</v>
      </c>
      <c r="AJ477">
        <v>25.09</v>
      </c>
      <c r="AK477">
        <v>28.43</v>
      </c>
      <c r="AL477">
        <v>1</v>
      </c>
      <c r="AN477">
        <v>0</v>
      </c>
      <c r="AO477">
        <v>1</v>
      </c>
      <c r="AP477">
        <v>1</v>
      </c>
      <c r="AQ477">
        <v>0</v>
      </c>
      <c r="AR477">
        <v>0</v>
      </c>
      <c r="AS477" t="s">
        <v>3</v>
      </c>
      <c r="AT477">
        <v>1.69</v>
      </c>
      <c r="AU477" t="s">
        <v>20</v>
      </c>
      <c r="AV477">
        <v>0</v>
      </c>
      <c r="AW477">
        <v>2</v>
      </c>
      <c r="AX477">
        <v>68192787</v>
      </c>
      <c r="AY477">
        <v>1</v>
      </c>
      <c r="AZ477">
        <v>0</v>
      </c>
      <c r="BA477">
        <v>465</v>
      </c>
      <c r="BB477">
        <v>0</v>
      </c>
      <c r="BC477">
        <v>0</v>
      </c>
      <c r="BD477">
        <v>0</v>
      </c>
      <c r="BE477">
        <v>0</v>
      </c>
      <c r="BF477">
        <v>0</v>
      </c>
      <c r="BG477">
        <v>0</v>
      </c>
      <c r="BH477">
        <v>0</v>
      </c>
      <c r="BI477">
        <v>0</v>
      </c>
      <c r="BJ477">
        <v>0</v>
      </c>
      <c r="BK477">
        <v>0</v>
      </c>
      <c r="BL477">
        <v>0</v>
      </c>
      <c r="BM477">
        <v>0</v>
      </c>
      <c r="BN477">
        <v>0</v>
      </c>
      <c r="BO477">
        <v>0</v>
      </c>
      <c r="BP477">
        <v>0</v>
      </c>
      <c r="BQ477">
        <v>0</v>
      </c>
      <c r="BR477">
        <v>0</v>
      </c>
      <c r="BS477">
        <v>0</v>
      </c>
      <c r="BT477">
        <v>0</v>
      </c>
      <c r="BU477">
        <v>0</v>
      </c>
      <c r="BV477">
        <v>0</v>
      </c>
      <c r="BW477">
        <v>0</v>
      </c>
      <c r="CX477">
        <f>Y477*Source!I260</f>
        <v>0.29046875</v>
      </c>
      <c r="CY477">
        <f>AB477</f>
        <v>311.12</v>
      </c>
      <c r="CZ477">
        <f>AF477</f>
        <v>12.4</v>
      </c>
      <c r="DA477">
        <f>AJ477</f>
        <v>25.09</v>
      </c>
      <c r="DB477">
        <f t="shared" si="107"/>
        <v>26.2</v>
      </c>
      <c r="DC477">
        <f t="shared" si="108"/>
        <v>21.25</v>
      </c>
    </row>
    <row r="478" spans="1:107" x14ac:dyDescent="0.2">
      <c r="A478">
        <f>ROW(Source!A260)</f>
        <v>260</v>
      </c>
      <c r="B478">
        <v>68187018</v>
      </c>
      <c r="C478">
        <v>68192782</v>
      </c>
      <c r="D478">
        <v>64872921</v>
      </c>
      <c r="E478">
        <v>1</v>
      </c>
      <c r="F478">
        <v>1</v>
      </c>
      <c r="G478">
        <v>1</v>
      </c>
      <c r="H478">
        <v>2</v>
      </c>
      <c r="I478" t="s">
        <v>1127</v>
      </c>
      <c r="J478" t="s">
        <v>1128</v>
      </c>
      <c r="K478" t="s">
        <v>1129</v>
      </c>
      <c r="L478">
        <v>1368</v>
      </c>
      <c r="N478">
        <v>1011</v>
      </c>
      <c r="O478" t="s">
        <v>669</v>
      </c>
      <c r="P478" t="s">
        <v>669</v>
      </c>
      <c r="Q478">
        <v>1</v>
      </c>
      <c r="W478">
        <v>0</v>
      </c>
      <c r="X478">
        <v>-1769198364</v>
      </c>
      <c r="Y478">
        <v>6.25E-2</v>
      </c>
      <c r="AA478">
        <v>0</v>
      </c>
      <c r="AB478">
        <v>17.25</v>
      </c>
      <c r="AC478">
        <v>0</v>
      </c>
      <c r="AD478">
        <v>0</v>
      </c>
      <c r="AE478">
        <v>0</v>
      </c>
      <c r="AF478">
        <v>9.9700000000000006</v>
      </c>
      <c r="AG478">
        <v>0</v>
      </c>
      <c r="AH478">
        <v>0</v>
      </c>
      <c r="AI478">
        <v>1</v>
      </c>
      <c r="AJ478">
        <v>1.73</v>
      </c>
      <c r="AK478">
        <v>28.43</v>
      </c>
      <c r="AL478">
        <v>1</v>
      </c>
      <c r="AN478">
        <v>0</v>
      </c>
      <c r="AO478">
        <v>1</v>
      </c>
      <c r="AP478">
        <v>1</v>
      </c>
      <c r="AQ478">
        <v>0</v>
      </c>
      <c r="AR478">
        <v>0</v>
      </c>
      <c r="AS478" t="s">
        <v>3</v>
      </c>
      <c r="AT478">
        <v>0.05</v>
      </c>
      <c r="AU478" t="s">
        <v>20</v>
      </c>
      <c r="AV478">
        <v>0</v>
      </c>
      <c r="AW478">
        <v>2</v>
      </c>
      <c r="AX478">
        <v>68192788</v>
      </c>
      <c r="AY478">
        <v>1</v>
      </c>
      <c r="AZ478">
        <v>0</v>
      </c>
      <c r="BA478">
        <v>466</v>
      </c>
      <c r="BB478">
        <v>0</v>
      </c>
      <c r="BC478">
        <v>0</v>
      </c>
      <c r="BD478">
        <v>0</v>
      </c>
      <c r="BE478">
        <v>0</v>
      </c>
      <c r="BF478">
        <v>0</v>
      </c>
      <c r="BG478">
        <v>0</v>
      </c>
      <c r="BH478">
        <v>0</v>
      </c>
      <c r="BI478">
        <v>0</v>
      </c>
      <c r="BJ478">
        <v>0</v>
      </c>
      <c r="BK478">
        <v>0</v>
      </c>
      <c r="BL478">
        <v>0</v>
      </c>
      <c r="BM478">
        <v>0</v>
      </c>
      <c r="BN478">
        <v>0</v>
      </c>
      <c r="BO478">
        <v>0</v>
      </c>
      <c r="BP478">
        <v>0</v>
      </c>
      <c r="BQ478">
        <v>0</v>
      </c>
      <c r="BR478">
        <v>0</v>
      </c>
      <c r="BS478">
        <v>0</v>
      </c>
      <c r="BT478">
        <v>0</v>
      </c>
      <c r="BU478">
        <v>0</v>
      </c>
      <c r="BV478">
        <v>0</v>
      </c>
      <c r="BW478">
        <v>0</v>
      </c>
      <c r="CX478">
        <f>Y478*Source!I260</f>
        <v>8.5937500000000007E-3</v>
      </c>
      <c r="CY478">
        <f>AB478</f>
        <v>17.25</v>
      </c>
      <c r="CZ478">
        <f>AF478</f>
        <v>9.9700000000000006</v>
      </c>
      <c r="DA478">
        <f>AJ478</f>
        <v>1.73</v>
      </c>
      <c r="DB478">
        <f t="shared" si="107"/>
        <v>0.625</v>
      </c>
      <c r="DC478">
        <f t="shared" si="108"/>
        <v>0</v>
      </c>
    </row>
    <row r="479" spans="1:107" x14ac:dyDescent="0.2">
      <c r="A479">
        <f>ROW(Source!A260)</f>
        <v>260</v>
      </c>
      <c r="B479">
        <v>68187018</v>
      </c>
      <c r="C479">
        <v>68192782</v>
      </c>
      <c r="D479">
        <v>64873129</v>
      </c>
      <c r="E479">
        <v>1</v>
      </c>
      <c r="F479">
        <v>1</v>
      </c>
      <c r="G479">
        <v>1</v>
      </c>
      <c r="H479">
        <v>2</v>
      </c>
      <c r="I479" t="s">
        <v>715</v>
      </c>
      <c r="J479" t="s">
        <v>716</v>
      </c>
      <c r="K479" t="s">
        <v>717</v>
      </c>
      <c r="L479">
        <v>1368</v>
      </c>
      <c r="N479">
        <v>1011</v>
      </c>
      <c r="O479" t="s">
        <v>669</v>
      </c>
      <c r="P479" t="s">
        <v>669</v>
      </c>
      <c r="Q479">
        <v>1</v>
      </c>
      <c r="W479">
        <v>0</v>
      </c>
      <c r="X479">
        <v>1230759911</v>
      </c>
      <c r="Y479">
        <v>1.2500000000000001E-2</v>
      </c>
      <c r="AA479">
        <v>0</v>
      </c>
      <c r="AB479">
        <v>851.65</v>
      </c>
      <c r="AC479">
        <v>329.79</v>
      </c>
      <c r="AD479">
        <v>0</v>
      </c>
      <c r="AE479">
        <v>0</v>
      </c>
      <c r="AF479">
        <v>87.17</v>
      </c>
      <c r="AG479">
        <v>11.6</v>
      </c>
      <c r="AH479">
        <v>0</v>
      </c>
      <c r="AI479">
        <v>1</v>
      </c>
      <c r="AJ479">
        <v>9.77</v>
      </c>
      <c r="AK479">
        <v>28.43</v>
      </c>
      <c r="AL479">
        <v>1</v>
      </c>
      <c r="AN479">
        <v>0</v>
      </c>
      <c r="AO479">
        <v>1</v>
      </c>
      <c r="AP479">
        <v>1</v>
      </c>
      <c r="AQ479">
        <v>0</v>
      </c>
      <c r="AR479">
        <v>0</v>
      </c>
      <c r="AS479" t="s">
        <v>3</v>
      </c>
      <c r="AT479">
        <v>0.01</v>
      </c>
      <c r="AU479" t="s">
        <v>20</v>
      </c>
      <c r="AV479">
        <v>0</v>
      </c>
      <c r="AW479">
        <v>2</v>
      </c>
      <c r="AX479">
        <v>68192789</v>
      </c>
      <c r="AY479">
        <v>1</v>
      </c>
      <c r="AZ479">
        <v>0</v>
      </c>
      <c r="BA479">
        <v>467</v>
      </c>
      <c r="BB479">
        <v>0</v>
      </c>
      <c r="BC479">
        <v>0</v>
      </c>
      <c r="BD479">
        <v>0</v>
      </c>
      <c r="BE479">
        <v>0</v>
      </c>
      <c r="BF479">
        <v>0</v>
      </c>
      <c r="BG479">
        <v>0</v>
      </c>
      <c r="BH479">
        <v>0</v>
      </c>
      <c r="BI479">
        <v>0</v>
      </c>
      <c r="BJ479">
        <v>0</v>
      </c>
      <c r="BK479">
        <v>0</v>
      </c>
      <c r="BL479">
        <v>0</v>
      </c>
      <c r="BM479">
        <v>0</v>
      </c>
      <c r="BN479">
        <v>0</v>
      </c>
      <c r="BO479">
        <v>0</v>
      </c>
      <c r="BP479">
        <v>0</v>
      </c>
      <c r="BQ479">
        <v>0</v>
      </c>
      <c r="BR479">
        <v>0</v>
      </c>
      <c r="BS479">
        <v>0</v>
      </c>
      <c r="BT479">
        <v>0</v>
      </c>
      <c r="BU479">
        <v>0</v>
      </c>
      <c r="BV479">
        <v>0</v>
      </c>
      <c r="BW479">
        <v>0</v>
      </c>
      <c r="CX479">
        <f>Y479*Source!I260</f>
        <v>1.7187500000000002E-3</v>
      </c>
      <c r="CY479">
        <f>AB479</f>
        <v>851.65</v>
      </c>
      <c r="CZ479">
        <f>AF479</f>
        <v>87.17</v>
      </c>
      <c r="DA479">
        <f>AJ479</f>
        <v>9.77</v>
      </c>
      <c r="DB479">
        <f t="shared" si="107"/>
        <v>1.0874999999999999</v>
      </c>
      <c r="DC479">
        <f t="shared" si="108"/>
        <v>0.15</v>
      </c>
    </row>
    <row r="480" spans="1:107" x14ac:dyDescent="0.2">
      <c r="A480">
        <f>ROW(Source!A260)</f>
        <v>260</v>
      </c>
      <c r="B480">
        <v>68187018</v>
      </c>
      <c r="C480">
        <v>68192782</v>
      </c>
      <c r="D480">
        <v>64808842</v>
      </c>
      <c r="E480">
        <v>1</v>
      </c>
      <c r="F480">
        <v>1</v>
      </c>
      <c r="G480">
        <v>1</v>
      </c>
      <c r="H480">
        <v>3</v>
      </c>
      <c r="I480" t="s">
        <v>1130</v>
      </c>
      <c r="J480" t="s">
        <v>1131</v>
      </c>
      <c r="K480" t="s">
        <v>1132</v>
      </c>
      <c r="L480">
        <v>1348</v>
      </c>
      <c r="N480">
        <v>1009</v>
      </c>
      <c r="O480" t="s">
        <v>133</v>
      </c>
      <c r="P480" t="s">
        <v>133</v>
      </c>
      <c r="Q480">
        <v>1000</v>
      </c>
      <c r="W480">
        <v>0</v>
      </c>
      <c r="X480">
        <v>-955444283</v>
      </c>
      <c r="Y480">
        <v>1.2999999999999999E-2</v>
      </c>
      <c r="AA480">
        <v>36320.870000000003</v>
      </c>
      <c r="AB480">
        <v>0</v>
      </c>
      <c r="AC480">
        <v>0</v>
      </c>
      <c r="AD480">
        <v>0</v>
      </c>
      <c r="AE480">
        <v>6532.53</v>
      </c>
      <c r="AF480">
        <v>0</v>
      </c>
      <c r="AG480">
        <v>0</v>
      </c>
      <c r="AH480">
        <v>0</v>
      </c>
      <c r="AI480">
        <v>5.56</v>
      </c>
      <c r="AJ480">
        <v>1</v>
      </c>
      <c r="AK480">
        <v>1</v>
      </c>
      <c r="AL480">
        <v>1</v>
      </c>
      <c r="AN480">
        <v>0</v>
      </c>
      <c r="AO480">
        <v>1</v>
      </c>
      <c r="AP480">
        <v>0</v>
      </c>
      <c r="AQ480">
        <v>0</v>
      </c>
      <c r="AR480">
        <v>0</v>
      </c>
      <c r="AS480" t="s">
        <v>3</v>
      </c>
      <c r="AT480">
        <v>1.2999999999999999E-2</v>
      </c>
      <c r="AU480" t="s">
        <v>3</v>
      </c>
      <c r="AV480">
        <v>0</v>
      </c>
      <c r="AW480">
        <v>2</v>
      </c>
      <c r="AX480">
        <v>68192790</v>
      </c>
      <c r="AY480">
        <v>1</v>
      </c>
      <c r="AZ480">
        <v>0</v>
      </c>
      <c r="BA480">
        <v>468</v>
      </c>
      <c r="BB480">
        <v>0</v>
      </c>
      <c r="BC480">
        <v>0</v>
      </c>
      <c r="BD480">
        <v>0</v>
      </c>
      <c r="BE480">
        <v>0</v>
      </c>
      <c r="BF480">
        <v>0</v>
      </c>
      <c r="BG480">
        <v>0</v>
      </c>
      <c r="BH480">
        <v>0</v>
      </c>
      <c r="BI480">
        <v>0</v>
      </c>
      <c r="BJ480">
        <v>0</v>
      </c>
      <c r="BK480">
        <v>0</v>
      </c>
      <c r="BL480">
        <v>0</v>
      </c>
      <c r="BM480">
        <v>0</v>
      </c>
      <c r="BN480">
        <v>0</v>
      </c>
      <c r="BO480">
        <v>0</v>
      </c>
      <c r="BP480">
        <v>0</v>
      </c>
      <c r="BQ480">
        <v>0</v>
      </c>
      <c r="BR480">
        <v>0</v>
      </c>
      <c r="BS480">
        <v>0</v>
      </c>
      <c r="BT480">
        <v>0</v>
      </c>
      <c r="BU480">
        <v>0</v>
      </c>
      <c r="BV480">
        <v>0</v>
      </c>
      <c r="BW480">
        <v>0</v>
      </c>
      <c r="CX480">
        <f>Y480*Source!I260</f>
        <v>1.7875E-3</v>
      </c>
      <c r="CY480">
        <f>AA480</f>
        <v>36320.870000000003</v>
      </c>
      <c r="CZ480">
        <f>AE480</f>
        <v>6532.53</v>
      </c>
      <c r="DA480">
        <f>AI480</f>
        <v>5.56</v>
      </c>
      <c r="DB480">
        <f>ROUND(ROUND(AT480*CZ480,2),6)</f>
        <v>84.92</v>
      </c>
      <c r="DC480">
        <f>ROUND(ROUND(AT480*AG480,2),6)</f>
        <v>0</v>
      </c>
    </row>
    <row r="481" spans="1:107" x14ac:dyDescent="0.2">
      <c r="A481">
        <f>ROW(Source!A260)</f>
        <v>260</v>
      </c>
      <c r="B481">
        <v>68187018</v>
      </c>
      <c r="C481">
        <v>68192782</v>
      </c>
      <c r="D481">
        <v>64810827</v>
      </c>
      <c r="E481">
        <v>1</v>
      </c>
      <c r="F481">
        <v>1</v>
      </c>
      <c r="G481">
        <v>1</v>
      </c>
      <c r="H481">
        <v>3</v>
      </c>
      <c r="I481" t="s">
        <v>1133</v>
      </c>
      <c r="J481" t="s">
        <v>1134</v>
      </c>
      <c r="K481" t="s">
        <v>1135</v>
      </c>
      <c r="L481">
        <v>1346</v>
      </c>
      <c r="N481">
        <v>1009</v>
      </c>
      <c r="O481" t="s">
        <v>120</v>
      </c>
      <c r="P481" t="s">
        <v>120</v>
      </c>
      <c r="Q481">
        <v>1</v>
      </c>
      <c r="W481">
        <v>0</v>
      </c>
      <c r="X481">
        <v>-2053666360</v>
      </c>
      <c r="Y481">
        <v>1200</v>
      </c>
      <c r="AA481">
        <v>13.12</v>
      </c>
      <c r="AB481">
        <v>0</v>
      </c>
      <c r="AC481">
        <v>0</v>
      </c>
      <c r="AD481">
        <v>0</v>
      </c>
      <c r="AE481">
        <v>3.86</v>
      </c>
      <c r="AF481">
        <v>0</v>
      </c>
      <c r="AG481">
        <v>0</v>
      </c>
      <c r="AH481">
        <v>0</v>
      </c>
      <c r="AI481">
        <v>3.4</v>
      </c>
      <c r="AJ481">
        <v>1</v>
      </c>
      <c r="AK481">
        <v>1</v>
      </c>
      <c r="AL481">
        <v>1</v>
      </c>
      <c r="AN481">
        <v>0</v>
      </c>
      <c r="AO481">
        <v>1</v>
      </c>
      <c r="AP481">
        <v>0</v>
      </c>
      <c r="AQ481">
        <v>0</v>
      </c>
      <c r="AR481">
        <v>0</v>
      </c>
      <c r="AS481" t="s">
        <v>3</v>
      </c>
      <c r="AT481">
        <v>1200</v>
      </c>
      <c r="AU481" t="s">
        <v>3</v>
      </c>
      <c r="AV481">
        <v>0</v>
      </c>
      <c r="AW481">
        <v>2</v>
      </c>
      <c r="AX481">
        <v>68192791</v>
      </c>
      <c r="AY481">
        <v>1</v>
      </c>
      <c r="AZ481">
        <v>0</v>
      </c>
      <c r="BA481">
        <v>469</v>
      </c>
      <c r="BB481">
        <v>0</v>
      </c>
      <c r="BC481">
        <v>0</v>
      </c>
      <c r="BD481">
        <v>0</v>
      </c>
      <c r="BE481">
        <v>0</v>
      </c>
      <c r="BF481">
        <v>0</v>
      </c>
      <c r="BG481">
        <v>0</v>
      </c>
      <c r="BH481">
        <v>0</v>
      </c>
      <c r="BI481">
        <v>0</v>
      </c>
      <c r="BJ481">
        <v>0</v>
      </c>
      <c r="BK481">
        <v>0</v>
      </c>
      <c r="BL481">
        <v>0</v>
      </c>
      <c r="BM481">
        <v>0</v>
      </c>
      <c r="BN481">
        <v>0</v>
      </c>
      <c r="BO481">
        <v>0</v>
      </c>
      <c r="BP481">
        <v>0</v>
      </c>
      <c r="BQ481">
        <v>0</v>
      </c>
      <c r="BR481">
        <v>0</v>
      </c>
      <c r="BS481">
        <v>0</v>
      </c>
      <c r="BT481">
        <v>0</v>
      </c>
      <c r="BU481">
        <v>0</v>
      </c>
      <c r="BV481">
        <v>0</v>
      </c>
      <c r="BW481">
        <v>0</v>
      </c>
      <c r="CX481">
        <f>Y481*Source!I260</f>
        <v>165</v>
      </c>
      <c r="CY481">
        <f>AA481</f>
        <v>13.12</v>
      </c>
      <c r="CZ481">
        <f>AE481</f>
        <v>3.86</v>
      </c>
      <c r="DA481">
        <f>AI481</f>
        <v>3.4</v>
      </c>
      <c r="DB481">
        <f>ROUND(ROUND(AT481*CZ481,2),6)</f>
        <v>4632</v>
      </c>
      <c r="DC481">
        <f>ROUND(ROUND(AT481*AG481,2),6)</f>
        <v>0</v>
      </c>
    </row>
    <row r="482" spans="1:107" x14ac:dyDescent="0.2">
      <c r="A482">
        <f>ROW(Source!A260)</f>
        <v>260</v>
      </c>
      <c r="B482">
        <v>68187018</v>
      </c>
      <c r="C482">
        <v>68192782</v>
      </c>
      <c r="D482">
        <v>64810934</v>
      </c>
      <c r="E482">
        <v>1</v>
      </c>
      <c r="F482">
        <v>1</v>
      </c>
      <c r="G482">
        <v>1</v>
      </c>
      <c r="H482">
        <v>3</v>
      </c>
      <c r="I482" t="s">
        <v>1136</v>
      </c>
      <c r="J482" t="s">
        <v>1137</v>
      </c>
      <c r="K482" t="s">
        <v>1138</v>
      </c>
      <c r="L482">
        <v>1327</v>
      </c>
      <c r="N482">
        <v>1005</v>
      </c>
      <c r="O482" t="s">
        <v>31</v>
      </c>
      <c r="P482" t="s">
        <v>31</v>
      </c>
      <c r="Q482">
        <v>1</v>
      </c>
      <c r="W482">
        <v>0</v>
      </c>
      <c r="X482">
        <v>1379249491</v>
      </c>
      <c r="Y482">
        <v>102</v>
      </c>
      <c r="AA482">
        <v>544.69000000000005</v>
      </c>
      <c r="AB482">
        <v>0</v>
      </c>
      <c r="AC482">
        <v>0</v>
      </c>
      <c r="AD482">
        <v>0</v>
      </c>
      <c r="AE482">
        <v>145.63999999999999</v>
      </c>
      <c r="AF482">
        <v>0</v>
      </c>
      <c r="AG482">
        <v>0</v>
      </c>
      <c r="AH482">
        <v>0</v>
      </c>
      <c r="AI482">
        <v>3.74</v>
      </c>
      <c r="AJ482">
        <v>1</v>
      </c>
      <c r="AK482">
        <v>1</v>
      </c>
      <c r="AL482">
        <v>1</v>
      </c>
      <c r="AN482">
        <v>0</v>
      </c>
      <c r="AO482">
        <v>1</v>
      </c>
      <c r="AP482">
        <v>0</v>
      </c>
      <c r="AQ482">
        <v>0</v>
      </c>
      <c r="AR482">
        <v>0</v>
      </c>
      <c r="AS482" t="s">
        <v>3</v>
      </c>
      <c r="AT482">
        <v>102</v>
      </c>
      <c r="AU482" t="s">
        <v>3</v>
      </c>
      <c r="AV482">
        <v>0</v>
      </c>
      <c r="AW482">
        <v>2</v>
      </c>
      <c r="AX482">
        <v>68192792</v>
      </c>
      <c r="AY482">
        <v>1</v>
      </c>
      <c r="AZ482">
        <v>0</v>
      </c>
      <c r="BA482">
        <v>470</v>
      </c>
      <c r="BB482">
        <v>0</v>
      </c>
      <c r="BC482">
        <v>0</v>
      </c>
      <c r="BD482">
        <v>0</v>
      </c>
      <c r="BE482">
        <v>0</v>
      </c>
      <c r="BF482">
        <v>0</v>
      </c>
      <c r="BG482">
        <v>0</v>
      </c>
      <c r="BH482">
        <v>0</v>
      </c>
      <c r="BI482">
        <v>0</v>
      </c>
      <c r="BJ482">
        <v>0</v>
      </c>
      <c r="BK482">
        <v>0</v>
      </c>
      <c r="BL482">
        <v>0</v>
      </c>
      <c r="BM482">
        <v>0</v>
      </c>
      <c r="BN482">
        <v>0</v>
      </c>
      <c r="BO482">
        <v>0</v>
      </c>
      <c r="BP482">
        <v>0</v>
      </c>
      <c r="BQ482">
        <v>0</v>
      </c>
      <c r="BR482">
        <v>0</v>
      </c>
      <c r="BS482">
        <v>0</v>
      </c>
      <c r="BT482">
        <v>0</v>
      </c>
      <c r="BU482">
        <v>0</v>
      </c>
      <c r="BV482">
        <v>0</v>
      </c>
      <c r="BW482">
        <v>0</v>
      </c>
      <c r="CX482">
        <f>Y482*Source!I260</f>
        <v>14.025</v>
      </c>
      <c r="CY482">
        <f>AA482</f>
        <v>544.69000000000005</v>
      </c>
      <c r="CZ482">
        <f>AE482</f>
        <v>145.63999999999999</v>
      </c>
      <c r="DA482">
        <f>AI482</f>
        <v>3.74</v>
      </c>
      <c r="DB482">
        <f>ROUND(ROUND(AT482*CZ482,2),6)</f>
        <v>14855.28</v>
      </c>
      <c r="DC482">
        <f>ROUND(ROUND(AT482*AG482,2),6)</f>
        <v>0</v>
      </c>
    </row>
    <row r="483" spans="1:107" x14ac:dyDescent="0.2">
      <c r="A483">
        <f>ROW(Source!A260)</f>
        <v>260</v>
      </c>
      <c r="B483">
        <v>68187018</v>
      </c>
      <c r="C483">
        <v>68192782</v>
      </c>
      <c r="D483">
        <v>64847311</v>
      </c>
      <c r="E483">
        <v>1</v>
      </c>
      <c r="F483">
        <v>1</v>
      </c>
      <c r="G483">
        <v>1</v>
      </c>
      <c r="H483">
        <v>3</v>
      </c>
      <c r="I483" t="s">
        <v>709</v>
      </c>
      <c r="J483" t="s">
        <v>710</v>
      </c>
      <c r="K483" t="s">
        <v>711</v>
      </c>
      <c r="L483">
        <v>1339</v>
      </c>
      <c r="N483">
        <v>1007</v>
      </c>
      <c r="O483" t="s">
        <v>712</v>
      </c>
      <c r="P483" t="s">
        <v>712</v>
      </c>
      <c r="Q483">
        <v>1</v>
      </c>
      <c r="W483">
        <v>0</v>
      </c>
      <c r="X483">
        <v>619799737</v>
      </c>
      <c r="Y483">
        <v>0.44</v>
      </c>
      <c r="AA483">
        <v>19.57</v>
      </c>
      <c r="AB483">
        <v>0</v>
      </c>
      <c r="AC483">
        <v>0</v>
      </c>
      <c r="AD483">
        <v>0</v>
      </c>
      <c r="AE483">
        <v>2.44</v>
      </c>
      <c r="AF483">
        <v>0</v>
      </c>
      <c r="AG483">
        <v>0</v>
      </c>
      <c r="AH483">
        <v>0</v>
      </c>
      <c r="AI483">
        <v>8.02</v>
      </c>
      <c r="AJ483">
        <v>1</v>
      </c>
      <c r="AK483">
        <v>1</v>
      </c>
      <c r="AL483">
        <v>1</v>
      </c>
      <c r="AN483">
        <v>0</v>
      </c>
      <c r="AO483">
        <v>1</v>
      </c>
      <c r="AP483">
        <v>0</v>
      </c>
      <c r="AQ483">
        <v>0</v>
      </c>
      <c r="AR483">
        <v>0</v>
      </c>
      <c r="AS483" t="s">
        <v>3</v>
      </c>
      <c r="AT483">
        <v>0.44</v>
      </c>
      <c r="AU483" t="s">
        <v>3</v>
      </c>
      <c r="AV483">
        <v>0</v>
      </c>
      <c r="AW483">
        <v>2</v>
      </c>
      <c r="AX483">
        <v>68192795</v>
      </c>
      <c r="AY483">
        <v>1</v>
      </c>
      <c r="AZ483">
        <v>0</v>
      </c>
      <c r="BA483">
        <v>473</v>
      </c>
      <c r="BB483">
        <v>0</v>
      </c>
      <c r="BC483">
        <v>0</v>
      </c>
      <c r="BD483">
        <v>0</v>
      </c>
      <c r="BE483">
        <v>0</v>
      </c>
      <c r="BF483">
        <v>0</v>
      </c>
      <c r="BG483">
        <v>0</v>
      </c>
      <c r="BH483">
        <v>0</v>
      </c>
      <c r="BI483">
        <v>0</v>
      </c>
      <c r="BJ483">
        <v>0</v>
      </c>
      <c r="BK483">
        <v>0</v>
      </c>
      <c r="BL483">
        <v>0</v>
      </c>
      <c r="BM483">
        <v>0</v>
      </c>
      <c r="BN483">
        <v>0</v>
      </c>
      <c r="BO483">
        <v>0</v>
      </c>
      <c r="BP483">
        <v>0</v>
      </c>
      <c r="BQ483">
        <v>0</v>
      </c>
      <c r="BR483">
        <v>0</v>
      </c>
      <c r="BS483">
        <v>0</v>
      </c>
      <c r="BT483">
        <v>0</v>
      </c>
      <c r="BU483">
        <v>0</v>
      </c>
      <c r="BV483">
        <v>0</v>
      </c>
      <c r="BW483">
        <v>0</v>
      </c>
      <c r="CX483">
        <f>Y483*Source!I260</f>
        <v>6.0500000000000005E-2</v>
      </c>
      <c r="CY483">
        <f>AA483</f>
        <v>19.57</v>
      </c>
      <c r="CZ483">
        <f>AE483</f>
        <v>2.44</v>
      </c>
      <c r="DA483">
        <f>AI483</f>
        <v>8.02</v>
      </c>
      <c r="DB483">
        <f>ROUND(ROUND(AT483*CZ483,2),6)</f>
        <v>1.07</v>
      </c>
      <c r="DC483">
        <f>ROUND(ROUND(AT483*AG483,2),6)</f>
        <v>0</v>
      </c>
    </row>
    <row r="484" spans="1:107" x14ac:dyDescent="0.2">
      <c r="A484">
        <f>ROW(Source!A328)</f>
        <v>328</v>
      </c>
      <c r="B484">
        <v>68187018</v>
      </c>
      <c r="C484">
        <v>68192910</v>
      </c>
      <c r="D484">
        <v>18409850</v>
      </c>
      <c r="E484">
        <v>1</v>
      </c>
      <c r="F484">
        <v>1</v>
      </c>
      <c r="G484">
        <v>1</v>
      </c>
      <c r="H484">
        <v>1</v>
      </c>
      <c r="I484" t="s">
        <v>663</v>
      </c>
      <c r="J484" t="s">
        <v>3</v>
      </c>
      <c r="K484" t="s">
        <v>664</v>
      </c>
      <c r="L484">
        <v>1369</v>
      </c>
      <c r="N484">
        <v>1013</v>
      </c>
      <c r="O484" t="s">
        <v>665</v>
      </c>
      <c r="P484" t="s">
        <v>665</v>
      </c>
      <c r="Q484">
        <v>1</v>
      </c>
      <c r="W484">
        <v>0</v>
      </c>
      <c r="X484">
        <v>855544366</v>
      </c>
      <c r="Y484">
        <v>151.80000000000001</v>
      </c>
      <c r="AA484">
        <v>0</v>
      </c>
      <c r="AB484">
        <v>0</v>
      </c>
      <c r="AC484">
        <v>0</v>
      </c>
      <c r="AD484">
        <v>9.07</v>
      </c>
      <c r="AE484">
        <v>0</v>
      </c>
      <c r="AF484">
        <v>0</v>
      </c>
      <c r="AG484">
        <v>0</v>
      </c>
      <c r="AH484">
        <v>9.07</v>
      </c>
      <c r="AI484">
        <v>1</v>
      </c>
      <c r="AJ484">
        <v>1</v>
      </c>
      <c r="AK484">
        <v>1</v>
      </c>
      <c r="AL484">
        <v>1</v>
      </c>
      <c r="AN484">
        <v>0</v>
      </c>
      <c r="AO484">
        <v>1</v>
      </c>
      <c r="AP484">
        <v>1</v>
      </c>
      <c r="AQ484">
        <v>0</v>
      </c>
      <c r="AR484">
        <v>0</v>
      </c>
      <c r="AS484" t="s">
        <v>3</v>
      </c>
      <c r="AT484">
        <v>132</v>
      </c>
      <c r="AU484" t="s">
        <v>21</v>
      </c>
      <c r="AV484">
        <v>1</v>
      </c>
      <c r="AW484">
        <v>2</v>
      </c>
      <c r="AX484">
        <v>68192930</v>
      </c>
      <c r="AY484">
        <v>1</v>
      </c>
      <c r="AZ484">
        <v>2048</v>
      </c>
      <c r="BA484">
        <v>474</v>
      </c>
      <c r="BB484">
        <v>0</v>
      </c>
      <c r="BC484">
        <v>0</v>
      </c>
      <c r="BD484">
        <v>0</v>
      </c>
      <c r="BE484">
        <v>0</v>
      </c>
      <c r="BF484">
        <v>0</v>
      </c>
      <c r="BG484">
        <v>0</v>
      </c>
      <c r="BH484">
        <v>0</v>
      </c>
      <c r="BI484">
        <v>0</v>
      </c>
      <c r="BJ484">
        <v>0</v>
      </c>
      <c r="BK484">
        <v>0</v>
      </c>
      <c r="BL484">
        <v>0</v>
      </c>
      <c r="BM484">
        <v>0</v>
      </c>
      <c r="BN484">
        <v>0</v>
      </c>
      <c r="BO484">
        <v>0</v>
      </c>
      <c r="BP484">
        <v>0</v>
      </c>
      <c r="BQ484">
        <v>0</v>
      </c>
      <c r="BR484">
        <v>0</v>
      </c>
      <c r="BS484">
        <v>0</v>
      </c>
      <c r="BT484">
        <v>0</v>
      </c>
      <c r="BU484">
        <v>0</v>
      </c>
      <c r="BV484">
        <v>0</v>
      </c>
      <c r="BW484">
        <v>0</v>
      </c>
      <c r="CX484">
        <f>Y484*Source!I328</f>
        <v>283.41060000000004</v>
      </c>
      <c r="CY484">
        <f>AD484</f>
        <v>9.07</v>
      </c>
      <c r="CZ484">
        <f>AH484</f>
        <v>9.07</v>
      </c>
      <c r="DA484">
        <f>AL484</f>
        <v>1</v>
      </c>
      <c r="DB484">
        <f>ROUND((ROUND(AT484*CZ484,2)*1.15),6)</f>
        <v>1376.826</v>
      </c>
      <c r="DC484">
        <f>ROUND((ROUND(AT484*AG484,2)*1.15),6)</f>
        <v>0</v>
      </c>
    </row>
    <row r="485" spans="1:107" x14ac:dyDescent="0.2">
      <c r="A485">
        <f>ROW(Source!A328)</f>
        <v>328</v>
      </c>
      <c r="B485">
        <v>68187018</v>
      </c>
      <c r="C485">
        <v>68192910</v>
      </c>
      <c r="D485">
        <v>64872081</v>
      </c>
      <c r="E485">
        <v>1</v>
      </c>
      <c r="F485">
        <v>1</v>
      </c>
      <c r="G485">
        <v>1</v>
      </c>
      <c r="H485">
        <v>2</v>
      </c>
      <c r="I485" t="s">
        <v>666</v>
      </c>
      <c r="J485" t="s">
        <v>667</v>
      </c>
      <c r="K485" t="s">
        <v>668</v>
      </c>
      <c r="L485">
        <v>1368</v>
      </c>
      <c r="N485">
        <v>1011</v>
      </c>
      <c r="O485" t="s">
        <v>669</v>
      </c>
      <c r="P485" t="s">
        <v>669</v>
      </c>
      <c r="Q485">
        <v>1</v>
      </c>
      <c r="W485">
        <v>0</v>
      </c>
      <c r="X485">
        <v>-1937814132</v>
      </c>
      <c r="Y485">
        <v>5.0875000000000004</v>
      </c>
      <c r="AA485">
        <v>0</v>
      </c>
      <c r="AB485">
        <v>12.45</v>
      </c>
      <c r="AC485">
        <v>0</v>
      </c>
      <c r="AD485">
        <v>0</v>
      </c>
      <c r="AE485">
        <v>0</v>
      </c>
      <c r="AF485">
        <v>3</v>
      </c>
      <c r="AG485">
        <v>0</v>
      </c>
      <c r="AH485">
        <v>0</v>
      </c>
      <c r="AI485">
        <v>1</v>
      </c>
      <c r="AJ485">
        <v>4.1500000000000004</v>
      </c>
      <c r="AK485">
        <v>28.43</v>
      </c>
      <c r="AL485">
        <v>1</v>
      </c>
      <c r="AN485">
        <v>0</v>
      </c>
      <c r="AO485">
        <v>1</v>
      </c>
      <c r="AP485">
        <v>1</v>
      </c>
      <c r="AQ485">
        <v>0</v>
      </c>
      <c r="AR485">
        <v>0</v>
      </c>
      <c r="AS485" t="s">
        <v>3</v>
      </c>
      <c r="AT485">
        <v>4.07</v>
      </c>
      <c r="AU485" t="s">
        <v>20</v>
      </c>
      <c r="AV485">
        <v>0</v>
      </c>
      <c r="AW485">
        <v>2</v>
      </c>
      <c r="AX485">
        <v>68192931</v>
      </c>
      <c r="AY485">
        <v>1</v>
      </c>
      <c r="AZ485">
        <v>0</v>
      </c>
      <c r="BA485">
        <v>475</v>
      </c>
      <c r="BB485">
        <v>0</v>
      </c>
      <c r="BC485">
        <v>0</v>
      </c>
      <c r="BD485">
        <v>0</v>
      </c>
      <c r="BE485">
        <v>0</v>
      </c>
      <c r="BF485">
        <v>0</v>
      </c>
      <c r="BG485">
        <v>0</v>
      </c>
      <c r="BH485">
        <v>0</v>
      </c>
      <c r="BI485">
        <v>0</v>
      </c>
      <c r="BJ485">
        <v>0</v>
      </c>
      <c r="BK485">
        <v>0</v>
      </c>
      <c r="BL485">
        <v>0</v>
      </c>
      <c r="BM485">
        <v>0</v>
      </c>
      <c r="BN485">
        <v>0</v>
      </c>
      <c r="BO485">
        <v>0</v>
      </c>
      <c r="BP485">
        <v>0</v>
      </c>
      <c r="BQ485">
        <v>0</v>
      </c>
      <c r="BR485">
        <v>0</v>
      </c>
      <c r="BS485">
        <v>0</v>
      </c>
      <c r="BT485">
        <v>0</v>
      </c>
      <c r="BU485">
        <v>0</v>
      </c>
      <c r="BV485">
        <v>0</v>
      </c>
      <c r="BW485">
        <v>0</v>
      </c>
      <c r="CX485">
        <f>Y485*Source!I328</f>
        <v>9.4983625000000007</v>
      </c>
      <c r="CY485">
        <f>AB485</f>
        <v>12.45</v>
      </c>
      <c r="CZ485">
        <f>AF485</f>
        <v>3</v>
      </c>
      <c r="DA485">
        <f>AJ485</f>
        <v>4.1500000000000004</v>
      </c>
      <c r="DB485">
        <f>ROUND((ROUND(AT485*CZ485,2)*1.25),6)</f>
        <v>15.262499999999999</v>
      </c>
      <c r="DC485">
        <f>ROUND((ROUND(AT485*AG485,2)*1.25),6)</f>
        <v>0</v>
      </c>
    </row>
    <row r="486" spans="1:107" x14ac:dyDescent="0.2">
      <c r="A486">
        <f>ROW(Source!A328)</f>
        <v>328</v>
      </c>
      <c r="B486">
        <v>68187018</v>
      </c>
      <c r="C486">
        <v>68192910</v>
      </c>
      <c r="D486">
        <v>64872832</v>
      </c>
      <c r="E486">
        <v>1</v>
      </c>
      <c r="F486">
        <v>1</v>
      </c>
      <c r="G486">
        <v>1</v>
      </c>
      <c r="H486">
        <v>2</v>
      </c>
      <c r="I486" t="s">
        <v>670</v>
      </c>
      <c r="J486" t="s">
        <v>671</v>
      </c>
      <c r="K486" t="s">
        <v>672</v>
      </c>
      <c r="L486">
        <v>1368</v>
      </c>
      <c r="N486">
        <v>1011</v>
      </c>
      <c r="O486" t="s">
        <v>669</v>
      </c>
      <c r="P486" t="s">
        <v>669</v>
      </c>
      <c r="Q486">
        <v>1</v>
      </c>
      <c r="W486">
        <v>0</v>
      </c>
      <c r="X486">
        <v>1535098105</v>
      </c>
      <c r="Y486">
        <v>0.125</v>
      </c>
      <c r="AA486">
        <v>0</v>
      </c>
      <c r="AB486">
        <v>186.42</v>
      </c>
      <c r="AC486">
        <v>0</v>
      </c>
      <c r="AD486">
        <v>0</v>
      </c>
      <c r="AE486">
        <v>0</v>
      </c>
      <c r="AF486">
        <v>33.590000000000003</v>
      </c>
      <c r="AG486">
        <v>0</v>
      </c>
      <c r="AH486">
        <v>0</v>
      </c>
      <c r="AI486">
        <v>1</v>
      </c>
      <c r="AJ486">
        <v>5.55</v>
      </c>
      <c r="AK486">
        <v>28.43</v>
      </c>
      <c r="AL486">
        <v>1</v>
      </c>
      <c r="AN486">
        <v>0</v>
      </c>
      <c r="AO486">
        <v>1</v>
      </c>
      <c r="AP486">
        <v>1</v>
      </c>
      <c r="AQ486">
        <v>0</v>
      </c>
      <c r="AR486">
        <v>0</v>
      </c>
      <c r="AS486" t="s">
        <v>3</v>
      </c>
      <c r="AT486">
        <v>0.1</v>
      </c>
      <c r="AU486" t="s">
        <v>20</v>
      </c>
      <c r="AV486">
        <v>0</v>
      </c>
      <c r="AW486">
        <v>2</v>
      </c>
      <c r="AX486">
        <v>68192932</v>
      </c>
      <c r="AY486">
        <v>1</v>
      </c>
      <c r="AZ486">
        <v>0</v>
      </c>
      <c r="BA486">
        <v>476</v>
      </c>
      <c r="BB486">
        <v>0</v>
      </c>
      <c r="BC486">
        <v>0</v>
      </c>
      <c r="BD486">
        <v>0</v>
      </c>
      <c r="BE486">
        <v>0</v>
      </c>
      <c r="BF486">
        <v>0</v>
      </c>
      <c r="BG486">
        <v>0</v>
      </c>
      <c r="BH486">
        <v>0</v>
      </c>
      <c r="BI486">
        <v>0</v>
      </c>
      <c r="BJ486">
        <v>0</v>
      </c>
      <c r="BK486">
        <v>0</v>
      </c>
      <c r="BL486">
        <v>0</v>
      </c>
      <c r="BM486">
        <v>0</v>
      </c>
      <c r="BN486">
        <v>0</v>
      </c>
      <c r="BO486">
        <v>0</v>
      </c>
      <c r="BP486">
        <v>0</v>
      </c>
      <c r="BQ486">
        <v>0</v>
      </c>
      <c r="BR486">
        <v>0</v>
      </c>
      <c r="BS486">
        <v>0</v>
      </c>
      <c r="BT486">
        <v>0</v>
      </c>
      <c r="BU486">
        <v>0</v>
      </c>
      <c r="BV486">
        <v>0</v>
      </c>
      <c r="BW486">
        <v>0</v>
      </c>
      <c r="CX486">
        <f>Y486*Source!I328</f>
        <v>0.233375</v>
      </c>
      <c r="CY486">
        <f>AB486</f>
        <v>186.42</v>
      </c>
      <c r="CZ486">
        <f>AF486</f>
        <v>33.590000000000003</v>
      </c>
      <c r="DA486">
        <f>AJ486</f>
        <v>5.55</v>
      </c>
      <c r="DB486">
        <f>ROUND((ROUND(AT486*CZ486,2)*1.25),6)</f>
        <v>4.2</v>
      </c>
      <c r="DC486">
        <f>ROUND((ROUND(AT486*AG486,2)*1.25),6)</f>
        <v>0</v>
      </c>
    </row>
    <row r="487" spans="1:107" x14ac:dyDescent="0.2">
      <c r="A487">
        <f>ROW(Source!A328)</f>
        <v>328</v>
      </c>
      <c r="B487">
        <v>68187018</v>
      </c>
      <c r="C487">
        <v>68192910</v>
      </c>
      <c r="D487">
        <v>64872869</v>
      </c>
      <c r="E487">
        <v>1</v>
      </c>
      <c r="F487">
        <v>1</v>
      </c>
      <c r="G487">
        <v>1</v>
      </c>
      <c r="H487">
        <v>2</v>
      </c>
      <c r="I487" t="s">
        <v>673</v>
      </c>
      <c r="J487" t="s">
        <v>674</v>
      </c>
      <c r="K487" t="s">
        <v>675</v>
      </c>
      <c r="L487">
        <v>1368</v>
      </c>
      <c r="N487">
        <v>1011</v>
      </c>
      <c r="O487" t="s">
        <v>669</v>
      </c>
      <c r="P487" t="s">
        <v>669</v>
      </c>
      <c r="Q487">
        <v>1</v>
      </c>
      <c r="W487">
        <v>0</v>
      </c>
      <c r="X487">
        <v>-991672839</v>
      </c>
      <c r="Y487">
        <v>0.75</v>
      </c>
      <c r="AA487">
        <v>0</v>
      </c>
      <c r="AB487">
        <v>31.8</v>
      </c>
      <c r="AC487">
        <v>0</v>
      </c>
      <c r="AD487">
        <v>0</v>
      </c>
      <c r="AE487">
        <v>0</v>
      </c>
      <c r="AF487">
        <v>2.08</v>
      </c>
      <c r="AG487">
        <v>0</v>
      </c>
      <c r="AH487">
        <v>0</v>
      </c>
      <c r="AI487">
        <v>1</v>
      </c>
      <c r="AJ487">
        <v>15.29</v>
      </c>
      <c r="AK487">
        <v>28.43</v>
      </c>
      <c r="AL487">
        <v>1</v>
      </c>
      <c r="AN487">
        <v>0</v>
      </c>
      <c r="AO487">
        <v>1</v>
      </c>
      <c r="AP487">
        <v>1</v>
      </c>
      <c r="AQ487">
        <v>0</v>
      </c>
      <c r="AR487">
        <v>0</v>
      </c>
      <c r="AS487" t="s">
        <v>3</v>
      </c>
      <c r="AT487">
        <v>0.6</v>
      </c>
      <c r="AU487" t="s">
        <v>20</v>
      </c>
      <c r="AV487">
        <v>0</v>
      </c>
      <c r="AW487">
        <v>2</v>
      </c>
      <c r="AX487">
        <v>68192933</v>
      </c>
      <c r="AY487">
        <v>1</v>
      </c>
      <c r="AZ487">
        <v>0</v>
      </c>
      <c r="BA487">
        <v>477</v>
      </c>
      <c r="BB487">
        <v>0</v>
      </c>
      <c r="BC487">
        <v>0</v>
      </c>
      <c r="BD487">
        <v>0</v>
      </c>
      <c r="BE487">
        <v>0</v>
      </c>
      <c r="BF487">
        <v>0</v>
      </c>
      <c r="BG487">
        <v>0</v>
      </c>
      <c r="BH487">
        <v>0</v>
      </c>
      <c r="BI487">
        <v>0</v>
      </c>
      <c r="BJ487">
        <v>0</v>
      </c>
      <c r="BK487">
        <v>0</v>
      </c>
      <c r="BL487">
        <v>0</v>
      </c>
      <c r="BM487">
        <v>0</v>
      </c>
      <c r="BN487">
        <v>0</v>
      </c>
      <c r="BO487">
        <v>0</v>
      </c>
      <c r="BP487">
        <v>0</v>
      </c>
      <c r="BQ487">
        <v>0</v>
      </c>
      <c r="BR487">
        <v>0</v>
      </c>
      <c r="BS487">
        <v>0</v>
      </c>
      <c r="BT487">
        <v>0</v>
      </c>
      <c r="BU487">
        <v>0</v>
      </c>
      <c r="BV487">
        <v>0</v>
      </c>
      <c r="BW487">
        <v>0</v>
      </c>
      <c r="CX487">
        <f>Y487*Source!I328</f>
        <v>1.40025</v>
      </c>
      <c r="CY487">
        <f>AB487</f>
        <v>31.8</v>
      </c>
      <c r="CZ487">
        <f>AF487</f>
        <v>2.08</v>
      </c>
      <c r="DA487">
        <f>AJ487</f>
        <v>15.29</v>
      </c>
      <c r="DB487">
        <f>ROUND((ROUND(AT487*CZ487,2)*1.25),6)</f>
        <v>1.5625</v>
      </c>
      <c r="DC487">
        <f>ROUND((ROUND(AT487*AG487,2)*1.25),6)</f>
        <v>0</v>
      </c>
    </row>
    <row r="488" spans="1:107" x14ac:dyDescent="0.2">
      <c r="A488">
        <f>ROW(Source!A328)</f>
        <v>328</v>
      </c>
      <c r="B488">
        <v>68187018</v>
      </c>
      <c r="C488">
        <v>68192910</v>
      </c>
      <c r="D488">
        <v>64809235</v>
      </c>
      <c r="E488">
        <v>1</v>
      </c>
      <c r="F488">
        <v>1</v>
      </c>
      <c r="G488">
        <v>1</v>
      </c>
      <c r="H488">
        <v>3</v>
      </c>
      <c r="I488" t="s">
        <v>676</v>
      </c>
      <c r="J488" t="s">
        <v>677</v>
      </c>
      <c r="K488" t="s">
        <v>678</v>
      </c>
      <c r="L488">
        <v>1346</v>
      </c>
      <c r="N488">
        <v>1009</v>
      </c>
      <c r="O488" t="s">
        <v>120</v>
      </c>
      <c r="P488" t="s">
        <v>120</v>
      </c>
      <c r="Q488">
        <v>1</v>
      </c>
      <c r="W488">
        <v>0</v>
      </c>
      <c r="X488">
        <v>-946734149</v>
      </c>
      <c r="Y488">
        <v>20</v>
      </c>
      <c r="AA488">
        <v>54.2</v>
      </c>
      <c r="AB488">
        <v>0</v>
      </c>
      <c r="AC488">
        <v>0</v>
      </c>
      <c r="AD488">
        <v>0</v>
      </c>
      <c r="AE488">
        <v>46.72</v>
      </c>
      <c r="AF488">
        <v>0</v>
      </c>
      <c r="AG488">
        <v>0</v>
      </c>
      <c r="AH488">
        <v>0</v>
      </c>
      <c r="AI488">
        <v>1.1599999999999999</v>
      </c>
      <c r="AJ488">
        <v>1</v>
      </c>
      <c r="AK488">
        <v>1</v>
      </c>
      <c r="AL488">
        <v>1</v>
      </c>
      <c r="AN488">
        <v>0</v>
      </c>
      <c r="AO488">
        <v>1</v>
      </c>
      <c r="AP488">
        <v>0</v>
      </c>
      <c r="AQ488">
        <v>0</v>
      </c>
      <c r="AR488">
        <v>0</v>
      </c>
      <c r="AS488" t="s">
        <v>3</v>
      </c>
      <c r="AT488">
        <v>20</v>
      </c>
      <c r="AU488" t="s">
        <v>3</v>
      </c>
      <c r="AV488">
        <v>0</v>
      </c>
      <c r="AW488">
        <v>2</v>
      </c>
      <c r="AX488">
        <v>68192934</v>
      </c>
      <c r="AY488">
        <v>1</v>
      </c>
      <c r="AZ488">
        <v>0</v>
      </c>
      <c r="BA488">
        <v>478</v>
      </c>
      <c r="BB488">
        <v>0</v>
      </c>
      <c r="BC488">
        <v>0</v>
      </c>
      <c r="BD488">
        <v>0</v>
      </c>
      <c r="BE488">
        <v>0</v>
      </c>
      <c r="BF488">
        <v>0</v>
      </c>
      <c r="BG488">
        <v>0</v>
      </c>
      <c r="BH488">
        <v>0</v>
      </c>
      <c r="BI488">
        <v>0</v>
      </c>
      <c r="BJ488">
        <v>0</v>
      </c>
      <c r="BK488">
        <v>0</v>
      </c>
      <c r="BL488">
        <v>0</v>
      </c>
      <c r="BM488">
        <v>0</v>
      </c>
      <c r="BN488">
        <v>0</v>
      </c>
      <c r="BO488">
        <v>0</v>
      </c>
      <c r="BP488">
        <v>0</v>
      </c>
      <c r="BQ488">
        <v>0</v>
      </c>
      <c r="BR488">
        <v>0</v>
      </c>
      <c r="BS488">
        <v>0</v>
      </c>
      <c r="BT488">
        <v>0</v>
      </c>
      <c r="BU488">
        <v>0</v>
      </c>
      <c r="BV488">
        <v>0</v>
      </c>
      <c r="BW488">
        <v>0</v>
      </c>
      <c r="CX488">
        <f>Y488*Source!I328</f>
        <v>37.340000000000003</v>
      </c>
      <c r="CY488">
        <f t="shared" ref="CY488:CY502" si="109">AA488</f>
        <v>54.2</v>
      </c>
      <c r="CZ488">
        <f t="shared" ref="CZ488:CZ502" si="110">AE488</f>
        <v>46.72</v>
      </c>
      <c r="DA488">
        <f t="shared" ref="DA488:DA502" si="111">AI488</f>
        <v>1.1599999999999999</v>
      </c>
      <c r="DB488">
        <f t="shared" ref="DB488:DB502" si="112">ROUND(ROUND(AT488*CZ488,2),6)</f>
        <v>934.4</v>
      </c>
      <c r="DC488">
        <f t="shared" ref="DC488:DC502" si="113">ROUND(ROUND(AT488*AG488,2),6)</f>
        <v>0</v>
      </c>
    </row>
    <row r="489" spans="1:107" x14ac:dyDescent="0.2">
      <c r="A489">
        <f>ROW(Source!A328)</f>
        <v>328</v>
      </c>
      <c r="B489">
        <v>68187018</v>
      </c>
      <c r="C489">
        <v>68192910</v>
      </c>
      <c r="D489">
        <v>64809242</v>
      </c>
      <c r="E489">
        <v>1</v>
      </c>
      <c r="F489">
        <v>1</v>
      </c>
      <c r="G489">
        <v>1</v>
      </c>
      <c r="H489">
        <v>3</v>
      </c>
      <c r="I489" t="s">
        <v>679</v>
      </c>
      <c r="J489" t="s">
        <v>680</v>
      </c>
      <c r="K489" t="s">
        <v>681</v>
      </c>
      <c r="L489">
        <v>1346</v>
      </c>
      <c r="N489">
        <v>1009</v>
      </c>
      <c r="O489" t="s">
        <v>120</v>
      </c>
      <c r="P489" t="s">
        <v>120</v>
      </c>
      <c r="Q489">
        <v>1</v>
      </c>
      <c r="W489">
        <v>0</v>
      </c>
      <c r="X489">
        <v>-1529888946</v>
      </c>
      <c r="Y489">
        <v>21</v>
      </c>
      <c r="AA489">
        <v>53.49</v>
      </c>
      <c r="AB489">
        <v>0</v>
      </c>
      <c r="AC489">
        <v>0</v>
      </c>
      <c r="AD489">
        <v>0</v>
      </c>
      <c r="AE489">
        <v>11.12</v>
      </c>
      <c r="AF489">
        <v>0</v>
      </c>
      <c r="AG489">
        <v>0</v>
      </c>
      <c r="AH489">
        <v>0</v>
      </c>
      <c r="AI489">
        <v>4.8099999999999996</v>
      </c>
      <c r="AJ489">
        <v>1</v>
      </c>
      <c r="AK489">
        <v>1</v>
      </c>
      <c r="AL489">
        <v>1</v>
      </c>
      <c r="AN489">
        <v>0</v>
      </c>
      <c r="AO489">
        <v>1</v>
      </c>
      <c r="AP489">
        <v>0</v>
      </c>
      <c r="AQ489">
        <v>0</v>
      </c>
      <c r="AR489">
        <v>0</v>
      </c>
      <c r="AS489" t="s">
        <v>3</v>
      </c>
      <c r="AT489">
        <v>21</v>
      </c>
      <c r="AU489" t="s">
        <v>3</v>
      </c>
      <c r="AV489">
        <v>0</v>
      </c>
      <c r="AW489">
        <v>2</v>
      </c>
      <c r="AX489">
        <v>68192935</v>
      </c>
      <c r="AY489">
        <v>1</v>
      </c>
      <c r="AZ489">
        <v>0</v>
      </c>
      <c r="BA489">
        <v>479</v>
      </c>
      <c r="BB489">
        <v>0</v>
      </c>
      <c r="BC489">
        <v>0</v>
      </c>
      <c r="BD489">
        <v>0</v>
      </c>
      <c r="BE489">
        <v>0</v>
      </c>
      <c r="BF489">
        <v>0</v>
      </c>
      <c r="BG489">
        <v>0</v>
      </c>
      <c r="BH489">
        <v>0</v>
      </c>
      <c r="BI489">
        <v>0</v>
      </c>
      <c r="BJ489">
        <v>0</v>
      </c>
      <c r="BK489">
        <v>0</v>
      </c>
      <c r="BL489">
        <v>0</v>
      </c>
      <c r="BM489">
        <v>0</v>
      </c>
      <c r="BN489">
        <v>0</v>
      </c>
      <c r="BO489">
        <v>0</v>
      </c>
      <c r="BP489">
        <v>0</v>
      </c>
      <c r="BQ489">
        <v>0</v>
      </c>
      <c r="BR489">
        <v>0</v>
      </c>
      <c r="BS489">
        <v>0</v>
      </c>
      <c r="BT489">
        <v>0</v>
      </c>
      <c r="BU489">
        <v>0</v>
      </c>
      <c r="BV489">
        <v>0</v>
      </c>
      <c r="BW489">
        <v>0</v>
      </c>
      <c r="CX489">
        <f>Y489*Source!I328</f>
        <v>39.207000000000001</v>
      </c>
      <c r="CY489">
        <f t="shared" si="109"/>
        <v>53.49</v>
      </c>
      <c r="CZ489">
        <f t="shared" si="110"/>
        <v>11.12</v>
      </c>
      <c r="DA489">
        <f t="shared" si="111"/>
        <v>4.8099999999999996</v>
      </c>
      <c r="DB489">
        <f t="shared" si="112"/>
        <v>233.52</v>
      </c>
      <c r="DC489">
        <f t="shared" si="113"/>
        <v>0</v>
      </c>
    </row>
    <row r="490" spans="1:107" x14ac:dyDescent="0.2">
      <c r="A490">
        <f>ROW(Source!A328)</f>
        <v>328</v>
      </c>
      <c r="B490">
        <v>68187018</v>
      </c>
      <c r="C490">
        <v>68192910</v>
      </c>
      <c r="D490">
        <v>64809243</v>
      </c>
      <c r="E490">
        <v>1</v>
      </c>
      <c r="F490">
        <v>1</v>
      </c>
      <c r="G490">
        <v>1</v>
      </c>
      <c r="H490">
        <v>3</v>
      </c>
      <c r="I490" t="s">
        <v>682</v>
      </c>
      <c r="J490" t="s">
        <v>683</v>
      </c>
      <c r="K490" t="s">
        <v>684</v>
      </c>
      <c r="L490">
        <v>1346</v>
      </c>
      <c r="N490">
        <v>1009</v>
      </c>
      <c r="O490" t="s">
        <v>120</v>
      </c>
      <c r="P490" t="s">
        <v>120</v>
      </c>
      <c r="Q490">
        <v>1</v>
      </c>
      <c r="W490">
        <v>0</v>
      </c>
      <c r="X490">
        <v>-936589070</v>
      </c>
      <c r="Y490">
        <v>149</v>
      </c>
      <c r="AA490">
        <v>14.95</v>
      </c>
      <c r="AB490">
        <v>0</v>
      </c>
      <c r="AC490">
        <v>0</v>
      </c>
      <c r="AD490">
        <v>0</v>
      </c>
      <c r="AE490">
        <v>4.3600000000000003</v>
      </c>
      <c r="AF490">
        <v>0</v>
      </c>
      <c r="AG490">
        <v>0</v>
      </c>
      <c r="AH490">
        <v>0</v>
      </c>
      <c r="AI490">
        <v>3.43</v>
      </c>
      <c r="AJ490">
        <v>1</v>
      </c>
      <c r="AK490">
        <v>1</v>
      </c>
      <c r="AL490">
        <v>1</v>
      </c>
      <c r="AN490">
        <v>0</v>
      </c>
      <c r="AO490">
        <v>1</v>
      </c>
      <c r="AP490">
        <v>0</v>
      </c>
      <c r="AQ490">
        <v>0</v>
      </c>
      <c r="AR490">
        <v>0</v>
      </c>
      <c r="AS490" t="s">
        <v>3</v>
      </c>
      <c r="AT490">
        <v>149</v>
      </c>
      <c r="AU490" t="s">
        <v>3</v>
      </c>
      <c r="AV490">
        <v>0</v>
      </c>
      <c r="AW490">
        <v>2</v>
      </c>
      <c r="AX490">
        <v>68192936</v>
      </c>
      <c r="AY490">
        <v>1</v>
      </c>
      <c r="AZ490">
        <v>0</v>
      </c>
      <c r="BA490">
        <v>480</v>
      </c>
      <c r="BB490">
        <v>0</v>
      </c>
      <c r="BC490">
        <v>0</v>
      </c>
      <c r="BD490">
        <v>0</v>
      </c>
      <c r="BE490">
        <v>0</v>
      </c>
      <c r="BF490">
        <v>0</v>
      </c>
      <c r="BG490">
        <v>0</v>
      </c>
      <c r="BH490">
        <v>0</v>
      </c>
      <c r="BI490">
        <v>0</v>
      </c>
      <c r="BJ490">
        <v>0</v>
      </c>
      <c r="BK490">
        <v>0</v>
      </c>
      <c r="BL490">
        <v>0</v>
      </c>
      <c r="BM490">
        <v>0</v>
      </c>
      <c r="BN490">
        <v>0</v>
      </c>
      <c r="BO490">
        <v>0</v>
      </c>
      <c r="BP490">
        <v>0</v>
      </c>
      <c r="BQ490">
        <v>0</v>
      </c>
      <c r="BR490">
        <v>0</v>
      </c>
      <c r="BS490">
        <v>0</v>
      </c>
      <c r="BT490">
        <v>0</v>
      </c>
      <c r="BU490">
        <v>0</v>
      </c>
      <c r="BV490">
        <v>0</v>
      </c>
      <c r="BW490">
        <v>0</v>
      </c>
      <c r="CX490">
        <f>Y490*Source!I328</f>
        <v>278.18299999999999</v>
      </c>
      <c r="CY490">
        <f t="shared" si="109"/>
        <v>14.95</v>
      </c>
      <c r="CZ490">
        <f t="shared" si="110"/>
        <v>4.3600000000000003</v>
      </c>
      <c r="DA490">
        <f t="shared" si="111"/>
        <v>3.43</v>
      </c>
      <c r="DB490">
        <f t="shared" si="112"/>
        <v>649.64</v>
      </c>
      <c r="DC490">
        <f t="shared" si="113"/>
        <v>0</v>
      </c>
    </row>
    <row r="491" spans="1:107" x14ac:dyDescent="0.2">
      <c r="A491">
        <f>ROW(Source!A328)</f>
        <v>328</v>
      </c>
      <c r="B491">
        <v>68187018</v>
      </c>
      <c r="C491">
        <v>68192910</v>
      </c>
      <c r="D491">
        <v>64809267</v>
      </c>
      <c r="E491">
        <v>1</v>
      </c>
      <c r="F491">
        <v>1</v>
      </c>
      <c r="G491">
        <v>1</v>
      </c>
      <c r="H491">
        <v>3</v>
      </c>
      <c r="I491" t="s">
        <v>685</v>
      </c>
      <c r="J491" t="s">
        <v>686</v>
      </c>
      <c r="K491" t="s">
        <v>687</v>
      </c>
      <c r="L491">
        <v>1301</v>
      </c>
      <c r="N491">
        <v>1003</v>
      </c>
      <c r="O491" t="s">
        <v>507</v>
      </c>
      <c r="P491" t="s">
        <v>507</v>
      </c>
      <c r="Q491">
        <v>1</v>
      </c>
      <c r="W491">
        <v>0</v>
      </c>
      <c r="X491">
        <v>-1957188591</v>
      </c>
      <c r="Y491">
        <v>152</v>
      </c>
      <c r="AA491">
        <v>1.1000000000000001</v>
      </c>
      <c r="AB491">
        <v>0</v>
      </c>
      <c r="AC491">
        <v>0</v>
      </c>
      <c r="AD491">
        <v>0</v>
      </c>
      <c r="AE491">
        <v>0.17</v>
      </c>
      <c r="AF491">
        <v>0</v>
      </c>
      <c r="AG491">
        <v>0</v>
      </c>
      <c r="AH491">
        <v>0</v>
      </c>
      <c r="AI491">
        <v>6.47</v>
      </c>
      <c r="AJ491">
        <v>1</v>
      </c>
      <c r="AK491">
        <v>1</v>
      </c>
      <c r="AL491">
        <v>1</v>
      </c>
      <c r="AN491">
        <v>0</v>
      </c>
      <c r="AO491">
        <v>1</v>
      </c>
      <c r="AP491">
        <v>0</v>
      </c>
      <c r="AQ491">
        <v>0</v>
      </c>
      <c r="AR491">
        <v>0</v>
      </c>
      <c r="AS491" t="s">
        <v>3</v>
      </c>
      <c r="AT491">
        <v>152</v>
      </c>
      <c r="AU491" t="s">
        <v>3</v>
      </c>
      <c r="AV491">
        <v>0</v>
      </c>
      <c r="AW491">
        <v>2</v>
      </c>
      <c r="AX491">
        <v>68192937</v>
      </c>
      <c r="AY491">
        <v>1</v>
      </c>
      <c r="AZ491">
        <v>0</v>
      </c>
      <c r="BA491">
        <v>481</v>
      </c>
      <c r="BB491">
        <v>0</v>
      </c>
      <c r="BC491">
        <v>0</v>
      </c>
      <c r="BD491">
        <v>0</v>
      </c>
      <c r="BE491">
        <v>0</v>
      </c>
      <c r="BF491">
        <v>0</v>
      </c>
      <c r="BG491">
        <v>0</v>
      </c>
      <c r="BH491">
        <v>0</v>
      </c>
      <c r="BI491">
        <v>0</v>
      </c>
      <c r="BJ491">
        <v>0</v>
      </c>
      <c r="BK491">
        <v>0</v>
      </c>
      <c r="BL491">
        <v>0</v>
      </c>
      <c r="BM491">
        <v>0</v>
      </c>
      <c r="BN491">
        <v>0</v>
      </c>
      <c r="BO491">
        <v>0</v>
      </c>
      <c r="BP491">
        <v>0</v>
      </c>
      <c r="BQ491">
        <v>0</v>
      </c>
      <c r="BR491">
        <v>0</v>
      </c>
      <c r="BS491">
        <v>0</v>
      </c>
      <c r="BT491">
        <v>0</v>
      </c>
      <c r="BU491">
        <v>0</v>
      </c>
      <c r="BV491">
        <v>0</v>
      </c>
      <c r="BW491">
        <v>0</v>
      </c>
      <c r="CX491">
        <f>Y491*Source!I328</f>
        <v>283.78399999999999</v>
      </c>
      <c r="CY491">
        <f t="shared" si="109"/>
        <v>1.1000000000000001</v>
      </c>
      <c r="CZ491">
        <f t="shared" si="110"/>
        <v>0.17</v>
      </c>
      <c r="DA491">
        <f t="shared" si="111"/>
        <v>6.47</v>
      </c>
      <c r="DB491">
        <f t="shared" si="112"/>
        <v>25.84</v>
      </c>
      <c r="DC491">
        <f t="shared" si="113"/>
        <v>0</v>
      </c>
    </row>
    <row r="492" spans="1:107" x14ac:dyDescent="0.2">
      <c r="A492">
        <f>ROW(Source!A328)</f>
        <v>328</v>
      </c>
      <c r="B492">
        <v>68187018</v>
      </c>
      <c r="C492">
        <v>68192910</v>
      </c>
      <c r="D492">
        <v>64809273</v>
      </c>
      <c r="E492">
        <v>1</v>
      </c>
      <c r="F492">
        <v>1</v>
      </c>
      <c r="G492">
        <v>1</v>
      </c>
      <c r="H492">
        <v>3</v>
      </c>
      <c r="I492" t="s">
        <v>688</v>
      </c>
      <c r="J492" t="s">
        <v>689</v>
      </c>
      <c r="K492" t="s">
        <v>690</v>
      </c>
      <c r="L492">
        <v>1308</v>
      </c>
      <c r="N492">
        <v>1003</v>
      </c>
      <c r="O492" t="s">
        <v>259</v>
      </c>
      <c r="P492" t="s">
        <v>259</v>
      </c>
      <c r="Q492">
        <v>100</v>
      </c>
      <c r="W492">
        <v>0</v>
      </c>
      <c r="X492">
        <v>-2072982832</v>
      </c>
      <c r="Y492">
        <v>1.77</v>
      </c>
      <c r="AA492">
        <v>1524.24</v>
      </c>
      <c r="AB492">
        <v>0</v>
      </c>
      <c r="AC492">
        <v>0</v>
      </c>
      <c r="AD492">
        <v>0</v>
      </c>
      <c r="AE492">
        <v>174</v>
      </c>
      <c r="AF492">
        <v>0</v>
      </c>
      <c r="AG492">
        <v>0</v>
      </c>
      <c r="AH492">
        <v>0</v>
      </c>
      <c r="AI492">
        <v>8.76</v>
      </c>
      <c r="AJ492">
        <v>1</v>
      </c>
      <c r="AK492">
        <v>1</v>
      </c>
      <c r="AL492">
        <v>1</v>
      </c>
      <c r="AN492">
        <v>0</v>
      </c>
      <c r="AO492">
        <v>1</v>
      </c>
      <c r="AP492">
        <v>0</v>
      </c>
      <c r="AQ492">
        <v>0</v>
      </c>
      <c r="AR492">
        <v>0</v>
      </c>
      <c r="AS492" t="s">
        <v>3</v>
      </c>
      <c r="AT492">
        <v>1.77</v>
      </c>
      <c r="AU492" t="s">
        <v>3</v>
      </c>
      <c r="AV492">
        <v>0</v>
      </c>
      <c r="AW492">
        <v>2</v>
      </c>
      <c r="AX492">
        <v>68192938</v>
      </c>
      <c r="AY492">
        <v>1</v>
      </c>
      <c r="AZ492">
        <v>0</v>
      </c>
      <c r="BA492">
        <v>482</v>
      </c>
      <c r="BB492">
        <v>0</v>
      </c>
      <c r="BC492">
        <v>0</v>
      </c>
      <c r="BD492">
        <v>0</v>
      </c>
      <c r="BE492">
        <v>0</v>
      </c>
      <c r="BF492">
        <v>0</v>
      </c>
      <c r="BG492">
        <v>0</v>
      </c>
      <c r="BH492">
        <v>0</v>
      </c>
      <c r="BI492">
        <v>0</v>
      </c>
      <c r="BJ492">
        <v>0</v>
      </c>
      <c r="BK492">
        <v>0</v>
      </c>
      <c r="BL492">
        <v>0</v>
      </c>
      <c r="BM492">
        <v>0</v>
      </c>
      <c r="BN492">
        <v>0</v>
      </c>
      <c r="BO492">
        <v>0</v>
      </c>
      <c r="BP492">
        <v>0</v>
      </c>
      <c r="BQ492">
        <v>0</v>
      </c>
      <c r="BR492">
        <v>0</v>
      </c>
      <c r="BS492">
        <v>0</v>
      </c>
      <c r="BT492">
        <v>0</v>
      </c>
      <c r="BU492">
        <v>0</v>
      </c>
      <c r="BV492">
        <v>0</v>
      </c>
      <c r="BW492">
        <v>0</v>
      </c>
      <c r="CX492">
        <f>Y492*Source!I328</f>
        <v>3.3045900000000001</v>
      </c>
      <c r="CY492">
        <f t="shared" si="109"/>
        <v>1524.24</v>
      </c>
      <c r="CZ492">
        <f t="shared" si="110"/>
        <v>174</v>
      </c>
      <c r="DA492">
        <f t="shared" si="111"/>
        <v>8.76</v>
      </c>
      <c r="DB492">
        <f t="shared" si="112"/>
        <v>307.98</v>
      </c>
      <c r="DC492">
        <f t="shared" si="113"/>
        <v>0</v>
      </c>
    </row>
    <row r="493" spans="1:107" x14ac:dyDescent="0.2">
      <c r="A493">
        <f>ROW(Source!A328)</f>
        <v>328</v>
      </c>
      <c r="B493">
        <v>68187018</v>
      </c>
      <c r="C493">
        <v>68192910</v>
      </c>
      <c r="D493">
        <v>64809278</v>
      </c>
      <c r="E493">
        <v>1</v>
      </c>
      <c r="F493">
        <v>1</v>
      </c>
      <c r="G493">
        <v>1</v>
      </c>
      <c r="H493">
        <v>3</v>
      </c>
      <c r="I493" t="s">
        <v>691</v>
      </c>
      <c r="J493" t="s">
        <v>692</v>
      </c>
      <c r="K493" t="s">
        <v>693</v>
      </c>
      <c r="L493">
        <v>1301</v>
      </c>
      <c r="N493">
        <v>1003</v>
      </c>
      <c r="O493" t="s">
        <v>507</v>
      </c>
      <c r="P493" t="s">
        <v>507</v>
      </c>
      <c r="Q493">
        <v>1</v>
      </c>
      <c r="W493">
        <v>0</v>
      </c>
      <c r="X493">
        <v>781211409</v>
      </c>
      <c r="Y493">
        <v>126</v>
      </c>
      <c r="AA493">
        <v>4.5</v>
      </c>
      <c r="AB493">
        <v>0</v>
      </c>
      <c r="AC493">
        <v>0</v>
      </c>
      <c r="AD493">
        <v>0</v>
      </c>
      <c r="AE493">
        <v>0.6</v>
      </c>
      <c r="AF493">
        <v>0</v>
      </c>
      <c r="AG493">
        <v>0</v>
      </c>
      <c r="AH493">
        <v>0</v>
      </c>
      <c r="AI493">
        <v>7.5</v>
      </c>
      <c r="AJ493">
        <v>1</v>
      </c>
      <c r="AK493">
        <v>1</v>
      </c>
      <c r="AL493">
        <v>1</v>
      </c>
      <c r="AN493">
        <v>0</v>
      </c>
      <c r="AO493">
        <v>1</v>
      </c>
      <c r="AP493">
        <v>0</v>
      </c>
      <c r="AQ493">
        <v>0</v>
      </c>
      <c r="AR493">
        <v>0</v>
      </c>
      <c r="AS493" t="s">
        <v>3</v>
      </c>
      <c r="AT493">
        <v>126</v>
      </c>
      <c r="AU493" t="s">
        <v>3</v>
      </c>
      <c r="AV493">
        <v>0</v>
      </c>
      <c r="AW493">
        <v>2</v>
      </c>
      <c r="AX493">
        <v>68192939</v>
      </c>
      <c r="AY493">
        <v>1</v>
      </c>
      <c r="AZ493">
        <v>0</v>
      </c>
      <c r="BA493">
        <v>483</v>
      </c>
      <c r="BB493">
        <v>0</v>
      </c>
      <c r="BC493">
        <v>0</v>
      </c>
      <c r="BD493">
        <v>0</v>
      </c>
      <c r="BE493">
        <v>0</v>
      </c>
      <c r="BF493">
        <v>0</v>
      </c>
      <c r="BG493">
        <v>0</v>
      </c>
      <c r="BH493">
        <v>0</v>
      </c>
      <c r="BI493">
        <v>0</v>
      </c>
      <c r="BJ493">
        <v>0</v>
      </c>
      <c r="BK493">
        <v>0</v>
      </c>
      <c r="BL493">
        <v>0</v>
      </c>
      <c r="BM493">
        <v>0</v>
      </c>
      <c r="BN493">
        <v>0</v>
      </c>
      <c r="BO493">
        <v>0</v>
      </c>
      <c r="BP493">
        <v>0</v>
      </c>
      <c r="BQ493">
        <v>0</v>
      </c>
      <c r="BR493">
        <v>0</v>
      </c>
      <c r="BS493">
        <v>0</v>
      </c>
      <c r="BT493">
        <v>0</v>
      </c>
      <c r="BU493">
        <v>0</v>
      </c>
      <c r="BV493">
        <v>0</v>
      </c>
      <c r="BW493">
        <v>0</v>
      </c>
      <c r="CX493">
        <f>Y493*Source!I328</f>
        <v>235.24199999999999</v>
      </c>
      <c r="CY493">
        <f t="shared" si="109"/>
        <v>4.5</v>
      </c>
      <c r="CZ493">
        <f t="shared" si="110"/>
        <v>0.6</v>
      </c>
      <c r="DA493">
        <f t="shared" si="111"/>
        <v>7.5</v>
      </c>
      <c r="DB493">
        <f t="shared" si="112"/>
        <v>75.599999999999994</v>
      </c>
      <c r="DC493">
        <f t="shared" si="113"/>
        <v>0</v>
      </c>
    </row>
    <row r="494" spans="1:107" x14ac:dyDescent="0.2">
      <c r="A494">
        <f>ROW(Source!A328)</f>
        <v>328</v>
      </c>
      <c r="B494">
        <v>68187018</v>
      </c>
      <c r="C494">
        <v>68192910</v>
      </c>
      <c r="D494">
        <v>64809300</v>
      </c>
      <c r="E494">
        <v>1</v>
      </c>
      <c r="F494">
        <v>1</v>
      </c>
      <c r="G494">
        <v>1</v>
      </c>
      <c r="H494">
        <v>3</v>
      </c>
      <c r="I494" t="s">
        <v>37</v>
      </c>
      <c r="J494" t="s">
        <v>39</v>
      </c>
      <c r="K494" t="s">
        <v>38</v>
      </c>
      <c r="L494">
        <v>1327</v>
      </c>
      <c r="N494">
        <v>1005</v>
      </c>
      <c r="O494" t="s">
        <v>31</v>
      </c>
      <c r="P494" t="s">
        <v>31</v>
      </c>
      <c r="Q494">
        <v>1</v>
      </c>
      <c r="W494">
        <v>1</v>
      </c>
      <c r="X494">
        <v>1477604143</v>
      </c>
      <c r="Y494">
        <v>-421</v>
      </c>
      <c r="AA494">
        <v>73.040000000000006</v>
      </c>
      <c r="AB494">
        <v>0</v>
      </c>
      <c r="AC494">
        <v>0</v>
      </c>
      <c r="AD494">
        <v>0</v>
      </c>
      <c r="AE494">
        <v>15.06</v>
      </c>
      <c r="AF494">
        <v>0</v>
      </c>
      <c r="AG494">
        <v>0</v>
      </c>
      <c r="AH494">
        <v>0</v>
      </c>
      <c r="AI494">
        <v>4.8499999999999996</v>
      </c>
      <c r="AJ494">
        <v>1</v>
      </c>
      <c r="AK494">
        <v>1</v>
      </c>
      <c r="AL494">
        <v>1</v>
      </c>
      <c r="AN494">
        <v>0</v>
      </c>
      <c r="AO494">
        <v>1</v>
      </c>
      <c r="AP494">
        <v>0</v>
      </c>
      <c r="AQ494">
        <v>0</v>
      </c>
      <c r="AR494">
        <v>0</v>
      </c>
      <c r="AS494" t="s">
        <v>3</v>
      </c>
      <c r="AT494">
        <v>-421</v>
      </c>
      <c r="AU494" t="s">
        <v>3</v>
      </c>
      <c r="AV494">
        <v>0</v>
      </c>
      <c r="AW494">
        <v>2</v>
      </c>
      <c r="AX494">
        <v>68192940</v>
      </c>
      <c r="AY494">
        <v>1</v>
      </c>
      <c r="AZ494">
        <v>6144</v>
      </c>
      <c r="BA494">
        <v>484</v>
      </c>
      <c r="BB494">
        <v>0</v>
      </c>
      <c r="BC494">
        <v>0</v>
      </c>
      <c r="BD494">
        <v>0</v>
      </c>
      <c r="BE494">
        <v>0</v>
      </c>
      <c r="BF494">
        <v>0</v>
      </c>
      <c r="BG494">
        <v>0</v>
      </c>
      <c r="BH494">
        <v>0</v>
      </c>
      <c r="BI494">
        <v>0</v>
      </c>
      <c r="BJ494">
        <v>0</v>
      </c>
      <c r="BK494">
        <v>0</v>
      </c>
      <c r="BL494">
        <v>0</v>
      </c>
      <c r="BM494">
        <v>0</v>
      </c>
      <c r="BN494">
        <v>0</v>
      </c>
      <c r="BO494">
        <v>0</v>
      </c>
      <c r="BP494">
        <v>0</v>
      </c>
      <c r="BQ494">
        <v>0</v>
      </c>
      <c r="BR494">
        <v>0</v>
      </c>
      <c r="BS494">
        <v>0</v>
      </c>
      <c r="BT494">
        <v>0</v>
      </c>
      <c r="BU494">
        <v>0</v>
      </c>
      <c r="BV494">
        <v>0</v>
      </c>
      <c r="BW494">
        <v>0</v>
      </c>
      <c r="CX494">
        <f>Y494*Source!I328</f>
        <v>-786.00699999999995</v>
      </c>
      <c r="CY494">
        <f t="shared" si="109"/>
        <v>73.040000000000006</v>
      </c>
      <c r="CZ494">
        <f t="shared" si="110"/>
        <v>15.06</v>
      </c>
      <c r="DA494">
        <f t="shared" si="111"/>
        <v>4.8499999999999996</v>
      </c>
      <c r="DB494">
        <f t="shared" si="112"/>
        <v>-6340.26</v>
      </c>
      <c r="DC494">
        <f t="shared" si="113"/>
        <v>0</v>
      </c>
    </row>
    <row r="495" spans="1:107" x14ac:dyDescent="0.2">
      <c r="A495">
        <f>ROW(Source!A328)</f>
        <v>328</v>
      </c>
      <c r="B495">
        <v>68187018</v>
      </c>
      <c r="C495">
        <v>68192910</v>
      </c>
      <c r="D495">
        <v>64809303</v>
      </c>
      <c r="E495">
        <v>1</v>
      </c>
      <c r="F495">
        <v>1</v>
      </c>
      <c r="G495">
        <v>1</v>
      </c>
      <c r="H495">
        <v>3</v>
      </c>
      <c r="I495" t="s">
        <v>41</v>
      </c>
      <c r="J495" t="s">
        <v>43</v>
      </c>
      <c r="K495" t="s">
        <v>42</v>
      </c>
      <c r="L495">
        <v>1327</v>
      </c>
      <c r="N495">
        <v>1005</v>
      </c>
      <c r="O495" t="s">
        <v>31</v>
      </c>
      <c r="P495" t="s">
        <v>31</v>
      </c>
      <c r="Q495">
        <v>1</v>
      </c>
      <c r="W495">
        <v>0</v>
      </c>
      <c r="X495">
        <v>1528749664</v>
      </c>
      <c r="Y495">
        <v>421</v>
      </c>
      <c r="AA495">
        <v>99.11</v>
      </c>
      <c r="AB495">
        <v>0</v>
      </c>
      <c r="AC495">
        <v>0</v>
      </c>
      <c r="AD495">
        <v>0</v>
      </c>
      <c r="AE495">
        <v>20.52</v>
      </c>
      <c r="AF495">
        <v>0</v>
      </c>
      <c r="AG495">
        <v>0</v>
      </c>
      <c r="AH495">
        <v>0</v>
      </c>
      <c r="AI495">
        <v>4.83</v>
      </c>
      <c r="AJ495">
        <v>1</v>
      </c>
      <c r="AK495">
        <v>1</v>
      </c>
      <c r="AL495">
        <v>1</v>
      </c>
      <c r="AN495">
        <v>0</v>
      </c>
      <c r="AO495">
        <v>0</v>
      </c>
      <c r="AP495">
        <v>0</v>
      </c>
      <c r="AQ495">
        <v>0</v>
      </c>
      <c r="AR495">
        <v>0</v>
      </c>
      <c r="AS495" t="s">
        <v>3</v>
      </c>
      <c r="AT495">
        <v>421</v>
      </c>
      <c r="AU495" t="s">
        <v>3</v>
      </c>
      <c r="AV495">
        <v>0</v>
      </c>
      <c r="AW495">
        <v>1</v>
      </c>
      <c r="AX495">
        <v>-1</v>
      </c>
      <c r="AY495">
        <v>0</v>
      </c>
      <c r="AZ495">
        <v>0</v>
      </c>
      <c r="BA495" t="s">
        <v>3</v>
      </c>
      <c r="BB495">
        <v>0</v>
      </c>
      <c r="BC495">
        <v>0</v>
      </c>
      <c r="BD495">
        <v>0</v>
      </c>
      <c r="BE495">
        <v>0</v>
      </c>
      <c r="BF495">
        <v>0</v>
      </c>
      <c r="BG495">
        <v>0</v>
      </c>
      <c r="BH495">
        <v>0</v>
      </c>
      <c r="BI495">
        <v>0</v>
      </c>
      <c r="BJ495">
        <v>0</v>
      </c>
      <c r="BK495">
        <v>0</v>
      </c>
      <c r="BL495">
        <v>0</v>
      </c>
      <c r="BM495">
        <v>0</v>
      </c>
      <c r="BN495">
        <v>0</v>
      </c>
      <c r="BO495">
        <v>0</v>
      </c>
      <c r="BP495">
        <v>0</v>
      </c>
      <c r="BQ495">
        <v>0</v>
      </c>
      <c r="BR495">
        <v>0</v>
      </c>
      <c r="BS495">
        <v>0</v>
      </c>
      <c r="BT495">
        <v>0</v>
      </c>
      <c r="BU495">
        <v>0</v>
      </c>
      <c r="BV495">
        <v>0</v>
      </c>
      <c r="BW495">
        <v>0</v>
      </c>
      <c r="CX495">
        <f>Y495*Source!I328</f>
        <v>786.00699999999995</v>
      </c>
      <c r="CY495">
        <f t="shared" si="109"/>
        <v>99.11</v>
      </c>
      <c r="CZ495">
        <f t="shared" si="110"/>
        <v>20.52</v>
      </c>
      <c r="DA495">
        <f t="shared" si="111"/>
        <v>4.83</v>
      </c>
      <c r="DB495">
        <f t="shared" si="112"/>
        <v>8638.92</v>
      </c>
      <c r="DC495">
        <f t="shared" si="113"/>
        <v>0</v>
      </c>
    </row>
    <row r="496" spans="1:107" x14ac:dyDescent="0.2">
      <c r="A496">
        <f>ROW(Source!A328)</f>
        <v>328</v>
      </c>
      <c r="B496">
        <v>68187018</v>
      </c>
      <c r="C496">
        <v>68192910</v>
      </c>
      <c r="D496">
        <v>64809368</v>
      </c>
      <c r="E496">
        <v>1</v>
      </c>
      <c r="F496">
        <v>1</v>
      </c>
      <c r="G496">
        <v>1</v>
      </c>
      <c r="H496">
        <v>3</v>
      </c>
      <c r="I496" t="s">
        <v>694</v>
      </c>
      <c r="J496" t="s">
        <v>695</v>
      </c>
      <c r="K496" t="s">
        <v>696</v>
      </c>
      <c r="L496">
        <v>1355</v>
      </c>
      <c r="N496">
        <v>1010</v>
      </c>
      <c r="O496" t="s">
        <v>235</v>
      </c>
      <c r="P496" t="s">
        <v>235</v>
      </c>
      <c r="Q496">
        <v>100</v>
      </c>
      <c r="W496">
        <v>0</v>
      </c>
      <c r="X496">
        <v>-1181903992</v>
      </c>
      <c r="Y496">
        <v>13.53</v>
      </c>
      <c r="AA496">
        <v>30.3</v>
      </c>
      <c r="AB496">
        <v>0</v>
      </c>
      <c r="AC496">
        <v>0</v>
      </c>
      <c r="AD496">
        <v>0</v>
      </c>
      <c r="AE496">
        <v>2</v>
      </c>
      <c r="AF496">
        <v>0</v>
      </c>
      <c r="AG496">
        <v>0</v>
      </c>
      <c r="AH496">
        <v>0</v>
      </c>
      <c r="AI496">
        <v>15.15</v>
      </c>
      <c r="AJ496">
        <v>1</v>
      </c>
      <c r="AK496">
        <v>1</v>
      </c>
      <c r="AL496">
        <v>1</v>
      </c>
      <c r="AN496">
        <v>0</v>
      </c>
      <c r="AO496">
        <v>1</v>
      </c>
      <c r="AP496">
        <v>0</v>
      </c>
      <c r="AQ496">
        <v>0</v>
      </c>
      <c r="AR496">
        <v>0</v>
      </c>
      <c r="AS496" t="s">
        <v>3</v>
      </c>
      <c r="AT496">
        <v>13.53</v>
      </c>
      <c r="AU496" t="s">
        <v>3</v>
      </c>
      <c r="AV496">
        <v>0</v>
      </c>
      <c r="AW496">
        <v>2</v>
      </c>
      <c r="AX496">
        <v>68192941</v>
      </c>
      <c r="AY496">
        <v>1</v>
      </c>
      <c r="AZ496">
        <v>0</v>
      </c>
      <c r="BA496">
        <v>485</v>
      </c>
      <c r="BB496">
        <v>0</v>
      </c>
      <c r="BC496">
        <v>0</v>
      </c>
      <c r="BD496">
        <v>0</v>
      </c>
      <c r="BE496">
        <v>0</v>
      </c>
      <c r="BF496">
        <v>0</v>
      </c>
      <c r="BG496">
        <v>0</v>
      </c>
      <c r="BH496">
        <v>0</v>
      </c>
      <c r="BI496">
        <v>0</v>
      </c>
      <c r="BJ496">
        <v>0</v>
      </c>
      <c r="BK496">
        <v>0</v>
      </c>
      <c r="BL496">
        <v>0</v>
      </c>
      <c r="BM496">
        <v>0</v>
      </c>
      <c r="BN496">
        <v>0</v>
      </c>
      <c r="BO496">
        <v>0</v>
      </c>
      <c r="BP496">
        <v>0</v>
      </c>
      <c r="BQ496">
        <v>0</v>
      </c>
      <c r="BR496">
        <v>0</v>
      </c>
      <c r="BS496">
        <v>0</v>
      </c>
      <c r="BT496">
        <v>0</v>
      </c>
      <c r="BU496">
        <v>0</v>
      </c>
      <c r="BV496">
        <v>0</v>
      </c>
      <c r="BW496">
        <v>0</v>
      </c>
      <c r="CX496">
        <f>Y496*Source!I328</f>
        <v>25.26051</v>
      </c>
      <c r="CY496">
        <f t="shared" si="109"/>
        <v>30.3</v>
      </c>
      <c r="CZ496">
        <f t="shared" si="110"/>
        <v>2</v>
      </c>
      <c r="DA496">
        <f t="shared" si="111"/>
        <v>15.15</v>
      </c>
      <c r="DB496">
        <f t="shared" si="112"/>
        <v>27.06</v>
      </c>
      <c r="DC496">
        <f t="shared" si="113"/>
        <v>0</v>
      </c>
    </row>
    <row r="497" spans="1:107" x14ac:dyDescent="0.2">
      <c r="A497">
        <f>ROW(Source!A328)</f>
        <v>328</v>
      </c>
      <c r="B497">
        <v>68187018</v>
      </c>
      <c r="C497">
        <v>68192910</v>
      </c>
      <c r="D497">
        <v>64809369</v>
      </c>
      <c r="E497">
        <v>1</v>
      </c>
      <c r="F497">
        <v>1</v>
      </c>
      <c r="G497">
        <v>1</v>
      </c>
      <c r="H497">
        <v>3</v>
      </c>
      <c r="I497" t="s">
        <v>697</v>
      </c>
      <c r="J497" t="s">
        <v>698</v>
      </c>
      <c r="K497" t="s">
        <v>699</v>
      </c>
      <c r="L497">
        <v>1355</v>
      </c>
      <c r="N497">
        <v>1010</v>
      </c>
      <c r="O497" t="s">
        <v>235</v>
      </c>
      <c r="P497" t="s">
        <v>235</v>
      </c>
      <c r="Q497">
        <v>100</v>
      </c>
      <c r="W497">
        <v>0</v>
      </c>
      <c r="X497">
        <v>-1764455655</v>
      </c>
      <c r="Y497">
        <v>35.33</v>
      </c>
      <c r="AA497">
        <v>37.35</v>
      </c>
      <c r="AB497">
        <v>0</v>
      </c>
      <c r="AC497">
        <v>0</v>
      </c>
      <c r="AD497">
        <v>0</v>
      </c>
      <c r="AE497">
        <v>3</v>
      </c>
      <c r="AF497">
        <v>0</v>
      </c>
      <c r="AG497">
        <v>0</v>
      </c>
      <c r="AH497">
        <v>0</v>
      </c>
      <c r="AI497">
        <v>12.45</v>
      </c>
      <c r="AJ497">
        <v>1</v>
      </c>
      <c r="AK497">
        <v>1</v>
      </c>
      <c r="AL497">
        <v>1</v>
      </c>
      <c r="AN497">
        <v>0</v>
      </c>
      <c r="AO497">
        <v>1</v>
      </c>
      <c r="AP497">
        <v>0</v>
      </c>
      <c r="AQ497">
        <v>0</v>
      </c>
      <c r="AR497">
        <v>0</v>
      </c>
      <c r="AS497" t="s">
        <v>3</v>
      </c>
      <c r="AT497">
        <v>35.33</v>
      </c>
      <c r="AU497" t="s">
        <v>3</v>
      </c>
      <c r="AV497">
        <v>0</v>
      </c>
      <c r="AW497">
        <v>2</v>
      </c>
      <c r="AX497">
        <v>68192942</v>
      </c>
      <c r="AY497">
        <v>1</v>
      </c>
      <c r="AZ497">
        <v>0</v>
      </c>
      <c r="BA497">
        <v>486</v>
      </c>
      <c r="BB497">
        <v>0</v>
      </c>
      <c r="BC497">
        <v>0</v>
      </c>
      <c r="BD497">
        <v>0</v>
      </c>
      <c r="BE497">
        <v>0</v>
      </c>
      <c r="BF497">
        <v>0</v>
      </c>
      <c r="BG497">
        <v>0</v>
      </c>
      <c r="BH497">
        <v>0</v>
      </c>
      <c r="BI497">
        <v>0</v>
      </c>
      <c r="BJ497">
        <v>0</v>
      </c>
      <c r="BK497">
        <v>0</v>
      </c>
      <c r="BL497">
        <v>0</v>
      </c>
      <c r="BM497">
        <v>0</v>
      </c>
      <c r="BN497">
        <v>0</v>
      </c>
      <c r="BO497">
        <v>0</v>
      </c>
      <c r="BP497">
        <v>0</v>
      </c>
      <c r="BQ497">
        <v>0</v>
      </c>
      <c r="BR497">
        <v>0</v>
      </c>
      <c r="BS497">
        <v>0</v>
      </c>
      <c r="BT497">
        <v>0</v>
      </c>
      <c r="BU497">
        <v>0</v>
      </c>
      <c r="BV497">
        <v>0</v>
      </c>
      <c r="BW497">
        <v>0</v>
      </c>
      <c r="CX497">
        <f>Y497*Source!I328</f>
        <v>65.961109999999991</v>
      </c>
      <c r="CY497">
        <f t="shared" si="109"/>
        <v>37.35</v>
      </c>
      <c r="CZ497">
        <f t="shared" si="110"/>
        <v>3</v>
      </c>
      <c r="DA497">
        <f t="shared" si="111"/>
        <v>12.45</v>
      </c>
      <c r="DB497">
        <f t="shared" si="112"/>
        <v>105.99</v>
      </c>
      <c r="DC497">
        <f t="shared" si="113"/>
        <v>0</v>
      </c>
    </row>
    <row r="498" spans="1:107" x14ac:dyDescent="0.2">
      <c r="A498">
        <f>ROW(Source!A328)</f>
        <v>328</v>
      </c>
      <c r="B498">
        <v>68187018</v>
      </c>
      <c r="C498">
        <v>68192910</v>
      </c>
      <c r="D498">
        <v>64809375</v>
      </c>
      <c r="E498">
        <v>1</v>
      </c>
      <c r="F498">
        <v>1</v>
      </c>
      <c r="G498">
        <v>1</v>
      </c>
      <c r="H498">
        <v>3</v>
      </c>
      <c r="I498" t="s">
        <v>700</v>
      </c>
      <c r="J498" t="s">
        <v>701</v>
      </c>
      <c r="K498" t="s">
        <v>702</v>
      </c>
      <c r="L498">
        <v>1355</v>
      </c>
      <c r="N498">
        <v>1010</v>
      </c>
      <c r="O498" t="s">
        <v>235</v>
      </c>
      <c r="P498" t="s">
        <v>235</v>
      </c>
      <c r="Q498">
        <v>100</v>
      </c>
      <c r="W498">
        <v>0</v>
      </c>
      <c r="X498">
        <v>62995597</v>
      </c>
      <c r="Y498">
        <v>1.69</v>
      </c>
      <c r="AA498">
        <v>32.340000000000003</v>
      </c>
      <c r="AB498">
        <v>0</v>
      </c>
      <c r="AC498">
        <v>0</v>
      </c>
      <c r="AD498">
        <v>0</v>
      </c>
      <c r="AE498">
        <v>7</v>
      </c>
      <c r="AF498">
        <v>0</v>
      </c>
      <c r="AG498">
        <v>0</v>
      </c>
      <c r="AH498">
        <v>0</v>
      </c>
      <c r="AI498">
        <v>4.62</v>
      </c>
      <c r="AJ498">
        <v>1</v>
      </c>
      <c r="AK498">
        <v>1</v>
      </c>
      <c r="AL498">
        <v>1</v>
      </c>
      <c r="AN498">
        <v>0</v>
      </c>
      <c r="AO498">
        <v>1</v>
      </c>
      <c r="AP498">
        <v>0</v>
      </c>
      <c r="AQ498">
        <v>0</v>
      </c>
      <c r="AR498">
        <v>0</v>
      </c>
      <c r="AS498" t="s">
        <v>3</v>
      </c>
      <c r="AT498">
        <v>1.69</v>
      </c>
      <c r="AU498" t="s">
        <v>3</v>
      </c>
      <c r="AV498">
        <v>0</v>
      </c>
      <c r="AW498">
        <v>2</v>
      </c>
      <c r="AX498">
        <v>68192943</v>
      </c>
      <c r="AY498">
        <v>1</v>
      </c>
      <c r="AZ498">
        <v>0</v>
      </c>
      <c r="BA498">
        <v>487</v>
      </c>
      <c r="BB498">
        <v>0</v>
      </c>
      <c r="BC498">
        <v>0</v>
      </c>
      <c r="BD498">
        <v>0</v>
      </c>
      <c r="BE498">
        <v>0</v>
      </c>
      <c r="BF498">
        <v>0</v>
      </c>
      <c r="BG498">
        <v>0</v>
      </c>
      <c r="BH498">
        <v>0</v>
      </c>
      <c r="BI498">
        <v>0</v>
      </c>
      <c r="BJ498">
        <v>0</v>
      </c>
      <c r="BK498">
        <v>0</v>
      </c>
      <c r="BL498">
        <v>0</v>
      </c>
      <c r="BM498">
        <v>0</v>
      </c>
      <c r="BN498">
        <v>0</v>
      </c>
      <c r="BO498">
        <v>0</v>
      </c>
      <c r="BP498">
        <v>0</v>
      </c>
      <c r="BQ498">
        <v>0</v>
      </c>
      <c r="BR498">
        <v>0</v>
      </c>
      <c r="BS498">
        <v>0</v>
      </c>
      <c r="BT498">
        <v>0</v>
      </c>
      <c r="BU498">
        <v>0</v>
      </c>
      <c r="BV498">
        <v>0</v>
      </c>
      <c r="BW498">
        <v>0</v>
      </c>
      <c r="CX498">
        <f>Y498*Source!I328</f>
        <v>3.15523</v>
      </c>
      <c r="CY498">
        <f t="shared" si="109"/>
        <v>32.340000000000003</v>
      </c>
      <c r="CZ498">
        <f t="shared" si="110"/>
        <v>7</v>
      </c>
      <c r="DA498">
        <f t="shared" si="111"/>
        <v>4.62</v>
      </c>
      <c r="DB498">
        <f t="shared" si="112"/>
        <v>11.83</v>
      </c>
      <c r="DC498">
        <f t="shared" si="113"/>
        <v>0</v>
      </c>
    </row>
    <row r="499" spans="1:107" x14ac:dyDescent="0.2">
      <c r="A499">
        <f>ROW(Source!A328)</f>
        <v>328</v>
      </c>
      <c r="B499">
        <v>68187018</v>
      </c>
      <c r="C499">
        <v>68192910</v>
      </c>
      <c r="D499">
        <v>64818006</v>
      </c>
      <c r="E499">
        <v>1</v>
      </c>
      <c r="F499">
        <v>1</v>
      </c>
      <c r="G499">
        <v>1</v>
      </c>
      <c r="H499">
        <v>3</v>
      </c>
      <c r="I499" t="s">
        <v>29</v>
      </c>
      <c r="J499" t="s">
        <v>32</v>
      </c>
      <c r="K499" t="s">
        <v>30</v>
      </c>
      <c r="L499">
        <v>1327</v>
      </c>
      <c r="N499">
        <v>1005</v>
      </c>
      <c r="O499" t="s">
        <v>31</v>
      </c>
      <c r="P499" t="s">
        <v>31</v>
      </c>
      <c r="Q499">
        <v>1</v>
      </c>
      <c r="W499">
        <v>0</v>
      </c>
      <c r="X499">
        <v>-1993068365</v>
      </c>
      <c r="Y499">
        <v>103</v>
      </c>
      <c r="AA499">
        <v>93.5</v>
      </c>
      <c r="AB499">
        <v>0</v>
      </c>
      <c r="AC499">
        <v>0</v>
      </c>
      <c r="AD499">
        <v>0</v>
      </c>
      <c r="AE499">
        <v>20.37</v>
      </c>
      <c r="AF499">
        <v>0</v>
      </c>
      <c r="AG499">
        <v>0</v>
      </c>
      <c r="AH499">
        <v>0</v>
      </c>
      <c r="AI499">
        <v>4.59</v>
      </c>
      <c r="AJ499">
        <v>1</v>
      </c>
      <c r="AK499">
        <v>1</v>
      </c>
      <c r="AL499">
        <v>1</v>
      </c>
      <c r="AN499">
        <v>0</v>
      </c>
      <c r="AO499">
        <v>0</v>
      </c>
      <c r="AP499">
        <v>0</v>
      </c>
      <c r="AQ499">
        <v>0</v>
      </c>
      <c r="AR499">
        <v>0</v>
      </c>
      <c r="AS499" t="s">
        <v>3</v>
      </c>
      <c r="AT499">
        <v>103</v>
      </c>
      <c r="AU499" t="s">
        <v>3</v>
      </c>
      <c r="AV499">
        <v>0</v>
      </c>
      <c r="AW499">
        <v>1</v>
      </c>
      <c r="AX499">
        <v>-1</v>
      </c>
      <c r="AY499">
        <v>0</v>
      </c>
      <c r="AZ499">
        <v>0</v>
      </c>
      <c r="BA499" t="s">
        <v>3</v>
      </c>
      <c r="BB499">
        <v>0</v>
      </c>
      <c r="BC499">
        <v>0</v>
      </c>
      <c r="BD499">
        <v>0</v>
      </c>
      <c r="BE499">
        <v>0</v>
      </c>
      <c r="BF499">
        <v>0</v>
      </c>
      <c r="BG499">
        <v>0</v>
      </c>
      <c r="BH499">
        <v>0</v>
      </c>
      <c r="BI499">
        <v>0</v>
      </c>
      <c r="BJ499">
        <v>0</v>
      </c>
      <c r="BK499">
        <v>0</v>
      </c>
      <c r="BL499">
        <v>0</v>
      </c>
      <c r="BM499">
        <v>0</v>
      </c>
      <c r="BN499">
        <v>0</v>
      </c>
      <c r="BO499">
        <v>0</v>
      </c>
      <c r="BP499">
        <v>0</v>
      </c>
      <c r="BQ499">
        <v>0</v>
      </c>
      <c r="BR499">
        <v>0</v>
      </c>
      <c r="BS499">
        <v>0</v>
      </c>
      <c r="BT499">
        <v>0</v>
      </c>
      <c r="BU499">
        <v>0</v>
      </c>
      <c r="BV499">
        <v>0</v>
      </c>
      <c r="BW499">
        <v>0</v>
      </c>
      <c r="CX499">
        <f>Y499*Source!I328</f>
        <v>192.30099999999999</v>
      </c>
      <c r="CY499">
        <f t="shared" si="109"/>
        <v>93.5</v>
      </c>
      <c r="CZ499">
        <f t="shared" si="110"/>
        <v>20.37</v>
      </c>
      <c r="DA499">
        <f t="shared" si="111"/>
        <v>4.59</v>
      </c>
      <c r="DB499">
        <f t="shared" si="112"/>
        <v>2098.11</v>
      </c>
      <c r="DC499">
        <f t="shared" si="113"/>
        <v>0</v>
      </c>
    </row>
    <row r="500" spans="1:107" x14ac:dyDescent="0.2">
      <c r="A500">
        <f>ROW(Source!A328)</f>
        <v>328</v>
      </c>
      <c r="B500">
        <v>68187018</v>
      </c>
      <c r="C500">
        <v>68192910</v>
      </c>
      <c r="D500">
        <v>64827606</v>
      </c>
      <c r="E500">
        <v>1</v>
      </c>
      <c r="F500">
        <v>1</v>
      </c>
      <c r="G500">
        <v>1</v>
      </c>
      <c r="H500">
        <v>3</v>
      </c>
      <c r="I500" t="s">
        <v>703</v>
      </c>
      <c r="J500" t="s">
        <v>704</v>
      </c>
      <c r="K500" t="s">
        <v>705</v>
      </c>
      <c r="L500">
        <v>1301</v>
      </c>
      <c r="N500">
        <v>1003</v>
      </c>
      <c r="O500" t="s">
        <v>507</v>
      </c>
      <c r="P500" t="s">
        <v>507</v>
      </c>
      <c r="Q500">
        <v>1</v>
      </c>
      <c r="W500">
        <v>0</v>
      </c>
      <c r="X500">
        <v>-1149950003</v>
      </c>
      <c r="Y500">
        <v>76</v>
      </c>
      <c r="AA500">
        <v>40.89</v>
      </c>
      <c r="AB500">
        <v>0</v>
      </c>
      <c r="AC500">
        <v>0</v>
      </c>
      <c r="AD500">
        <v>0</v>
      </c>
      <c r="AE500">
        <v>6.44</v>
      </c>
      <c r="AF500">
        <v>0</v>
      </c>
      <c r="AG500">
        <v>0</v>
      </c>
      <c r="AH500">
        <v>0</v>
      </c>
      <c r="AI500">
        <v>6.35</v>
      </c>
      <c r="AJ500">
        <v>1</v>
      </c>
      <c r="AK500">
        <v>1</v>
      </c>
      <c r="AL500">
        <v>1</v>
      </c>
      <c r="AN500">
        <v>0</v>
      </c>
      <c r="AO500">
        <v>1</v>
      </c>
      <c r="AP500">
        <v>0</v>
      </c>
      <c r="AQ500">
        <v>0</v>
      </c>
      <c r="AR500">
        <v>0</v>
      </c>
      <c r="AS500" t="s">
        <v>3</v>
      </c>
      <c r="AT500">
        <v>76</v>
      </c>
      <c r="AU500" t="s">
        <v>3</v>
      </c>
      <c r="AV500">
        <v>0</v>
      </c>
      <c r="AW500">
        <v>2</v>
      </c>
      <c r="AX500">
        <v>68192945</v>
      </c>
      <c r="AY500">
        <v>1</v>
      </c>
      <c r="AZ500">
        <v>0</v>
      </c>
      <c r="BA500">
        <v>489</v>
      </c>
      <c r="BB500">
        <v>0</v>
      </c>
      <c r="BC500">
        <v>0</v>
      </c>
      <c r="BD500">
        <v>0</v>
      </c>
      <c r="BE500">
        <v>0</v>
      </c>
      <c r="BF500">
        <v>0</v>
      </c>
      <c r="BG500">
        <v>0</v>
      </c>
      <c r="BH500">
        <v>0</v>
      </c>
      <c r="BI500">
        <v>0</v>
      </c>
      <c r="BJ500">
        <v>0</v>
      </c>
      <c r="BK500">
        <v>0</v>
      </c>
      <c r="BL500">
        <v>0</v>
      </c>
      <c r="BM500">
        <v>0</v>
      </c>
      <c r="BN500">
        <v>0</v>
      </c>
      <c r="BO500">
        <v>0</v>
      </c>
      <c r="BP500">
        <v>0</v>
      </c>
      <c r="BQ500">
        <v>0</v>
      </c>
      <c r="BR500">
        <v>0</v>
      </c>
      <c r="BS500">
        <v>0</v>
      </c>
      <c r="BT500">
        <v>0</v>
      </c>
      <c r="BU500">
        <v>0</v>
      </c>
      <c r="BV500">
        <v>0</v>
      </c>
      <c r="BW500">
        <v>0</v>
      </c>
      <c r="CX500">
        <f>Y500*Source!I328</f>
        <v>141.892</v>
      </c>
      <c r="CY500">
        <f t="shared" si="109"/>
        <v>40.89</v>
      </c>
      <c r="CZ500">
        <f t="shared" si="110"/>
        <v>6.44</v>
      </c>
      <c r="DA500">
        <f t="shared" si="111"/>
        <v>6.35</v>
      </c>
      <c r="DB500">
        <f t="shared" si="112"/>
        <v>489.44</v>
      </c>
      <c r="DC500">
        <f t="shared" si="113"/>
        <v>0</v>
      </c>
    </row>
    <row r="501" spans="1:107" x14ac:dyDescent="0.2">
      <c r="A501">
        <f>ROW(Source!A328)</f>
        <v>328</v>
      </c>
      <c r="B501">
        <v>68187018</v>
      </c>
      <c r="C501">
        <v>68192910</v>
      </c>
      <c r="D501">
        <v>64827621</v>
      </c>
      <c r="E501">
        <v>1</v>
      </c>
      <c r="F501">
        <v>1</v>
      </c>
      <c r="G501">
        <v>1</v>
      </c>
      <c r="H501">
        <v>3</v>
      </c>
      <c r="I501" t="s">
        <v>706</v>
      </c>
      <c r="J501" t="s">
        <v>707</v>
      </c>
      <c r="K501" t="s">
        <v>708</v>
      </c>
      <c r="L501">
        <v>1301</v>
      </c>
      <c r="N501">
        <v>1003</v>
      </c>
      <c r="O501" t="s">
        <v>507</v>
      </c>
      <c r="P501" t="s">
        <v>507</v>
      </c>
      <c r="Q501">
        <v>1</v>
      </c>
      <c r="W501">
        <v>0</v>
      </c>
      <c r="X501">
        <v>-1898297911</v>
      </c>
      <c r="Y501">
        <v>204</v>
      </c>
      <c r="AA501">
        <v>52.41</v>
      </c>
      <c r="AB501">
        <v>0</v>
      </c>
      <c r="AC501">
        <v>0</v>
      </c>
      <c r="AD501">
        <v>0</v>
      </c>
      <c r="AE501">
        <v>7.18</v>
      </c>
      <c r="AF501">
        <v>0</v>
      </c>
      <c r="AG501">
        <v>0</v>
      </c>
      <c r="AH501">
        <v>0</v>
      </c>
      <c r="AI501">
        <v>7.3</v>
      </c>
      <c r="AJ501">
        <v>1</v>
      </c>
      <c r="AK501">
        <v>1</v>
      </c>
      <c r="AL501">
        <v>1</v>
      </c>
      <c r="AN501">
        <v>0</v>
      </c>
      <c r="AO501">
        <v>1</v>
      </c>
      <c r="AP501">
        <v>0</v>
      </c>
      <c r="AQ501">
        <v>0</v>
      </c>
      <c r="AR501">
        <v>0</v>
      </c>
      <c r="AS501" t="s">
        <v>3</v>
      </c>
      <c r="AT501">
        <v>204</v>
      </c>
      <c r="AU501" t="s">
        <v>3</v>
      </c>
      <c r="AV501">
        <v>0</v>
      </c>
      <c r="AW501">
        <v>2</v>
      </c>
      <c r="AX501">
        <v>68192946</v>
      </c>
      <c r="AY501">
        <v>1</v>
      </c>
      <c r="AZ501">
        <v>0</v>
      </c>
      <c r="BA501">
        <v>490</v>
      </c>
      <c r="BB501">
        <v>0</v>
      </c>
      <c r="BC501">
        <v>0</v>
      </c>
      <c r="BD501">
        <v>0</v>
      </c>
      <c r="BE501">
        <v>0</v>
      </c>
      <c r="BF501">
        <v>0</v>
      </c>
      <c r="BG501">
        <v>0</v>
      </c>
      <c r="BH501">
        <v>0</v>
      </c>
      <c r="BI501">
        <v>0</v>
      </c>
      <c r="BJ501">
        <v>0</v>
      </c>
      <c r="BK501">
        <v>0</v>
      </c>
      <c r="BL501">
        <v>0</v>
      </c>
      <c r="BM501">
        <v>0</v>
      </c>
      <c r="BN501">
        <v>0</v>
      </c>
      <c r="BO501">
        <v>0</v>
      </c>
      <c r="BP501">
        <v>0</v>
      </c>
      <c r="BQ501">
        <v>0</v>
      </c>
      <c r="BR501">
        <v>0</v>
      </c>
      <c r="BS501">
        <v>0</v>
      </c>
      <c r="BT501">
        <v>0</v>
      </c>
      <c r="BU501">
        <v>0</v>
      </c>
      <c r="BV501">
        <v>0</v>
      </c>
      <c r="BW501">
        <v>0</v>
      </c>
      <c r="CX501">
        <f>Y501*Source!I328</f>
        <v>380.86799999999999</v>
      </c>
      <c r="CY501">
        <f t="shared" si="109"/>
        <v>52.41</v>
      </c>
      <c r="CZ501">
        <f t="shared" si="110"/>
        <v>7.18</v>
      </c>
      <c r="DA501">
        <f t="shared" si="111"/>
        <v>7.3</v>
      </c>
      <c r="DB501">
        <f t="shared" si="112"/>
        <v>1464.72</v>
      </c>
      <c r="DC501">
        <f t="shared" si="113"/>
        <v>0</v>
      </c>
    </row>
    <row r="502" spans="1:107" x14ac:dyDescent="0.2">
      <c r="A502">
        <f>ROW(Source!A328)</f>
        <v>328</v>
      </c>
      <c r="B502">
        <v>68187018</v>
      </c>
      <c r="C502">
        <v>68192910</v>
      </c>
      <c r="D502">
        <v>64847311</v>
      </c>
      <c r="E502">
        <v>1</v>
      </c>
      <c r="F502">
        <v>1</v>
      </c>
      <c r="G502">
        <v>1</v>
      </c>
      <c r="H502">
        <v>3</v>
      </c>
      <c r="I502" t="s">
        <v>709</v>
      </c>
      <c r="J502" t="s">
        <v>710</v>
      </c>
      <c r="K502" t="s">
        <v>711</v>
      </c>
      <c r="L502">
        <v>1339</v>
      </c>
      <c r="N502">
        <v>1007</v>
      </c>
      <c r="O502" t="s">
        <v>712</v>
      </c>
      <c r="P502" t="s">
        <v>712</v>
      </c>
      <c r="Q502">
        <v>1</v>
      </c>
      <c r="W502">
        <v>0</v>
      </c>
      <c r="X502">
        <v>619799737</v>
      </c>
      <c r="Y502">
        <v>0.13</v>
      </c>
      <c r="AA502">
        <v>19.57</v>
      </c>
      <c r="AB502">
        <v>0</v>
      </c>
      <c r="AC502">
        <v>0</v>
      </c>
      <c r="AD502">
        <v>0</v>
      </c>
      <c r="AE502">
        <v>2.44</v>
      </c>
      <c r="AF502">
        <v>0</v>
      </c>
      <c r="AG502">
        <v>0</v>
      </c>
      <c r="AH502">
        <v>0</v>
      </c>
      <c r="AI502">
        <v>8.02</v>
      </c>
      <c r="AJ502">
        <v>1</v>
      </c>
      <c r="AK502">
        <v>1</v>
      </c>
      <c r="AL502">
        <v>1</v>
      </c>
      <c r="AN502">
        <v>0</v>
      </c>
      <c r="AO502">
        <v>1</v>
      </c>
      <c r="AP502">
        <v>0</v>
      </c>
      <c r="AQ502">
        <v>0</v>
      </c>
      <c r="AR502">
        <v>0</v>
      </c>
      <c r="AS502" t="s">
        <v>3</v>
      </c>
      <c r="AT502">
        <v>0.13</v>
      </c>
      <c r="AU502" t="s">
        <v>3</v>
      </c>
      <c r="AV502">
        <v>0</v>
      </c>
      <c r="AW502">
        <v>2</v>
      </c>
      <c r="AX502">
        <v>68192947</v>
      </c>
      <c r="AY502">
        <v>1</v>
      </c>
      <c r="AZ502">
        <v>0</v>
      </c>
      <c r="BA502">
        <v>491</v>
      </c>
      <c r="BB502">
        <v>0</v>
      </c>
      <c r="BC502">
        <v>0</v>
      </c>
      <c r="BD502">
        <v>0</v>
      </c>
      <c r="BE502">
        <v>0</v>
      </c>
      <c r="BF502">
        <v>0</v>
      </c>
      <c r="BG502">
        <v>0</v>
      </c>
      <c r="BH502">
        <v>0</v>
      </c>
      <c r="BI502">
        <v>0</v>
      </c>
      <c r="BJ502">
        <v>0</v>
      </c>
      <c r="BK502">
        <v>0</v>
      </c>
      <c r="BL502">
        <v>0</v>
      </c>
      <c r="BM502">
        <v>0</v>
      </c>
      <c r="BN502">
        <v>0</v>
      </c>
      <c r="BO502">
        <v>0</v>
      </c>
      <c r="BP502">
        <v>0</v>
      </c>
      <c r="BQ502">
        <v>0</v>
      </c>
      <c r="BR502">
        <v>0</v>
      </c>
      <c r="BS502">
        <v>0</v>
      </c>
      <c r="BT502">
        <v>0</v>
      </c>
      <c r="BU502">
        <v>0</v>
      </c>
      <c r="BV502">
        <v>0</v>
      </c>
      <c r="BW502">
        <v>0</v>
      </c>
      <c r="CX502">
        <f>Y502*Source!I328</f>
        <v>0.24271000000000001</v>
      </c>
      <c r="CY502">
        <f t="shared" si="109"/>
        <v>19.57</v>
      </c>
      <c r="CZ502">
        <f t="shared" si="110"/>
        <v>2.44</v>
      </c>
      <c r="DA502">
        <f t="shared" si="111"/>
        <v>8.02</v>
      </c>
      <c r="DB502">
        <f t="shared" si="112"/>
        <v>0.32</v>
      </c>
      <c r="DC502">
        <f t="shared" si="113"/>
        <v>0</v>
      </c>
    </row>
    <row r="503" spans="1:107" x14ac:dyDescent="0.2">
      <c r="A503">
        <f>ROW(Source!A332)</f>
        <v>332</v>
      </c>
      <c r="B503">
        <v>68187018</v>
      </c>
      <c r="C503">
        <v>68192951</v>
      </c>
      <c r="D503">
        <v>18410171</v>
      </c>
      <c r="E503">
        <v>1</v>
      </c>
      <c r="F503">
        <v>1</v>
      </c>
      <c r="G503">
        <v>1</v>
      </c>
      <c r="H503">
        <v>1</v>
      </c>
      <c r="I503" t="s">
        <v>713</v>
      </c>
      <c r="J503" t="s">
        <v>3</v>
      </c>
      <c r="K503" t="s">
        <v>714</v>
      </c>
      <c r="L503">
        <v>1369</v>
      </c>
      <c r="N503">
        <v>1013</v>
      </c>
      <c r="O503" t="s">
        <v>665</v>
      </c>
      <c r="P503" t="s">
        <v>665</v>
      </c>
      <c r="Q503">
        <v>1</v>
      </c>
      <c r="W503">
        <v>0</v>
      </c>
      <c r="X503">
        <v>1151098980</v>
      </c>
      <c r="Y503">
        <v>22.54</v>
      </c>
      <c r="AA503">
        <v>0</v>
      </c>
      <c r="AB503">
        <v>0</v>
      </c>
      <c r="AC503">
        <v>0</v>
      </c>
      <c r="AD503">
        <v>8.9700000000000006</v>
      </c>
      <c r="AE503">
        <v>0</v>
      </c>
      <c r="AF503">
        <v>0</v>
      </c>
      <c r="AG503">
        <v>0</v>
      </c>
      <c r="AH503">
        <v>8.9700000000000006</v>
      </c>
      <c r="AI503">
        <v>1</v>
      </c>
      <c r="AJ503">
        <v>1</v>
      </c>
      <c r="AK503">
        <v>1</v>
      </c>
      <c r="AL503">
        <v>1</v>
      </c>
      <c r="AN503">
        <v>0</v>
      </c>
      <c r="AO503">
        <v>1</v>
      </c>
      <c r="AP503">
        <v>1</v>
      </c>
      <c r="AQ503">
        <v>0</v>
      </c>
      <c r="AR503">
        <v>0</v>
      </c>
      <c r="AS503" t="s">
        <v>3</v>
      </c>
      <c r="AT503">
        <v>19.600000000000001</v>
      </c>
      <c r="AU503" t="s">
        <v>21</v>
      </c>
      <c r="AV503">
        <v>1</v>
      </c>
      <c r="AW503">
        <v>2</v>
      </c>
      <c r="AX503">
        <v>68192955</v>
      </c>
      <c r="AY503">
        <v>1</v>
      </c>
      <c r="AZ503">
        <v>0</v>
      </c>
      <c r="BA503">
        <v>492</v>
      </c>
      <c r="BB503">
        <v>0</v>
      </c>
      <c r="BC503">
        <v>0</v>
      </c>
      <c r="BD503">
        <v>0</v>
      </c>
      <c r="BE503">
        <v>0</v>
      </c>
      <c r="BF503">
        <v>0</v>
      </c>
      <c r="BG503">
        <v>0</v>
      </c>
      <c r="BH503">
        <v>0</v>
      </c>
      <c r="BI503">
        <v>0</v>
      </c>
      <c r="BJ503">
        <v>0</v>
      </c>
      <c r="BK503">
        <v>0</v>
      </c>
      <c r="BL503">
        <v>0</v>
      </c>
      <c r="BM503">
        <v>0</v>
      </c>
      <c r="BN503">
        <v>0</v>
      </c>
      <c r="BO503">
        <v>0</v>
      </c>
      <c r="BP503">
        <v>0</v>
      </c>
      <c r="BQ503">
        <v>0</v>
      </c>
      <c r="BR503">
        <v>0</v>
      </c>
      <c r="BS503">
        <v>0</v>
      </c>
      <c r="BT503">
        <v>0</v>
      </c>
      <c r="BU503">
        <v>0</v>
      </c>
      <c r="BV503">
        <v>0</v>
      </c>
      <c r="BW503">
        <v>0</v>
      </c>
      <c r="CX503">
        <f>Y503*Source!I332</f>
        <v>10.819199999999999</v>
      </c>
      <c r="CY503">
        <f>AD503</f>
        <v>8.9700000000000006</v>
      </c>
      <c r="CZ503">
        <f>AH503</f>
        <v>8.9700000000000006</v>
      </c>
      <c r="DA503">
        <f>AL503</f>
        <v>1</v>
      </c>
      <c r="DB503">
        <f>ROUND((ROUND(AT503*CZ503,2)*1.15),6)</f>
        <v>202.1815</v>
      </c>
      <c r="DC503">
        <f>ROUND((ROUND(AT503*AG503,2)*1.15),6)</f>
        <v>0</v>
      </c>
    </row>
    <row r="504" spans="1:107" x14ac:dyDescent="0.2">
      <c r="A504">
        <f>ROW(Source!A332)</f>
        <v>332</v>
      </c>
      <c r="B504">
        <v>68187018</v>
      </c>
      <c r="C504">
        <v>68192951</v>
      </c>
      <c r="D504">
        <v>64873129</v>
      </c>
      <c r="E504">
        <v>1</v>
      </c>
      <c r="F504">
        <v>1</v>
      </c>
      <c r="G504">
        <v>1</v>
      </c>
      <c r="H504">
        <v>2</v>
      </c>
      <c r="I504" t="s">
        <v>715</v>
      </c>
      <c r="J504" t="s">
        <v>716</v>
      </c>
      <c r="K504" t="s">
        <v>717</v>
      </c>
      <c r="L504">
        <v>1368</v>
      </c>
      <c r="N504">
        <v>1011</v>
      </c>
      <c r="O504" t="s">
        <v>669</v>
      </c>
      <c r="P504" t="s">
        <v>669</v>
      </c>
      <c r="Q504">
        <v>1</v>
      </c>
      <c r="W504">
        <v>0</v>
      </c>
      <c r="X504">
        <v>1230759911</v>
      </c>
      <c r="Y504">
        <v>1.2500000000000001E-2</v>
      </c>
      <c r="AA504">
        <v>0</v>
      </c>
      <c r="AB504">
        <v>851.65</v>
      </c>
      <c r="AC504">
        <v>329.79</v>
      </c>
      <c r="AD504">
        <v>0</v>
      </c>
      <c r="AE504">
        <v>0</v>
      </c>
      <c r="AF504">
        <v>87.17</v>
      </c>
      <c r="AG504">
        <v>11.6</v>
      </c>
      <c r="AH504">
        <v>0</v>
      </c>
      <c r="AI504">
        <v>1</v>
      </c>
      <c r="AJ504">
        <v>9.77</v>
      </c>
      <c r="AK504">
        <v>28.43</v>
      </c>
      <c r="AL504">
        <v>1</v>
      </c>
      <c r="AN504">
        <v>0</v>
      </c>
      <c r="AO504">
        <v>1</v>
      </c>
      <c r="AP504">
        <v>1</v>
      </c>
      <c r="AQ504">
        <v>0</v>
      </c>
      <c r="AR504">
        <v>0</v>
      </c>
      <c r="AS504" t="s">
        <v>3</v>
      </c>
      <c r="AT504">
        <v>0.01</v>
      </c>
      <c r="AU504" t="s">
        <v>20</v>
      </c>
      <c r="AV504">
        <v>0</v>
      </c>
      <c r="AW504">
        <v>2</v>
      </c>
      <c r="AX504">
        <v>68192956</v>
      </c>
      <c r="AY504">
        <v>1</v>
      </c>
      <c r="AZ504">
        <v>0</v>
      </c>
      <c r="BA504">
        <v>493</v>
      </c>
      <c r="BB504">
        <v>0</v>
      </c>
      <c r="BC504">
        <v>0</v>
      </c>
      <c r="BD504">
        <v>0</v>
      </c>
      <c r="BE504">
        <v>0</v>
      </c>
      <c r="BF504">
        <v>0</v>
      </c>
      <c r="BG504">
        <v>0</v>
      </c>
      <c r="BH504">
        <v>0</v>
      </c>
      <c r="BI504">
        <v>0</v>
      </c>
      <c r="BJ504">
        <v>0</v>
      </c>
      <c r="BK504">
        <v>0</v>
      </c>
      <c r="BL504">
        <v>0</v>
      </c>
      <c r="BM504">
        <v>0</v>
      </c>
      <c r="BN504">
        <v>0</v>
      </c>
      <c r="BO504">
        <v>0</v>
      </c>
      <c r="BP504">
        <v>0</v>
      </c>
      <c r="BQ504">
        <v>0</v>
      </c>
      <c r="BR504">
        <v>0</v>
      </c>
      <c r="BS504">
        <v>0</v>
      </c>
      <c r="BT504">
        <v>0</v>
      </c>
      <c r="BU504">
        <v>0</v>
      </c>
      <c r="BV504">
        <v>0</v>
      </c>
      <c r="BW504">
        <v>0</v>
      </c>
      <c r="CX504">
        <f>Y504*Source!I332</f>
        <v>6.0000000000000001E-3</v>
      </c>
      <c r="CY504">
        <f>AB504</f>
        <v>851.65</v>
      </c>
      <c r="CZ504">
        <f>AF504</f>
        <v>87.17</v>
      </c>
      <c r="DA504">
        <f>AJ504</f>
        <v>9.77</v>
      </c>
      <c r="DB504">
        <f>ROUND((ROUND(AT504*CZ504,2)*1.25),6)</f>
        <v>1.0874999999999999</v>
      </c>
      <c r="DC504">
        <f>ROUND((ROUND(AT504*AG504,2)*1.25),6)</f>
        <v>0.15</v>
      </c>
    </row>
    <row r="505" spans="1:107" x14ac:dyDescent="0.2">
      <c r="A505">
        <f>ROW(Source!A332)</f>
        <v>332</v>
      </c>
      <c r="B505">
        <v>68187018</v>
      </c>
      <c r="C505">
        <v>68192951</v>
      </c>
      <c r="D505">
        <v>64808996</v>
      </c>
      <c r="E505">
        <v>1</v>
      </c>
      <c r="F505">
        <v>1</v>
      </c>
      <c r="G505">
        <v>1</v>
      </c>
      <c r="H505">
        <v>3</v>
      </c>
      <c r="I505" t="s">
        <v>718</v>
      </c>
      <c r="J505" t="s">
        <v>719</v>
      </c>
      <c r="K505" t="s">
        <v>720</v>
      </c>
      <c r="L505">
        <v>1301</v>
      </c>
      <c r="N505">
        <v>1003</v>
      </c>
      <c r="O505" t="s">
        <v>507</v>
      </c>
      <c r="P505" t="s">
        <v>507</v>
      </c>
      <c r="Q505">
        <v>1</v>
      </c>
      <c r="W505">
        <v>0</v>
      </c>
      <c r="X505">
        <v>1431666801</v>
      </c>
      <c r="Y505">
        <v>105</v>
      </c>
      <c r="AA505">
        <v>29.34</v>
      </c>
      <c r="AB505">
        <v>0</v>
      </c>
      <c r="AC505">
        <v>0</v>
      </c>
      <c r="AD505">
        <v>0</v>
      </c>
      <c r="AE505">
        <v>7.07</v>
      </c>
      <c r="AF505">
        <v>0</v>
      </c>
      <c r="AG505">
        <v>0</v>
      </c>
      <c r="AH505">
        <v>0</v>
      </c>
      <c r="AI505">
        <v>4.1500000000000004</v>
      </c>
      <c r="AJ505">
        <v>1</v>
      </c>
      <c r="AK505">
        <v>1</v>
      </c>
      <c r="AL505">
        <v>1</v>
      </c>
      <c r="AN505">
        <v>0</v>
      </c>
      <c r="AO505">
        <v>1</v>
      </c>
      <c r="AP505">
        <v>0</v>
      </c>
      <c r="AQ505">
        <v>0</v>
      </c>
      <c r="AR505">
        <v>0</v>
      </c>
      <c r="AS505" t="s">
        <v>3</v>
      </c>
      <c r="AT505">
        <v>105</v>
      </c>
      <c r="AU505" t="s">
        <v>3</v>
      </c>
      <c r="AV505">
        <v>0</v>
      </c>
      <c r="AW505">
        <v>2</v>
      </c>
      <c r="AX505">
        <v>68192957</v>
      </c>
      <c r="AY505">
        <v>1</v>
      </c>
      <c r="AZ505">
        <v>0</v>
      </c>
      <c r="BA505">
        <v>494</v>
      </c>
      <c r="BB505">
        <v>0</v>
      </c>
      <c r="BC505">
        <v>0</v>
      </c>
      <c r="BD505">
        <v>0</v>
      </c>
      <c r="BE505">
        <v>0</v>
      </c>
      <c r="BF505">
        <v>0</v>
      </c>
      <c r="BG505">
        <v>0</v>
      </c>
      <c r="BH505">
        <v>0</v>
      </c>
      <c r="BI505">
        <v>0</v>
      </c>
      <c r="BJ505">
        <v>0</v>
      </c>
      <c r="BK505">
        <v>0</v>
      </c>
      <c r="BL505">
        <v>0</v>
      </c>
      <c r="BM505">
        <v>0</v>
      </c>
      <c r="BN505">
        <v>0</v>
      </c>
      <c r="BO505">
        <v>0</v>
      </c>
      <c r="BP505">
        <v>0</v>
      </c>
      <c r="BQ505">
        <v>0</v>
      </c>
      <c r="BR505">
        <v>0</v>
      </c>
      <c r="BS505">
        <v>0</v>
      </c>
      <c r="BT505">
        <v>0</v>
      </c>
      <c r="BU505">
        <v>0</v>
      </c>
      <c r="BV505">
        <v>0</v>
      </c>
      <c r="BW505">
        <v>0</v>
      </c>
      <c r="CX505">
        <f>Y505*Source!I332</f>
        <v>50.4</v>
      </c>
      <c r="CY505">
        <f>AA505</f>
        <v>29.34</v>
      </c>
      <c r="CZ505">
        <f>AE505</f>
        <v>7.07</v>
      </c>
      <c r="DA505">
        <f>AI505</f>
        <v>4.1500000000000004</v>
      </c>
      <c r="DB505">
        <f>ROUND(ROUND(AT505*CZ505,2),6)</f>
        <v>742.35</v>
      </c>
      <c r="DC505">
        <f>ROUND(ROUND(AT505*AG505,2),6)</f>
        <v>0</v>
      </c>
    </row>
    <row r="506" spans="1:107" x14ac:dyDescent="0.2">
      <c r="A506">
        <f>ROW(Source!A333)</f>
        <v>333</v>
      </c>
      <c r="B506">
        <v>68187018</v>
      </c>
      <c r="C506">
        <v>68192958</v>
      </c>
      <c r="D506">
        <v>18413593</v>
      </c>
      <c r="E506">
        <v>1</v>
      </c>
      <c r="F506">
        <v>1</v>
      </c>
      <c r="G506">
        <v>1</v>
      </c>
      <c r="H506">
        <v>1</v>
      </c>
      <c r="I506" t="s">
        <v>721</v>
      </c>
      <c r="J506" t="s">
        <v>3</v>
      </c>
      <c r="K506" t="s">
        <v>722</v>
      </c>
      <c r="L506">
        <v>1369</v>
      </c>
      <c r="N506">
        <v>1013</v>
      </c>
      <c r="O506" t="s">
        <v>665</v>
      </c>
      <c r="P506" t="s">
        <v>665</v>
      </c>
      <c r="Q506">
        <v>1</v>
      </c>
      <c r="W506">
        <v>0</v>
      </c>
      <c r="X506">
        <v>770741471</v>
      </c>
      <c r="Y506">
        <v>373.54300000000001</v>
      </c>
      <c r="AA506">
        <v>0</v>
      </c>
      <c r="AB506">
        <v>0</v>
      </c>
      <c r="AC506">
        <v>0</v>
      </c>
      <c r="AD506">
        <v>10.06</v>
      </c>
      <c r="AE506">
        <v>0</v>
      </c>
      <c r="AF506">
        <v>0</v>
      </c>
      <c r="AG506">
        <v>0</v>
      </c>
      <c r="AH506">
        <v>10.06</v>
      </c>
      <c r="AI506">
        <v>1</v>
      </c>
      <c r="AJ506">
        <v>1</v>
      </c>
      <c r="AK506">
        <v>1</v>
      </c>
      <c r="AL506">
        <v>1</v>
      </c>
      <c r="AN506">
        <v>0</v>
      </c>
      <c r="AO506">
        <v>1</v>
      </c>
      <c r="AP506">
        <v>1</v>
      </c>
      <c r="AQ506">
        <v>0</v>
      </c>
      <c r="AR506">
        <v>0</v>
      </c>
      <c r="AS506" t="s">
        <v>3</v>
      </c>
      <c r="AT506">
        <v>324.82</v>
      </c>
      <c r="AU506" t="s">
        <v>21</v>
      </c>
      <c r="AV506">
        <v>1</v>
      </c>
      <c r="AW506">
        <v>2</v>
      </c>
      <c r="AX506">
        <v>68192969</v>
      </c>
      <c r="AY506">
        <v>1</v>
      </c>
      <c r="AZ506">
        <v>2048</v>
      </c>
      <c r="BA506">
        <v>495</v>
      </c>
      <c r="BB506">
        <v>0</v>
      </c>
      <c r="BC506">
        <v>0</v>
      </c>
      <c r="BD506">
        <v>0</v>
      </c>
      <c r="BE506">
        <v>0</v>
      </c>
      <c r="BF506">
        <v>0</v>
      </c>
      <c r="BG506">
        <v>0</v>
      </c>
      <c r="BH506">
        <v>0</v>
      </c>
      <c r="BI506">
        <v>0</v>
      </c>
      <c r="BJ506">
        <v>0</v>
      </c>
      <c r="BK506">
        <v>0</v>
      </c>
      <c r="BL506">
        <v>0</v>
      </c>
      <c r="BM506">
        <v>0</v>
      </c>
      <c r="BN506">
        <v>0</v>
      </c>
      <c r="BO506">
        <v>0</v>
      </c>
      <c r="BP506">
        <v>0</v>
      </c>
      <c r="BQ506">
        <v>0</v>
      </c>
      <c r="BR506">
        <v>0</v>
      </c>
      <c r="BS506">
        <v>0</v>
      </c>
      <c r="BT506">
        <v>0</v>
      </c>
      <c r="BU506">
        <v>0</v>
      </c>
      <c r="BV506">
        <v>0</v>
      </c>
      <c r="BW506">
        <v>0</v>
      </c>
      <c r="CX506">
        <f>Y506*Source!I333</f>
        <v>341.38094770000004</v>
      </c>
      <c r="CY506">
        <f>AD506</f>
        <v>10.06</v>
      </c>
      <c r="CZ506">
        <f>AH506</f>
        <v>10.06</v>
      </c>
      <c r="DA506">
        <f>AL506</f>
        <v>1</v>
      </c>
      <c r="DB506">
        <f>ROUND((ROUND(AT506*CZ506,2)*1.15),6)</f>
        <v>3757.8434999999999</v>
      </c>
      <c r="DC506">
        <f>ROUND((ROUND(AT506*AG506,2)*1.15),6)</f>
        <v>0</v>
      </c>
    </row>
    <row r="507" spans="1:107" x14ac:dyDescent="0.2">
      <c r="A507">
        <f>ROW(Source!A333)</f>
        <v>333</v>
      </c>
      <c r="B507">
        <v>68187018</v>
      </c>
      <c r="C507">
        <v>68192958</v>
      </c>
      <c r="D507">
        <v>121548</v>
      </c>
      <c r="E507">
        <v>1</v>
      </c>
      <c r="F507">
        <v>1</v>
      </c>
      <c r="G507">
        <v>1</v>
      </c>
      <c r="H507">
        <v>1</v>
      </c>
      <c r="I507" t="s">
        <v>44</v>
      </c>
      <c r="J507" t="s">
        <v>3</v>
      </c>
      <c r="K507" t="s">
        <v>723</v>
      </c>
      <c r="L507">
        <v>608254</v>
      </c>
      <c r="N507">
        <v>1013</v>
      </c>
      <c r="O507" t="s">
        <v>724</v>
      </c>
      <c r="P507" t="s">
        <v>724</v>
      </c>
      <c r="Q507">
        <v>1</v>
      </c>
      <c r="W507">
        <v>0</v>
      </c>
      <c r="X507">
        <v>-185737400</v>
      </c>
      <c r="Y507">
        <v>2.75</v>
      </c>
      <c r="AA507">
        <v>0</v>
      </c>
      <c r="AB507">
        <v>0</v>
      </c>
      <c r="AC507">
        <v>0</v>
      </c>
      <c r="AD507">
        <v>0</v>
      </c>
      <c r="AE507">
        <v>0</v>
      </c>
      <c r="AF507">
        <v>0</v>
      </c>
      <c r="AG507">
        <v>0</v>
      </c>
      <c r="AH507">
        <v>0</v>
      </c>
      <c r="AI507">
        <v>1</v>
      </c>
      <c r="AJ507">
        <v>1</v>
      </c>
      <c r="AK507">
        <v>1</v>
      </c>
      <c r="AL507">
        <v>1</v>
      </c>
      <c r="AN507">
        <v>0</v>
      </c>
      <c r="AO507">
        <v>1</v>
      </c>
      <c r="AP507">
        <v>1</v>
      </c>
      <c r="AQ507">
        <v>0</v>
      </c>
      <c r="AR507">
        <v>0</v>
      </c>
      <c r="AS507" t="s">
        <v>3</v>
      </c>
      <c r="AT507">
        <v>2.2000000000000002</v>
      </c>
      <c r="AU507" t="s">
        <v>20</v>
      </c>
      <c r="AV507">
        <v>2</v>
      </c>
      <c r="AW507">
        <v>2</v>
      </c>
      <c r="AX507">
        <v>68192970</v>
      </c>
      <c r="AY507">
        <v>1</v>
      </c>
      <c r="AZ507">
        <v>0</v>
      </c>
      <c r="BA507">
        <v>496</v>
      </c>
      <c r="BB507">
        <v>0</v>
      </c>
      <c r="BC507">
        <v>0</v>
      </c>
      <c r="BD507">
        <v>0</v>
      </c>
      <c r="BE507">
        <v>0</v>
      </c>
      <c r="BF507">
        <v>0</v>
      </c>
      <c r="BG507">
        <v>0</v>
      </c>
      <c r="BH507">
        <v>0</v>
      </c>
      <c r="BI507">
        <v>0</v>
      </c>
      <c r="BJ507">
        <v>0</v>
      </c>
      <c r="BK507">
        <v>0</v>
      </c>
      <c r="BL507">
        <v>0</v>
      </c>
      <c r="BM507">
        <v>0</v>
      </c>
      <c r="BN507">
        <v>0</v>
      </c>
      <c r="BO507">
        <v>0</v>
      </c>
      <c r="BP507">
        <v>0</v>
      </c>
      <c r="BQ507">
        <v>0</v>
      </c>
      <c r="BR507">
        <v>0</v>
      </c>
      <c r="BS507">
        <v>0</v>
      </c>
      <c r="BT507">
        <v>0</v>
      </c>
      <c r="BU507">
        <v>0</v>
      </c>
      <c r="BV507">
        <v>0</v>
      </c>
      <c r="BW507">
        <v>0</v>
      </c>
      <c r="CX507">
        <f>Y507*Source!I333</f>
        <v>2.5132250000000003</v>
      </c>
      <c r="CY507">
        <f>AD507</f>
        <v>0</v>
      </c>
      <c r="CZ507">
        <f>AH507</f>
        <v>0</v>
      </c>
      <c r="DA507">
        <f>AL507</f>
        <v>1</v>
      </c>
      <c r="DB507">
        <f>ROUND((ROUND(AT507*CZ507,2)*1.25),6)</f>
        <v>0</v>
      </c>
      <c r="DC507">
        <f>ROUND((ROUND(AT507*AG507,2)*1.25),6)</f>
        <v>0</v>
      </c>
    </row>
    <row r="508" spans="1:107" x14ac:dyDescent="0.2">
      <c r="A508">
        <f>ROW(Source!A333)</f>
        <v>333</v>
      </c>
      <c r="B508">
        <v>68187018</v>
      </c>
      <c r="C508">
        <v>68192958</v>
      </c>
      <c r="D508">
        <v>64871277</v>
      </c>
      <c r="E508">
        <v>1</v>
      </c>
      <c r="F508">
        <v>1</v>
      </c>
      <c r="G508">
        <v>1</v>
      </c>
      <c r="H508">
        <v>2</v>
      </c>
      <c r="I508" t="s">
        <v>725</v>
      </c>
      <c r="J508" t="s">
        <v>726</v>
      </c>
      <c r="K508" t="s">
        <v>727</v>
      </c>
      <c r="L508">
        <v>1368</v>
      </c>
      <c r="N508">
        <v>1011</v>
      </c>
      <c r="O508" t="s">
        <v>669</v>
      </c>
      <c r="P508" t="s">
        <v>669</v>
      </c>
      <c r="Q508">
        <v>1</v>
      </c>
      <c r="W508">
        <v>0</v>
      </c>
      <c r="X508">
        <v>1106923569</v>
      </c>
      <c r="Y508">
        <v>2.75</v>
      </c>
      <c r="AA508">
        <v>0</v>
      </c>
      <c r="AB508">
        <v>1000.16</v>
      </c>
      <c r="AC508">
        <v>383.81</v>
      </c>
      <c r="AD508">
        <v>0</v>
      </c>
      <c r="AE508">
        <v>0</v>
      </c>
      <c r="AF508">
        <v>112</v>
      </c>
      <c r="AG508">
        <v>13.5</v>
      </c>
      <c r="AH508">
        <v>0</v>
      </c>
      <c r="AI508">
        <v>1</v>
      </c>
      <c r="AJ508">
        <v>8.93</v>
      </c>
      <c r="AK508">
        <v>28.43</v>
      </c>
      <c r="AL508">
        <v>1</v>
      </c>
      <c r="AN508">
        <v>0</v>
      </c>
      <c r="AO508">
        <v>1</v>
      </c>
      <c r="AP508">
        <v>1</v>
      </c>
      <c r="AQ508">
        <v>0</v>
      </c>
      <c r="AR508">
        <v>0</v>
      </c>
      <c r="AS508" t="s">
        <v>3</v>
      </c>
      <c r="AT508">
        <v>2.2000000000000002</v>
      </c>
      <c r="AU508" t="s">
        <v>20</v>
      </c>
      <c r="AV508">
        <v>0</v>
      </c>
      <c r="AW508">
        <v>2</v>
      </c>
      <c r="AX508">
        <v>68192971</v>
      </c>
      <c r="AY508">
        <v>1</v>
      </c>
      <c r="AZ508">
        <v>0</v>
      </c>
      <c r="BA508">
        <v>497</v>
      </c>
      <c r="BB508">
        <v>0</v>
      </c>
      <c r="BC508">
        <v>0</v>
      </c>
      <c r="BD508">
        <v>0</v>
      </c>
      <c r="BE508">
        <v>0</v>
      </c>
      <c r="BF508">
        <v>0</v>
      </c>
      <c r="BG508">
        <v>0</v>
      </c>
      <c r="BH508">
        <v>0</v>
      </c>
      <c r="BI508">
        <v>0</v>
      </c>
      <c r="BJ508">
        <v>0</v>
      </c>
      <c r="BK508">
        <v>0</v>
      </c>
      <c r="BL508">
        <v>0</v>
      </c>
      <c r="BM508">
        <v>0</v>
      </c>
      <c r="BN508">
        <v>0</v>
      </c>
      <c r="BO508">
        <v>0</v>
      </c>
      <c r="BP508">
        <v>0</v>
      </c>
      <c r="BQ508">
        <v>0</v>
      </c>
      <c r="BR508">
        <v>0</v>
      </c>
      <c r="BS508">
        <v>0</v>
      </c>
      <c r="BT508">
        <v>0</v>
      </c>
      <c r="BU508">
        <v>0</v>
      </c>
      <c r="BV508">
        <v>0</v>
      </c>
      <c r="BW508">
        <v>0</v>
      </c>
      <c r="CX508">
        <f>Y508*Source!I333</f>
        <v>2.5132250000000003</v>
      </c>
      <c r="CY508">
        <f>AB508</f>
        <v>1000.16</v>
      </c>
      <c r="CZ508">
        <f>AF508</f>
        <v>112</v>
      </c>
      <c r="DA508">
        <f>AJ508</f>
        <v>8.93</v>
      </c>
      <c r="DB508">
        <f>ROUND((ROUND(AT508*CZ508,2)*1.25),6)</f>
        <v>308</v>
      </c>
      <c r="DC508">
        <f>ROUND((ROUND(AT508*AG508,2)*1.25),6)</f>
        <v>37.125</v>
      </c>
    </row>
    <row r="509" spans="1:107" x14ac:dyDescent="0.2">
      <c r="A509">
        <f>ROW(Source!A333)</f>
        <v>333</v>
      </c>
      <c r="B509">
        <v>68187018</v>
      </c>
      <c r="C509">
        <v>68192958</v>
      </c>
      <c r="D509">
        <v>64871376</v>
      </c>
      <c r="E509">
        <v>1</v>
      </c>
      <c r="F509">
        <v>1</v>
      </c>
      <c r="G509">
        <v>1</v>
      </c>
      <c r="H509">
        <v>2</v>
      </c>
      <c r="I509" t="s">
        <v>728</v>
      </c>
      <c r="J509" t="s">
        <v>729</v>
      </c>
      <c r="K509" t="s">
        <v>730</v>
      </c>
      <c r="L509">
        <v>1368</v>
      </c>
      <c r="N509">
        <v>1011</v>
      </c>
      <c r="O509" t="s">
        <v>669</v>
      </c>
      <c r="P509" t="s">
        <v>669</v>
      </c>
      <c r="Q509">
        <v>1</v>
      </c>
      <c r="W509">
        <v>0</v>
      </c>
      <c r="X509">
        <v>1843081982</v>
      </c>
      <c r="Y509">
        <v>54.875</v>
      </c>
      <c r="AA509">
        <v>0</v>
      </c>
      <c r="AB509">
        <v>72.040000000000006</v>
      </c>
      <c r="AC509">
        <v>0</v>
      </c>
      <c r="AD509">
        <v>0</v>
      </c>
      <c r="AE509">
        <v>0</v>
      </c>
      <c r="AF509">
        <v>6.9</v>
      </c>
      <c r="AG509">
        <v>0</v>
      </c>
      <c r="AH509">
        <v>0</v>
      </c>
      <c r="AI509">
        <v>1</v>
      </c>
      <c r="AJ509">
        <v>10.44</v>
      </c>
      <c r="AK509">
        <v>28.43</v>
      </c>
      <c r="AL509">
        <v>1</v>
      </c>
      <c r="AN509">
        <v>0</v>
      </c>
      <c r="AO509">
        <v>1</v>
      </c>
      <c r="AP509">
        <v>1</v>
      </c>
      <c r="AQ509">
        <v>0</v>
      </c>
      <c r="AR509">
        <v>0</v>
      </c>
      <c r="AS509" t="s">
        <v>3</v>
      </c>
      <c r="AT509">
        <v>43.9</v>
      </c>
      <c r="AU509" t="s">
        <v>20</v>
      </c>
      <c r="AV509">
        <v>0</v>
      </c>
      <c r="AW509">
        <v>2</v>
      </c>
      <c r="AX509">
        <v>68192972</v>
      </c>
      <c r="AY509">
        <v>1</v>
      </c>
      <c r="AZ509">
        <v>0</v>
      </c>
      <c r="BA509">
        <v>498</v>
      </c>
      <c r="BB509">
        <v>0</v>
      </c>
      <c r="BC509">
        <v>0</v>
      </c>
      <c r="BD509">
        <v>0</v>
      </c>
      <c r="BE509">
        <v>0</v>
      </c>
      <c r="BF509">
        <v>0</v>
      </c>
      <c r="BG509">
        <v>0</v>
      </c>
      <c r="BH509">
        <v>0</v>
      </c>
      <c r="BI509">
        <v>0</v>
      </c>
      <c r="BJ509">
        <v>0</v>
      </c>
      <c r="BK509">
        <v>0</v>
      </c>
      <c r="BL509">
        <v>0</v>
      </c>
      <c r="BM509">
        <v>0</v>
      </c>
      <c r="BN509">
        <v>0</v>
      </c>
      <c r="BO509">
        <v>0</v>
      </c>
      <c r="BP509">
        <v>0</v>
      </c>
      <c r="BQ509">
        <v>0</v>
      </c>
      <c r="BR509">
        <v>0</v>
      </c>
      <c r="BS509">
        <v>0</v>
      </c>
      <c r="BT509">
        <v>0</v>
      </c>
      <c r="BU509">
        <v>0</v>
      </c>
      <c r="BV509">
        <v>0</v>
      </c>
      <c r="BW509">
        <v>0</v>
      </c>
      <c r="CX509">
        <f>Y509*Source!I333</f>
        <v>50.150262500000004</v>
      </c>
      <c r="CY509">
        <f>AB509</f>
        <v>72.040000000000006</v>
      </c>
      <c r="CZ509">
        <f>AF509</f>
        <v>6.9</v>
      </c>
      <c r="DA509">
        <f>AJ509</f>
        <v>10.44</v>
      </c>
      <c r="DB509">
        <f>ROUND((ROUND(AT509*CZ509,2)*1.25),6)</f>
        <v>378.63749999999999</v>
      </c>
      <c r="DC509">
        <f>ROUND((ROUND(AT509*AG509,2)*1.25),6)</f>
        <v>0</v>
      </c>
    </row>
    <row r="510" spans="1:107" x14ac:dyDescent="0.2">
      <c r="A510">
        <f>ROW(Source!A333)</f>
        <v>333</v>
      </c>
      <c r="B510">
        <v>68187018</v>
      </c>
      <c r="C510">
        <v>68192958</v>
      </c>
      <c r="D510">
        <v>64873129</v>
      </c>
      <c r="E510">
        <v>1</v>
      </c>
      <c r="F510">
        <v>1</v>
      </c>
      <c r="G510">
        <v>1</v>
      </c>
      <c r="H510">
        <v>2</v>
      </c>
      <c r="I510" t="s">
        <v>715</v>
      </c>
      <c r="J510" t="s">
        <v>716</v>
      </c>
      <c r="K510" t="s">
        <v>717</v>
      </c>
      <c r="L510">
        <v>1368</v>
      </c>
      <c r="N510">
        <v>1011</v>
      </c>
      <c r="O510" t="s">
        <v>669</v>
      </c>
      <c r="P510" t="s">
        <v>669</v>
      </c>
      <c r="Q510">
        <v>1</v>
      </c>
      <c r="W510">
        <v>0</v>
      </c>
      <c r="X510">
        <v>1230759911</v>
      </c>
      <c r="Y510">
        <v>0.35</v>
      </c>
      <c r="AA510">
        <v>0</v>
      </c>
      <c r="AB510">
        <v>851.65</v>
      </c>
      <c r="AC510">
        <v>329.79</v>
      </c>
      <c r="AD510">
        <v>0</v>
      </c>
      <c r="AE510">
        <v>0</v>
      </c>
      <c r="AF510">
        <v>87.17</v>
      </c>
      <c r="AG510">
        <v>11.6</v>
      </c>
      <c r="AH510">
        <v>0</v>
      </c>
      <c r="AI510">
        <v>1</v>
      </c>
      <c r="AJ510">
        <v>9.77</v>
      </c>
      <c r="AK510">
        <v>28.43</v>
      </c>
      <c r="AL510">
        <v>1</v>
      </c>
      <c r="AN510">
        <v>0</v>
      </c>
      <c r="AO510">
        <v>1</v>
      </c>
      <c r="AP510">
        <v>1</v>
      </c>
      <c r="AQ510">
        <v>0</v>
      </c>
      <c r="AR510">
        <v>0</v>
      </c>
      <c r="AS510" t="s">
        <v>3</v>
      </c>
      <c r="AT510">
        <v>0.28000000000000003</v>
      </c>
      <c r="AU510" t="s">
        <v>20</v>
      </c>
      <c r="AV510">
        <v>0</v>
      </c>
      <c r="AW510">
        <v>2</v>
      </c>
      <c r="AX510">
        <v>68192973</v>
      </c>
      <c r="AY510">
        <v>1</v>
      </c>
      <c r="AZ510">
        <v>2048</v>
      </c>
      <c r="BA510">
        <v>499</v>
      </c>
      <c r="BB510">
        <v>0</v>
      </c>
      <c r="BC510">
        <v>0</v>
      </c>
      <c r="BD510">
        <v>0</v>
      </c>
      <c r="BE510">
        <v>0</v>
      </c>
      <c r="BF510">
        <v>0</v>
      </c>
      <c r="BG510">
        <v>0</v>
      </c>
      <c r="BH510">
        <v>0</v>
      </c>
      <c r="BI510">
        <v>0</v>
      </c>
      <c r="BJ510">
        <v>0</v>
      </c>
      <c r="BK510">
        <v>0</v>
      </c>
      <c r="BL510">
        <v>0</v>
      </c>
      <c r="BM510">
        <v>0</v>
      </c>
      <c r="BN510">
        <v>0</v>
      </c>
      <c r="BO510">
        <v>0</v>
      </c>
      <c r="BP510">
        <v>0</v>
      </c>
      <c r="BQ510">
        <v>0</v>
      </c>
      <c r="BR510">
        <v>0</v>
      </c>
      <c r="BS510">
        <v>0</v>
      </c>
      <c r="BT510">
        <v>0</v>
      </c>
      <c r="BU510">
        <v>0</v>
      </c>
      <c r="BV510">
        <v>0</v>
      </c>
      <c r="BW510">
        <v>0</v>
      </c>
      <c r="CX510">
        <f>Y510*Source!I333</f>
        <v>0.31986500000000001</v>
      </c>
      <c r="CY510">
        <f>AB510</f>
        <v>851.65</v>
      </c>
      <c r="CZ510">
        <f>AF510</f>
        <v>87.17</v>
      </c>
      <c r="DA510">
        <f>AJ510</f>
        <v>9.77</v>
      </c>
      <c r="DB510">
        <f>ROUND((ROUND(AT510*CZ510,2)*1.25),6)</f>
        <v>30.512499999999999</v>
      </c>
      <c r="DC510">
        <f>ROUND((ROUND(AT510*AG510,2)*1.25),6)</f>
        <v>4.0625</v>
      </c>
    </row>
    <row r="511" spans="1:107" x14ac:dyDescent="0.2">
      <c r="A511">
        <f>ROW(Source!A333)</f>
        <v>333</v>
      </c>
      <c r="B511">
        <v>68187018</v>
      </c>
      <c r="C511">
        <v>68192958</v>
      </c>
      <c r="D511">
        <v>64807528</v>
      </c>
      <c r="E511">
        <v>1</v>
      </c>
      <c r="F511">
        <v>1</v>
      </c>
      <c r="G511">
        <v>1</v>
      </c>
      <c r="H511">
        <v>3</v>
      </c>
      <c r="I511" t="s">
        <v>731</v>
      </c>
      <c r="J511" t="s">
        <v>732</v>
      </c>
      <c r="K511" t="s">
        <v>733</v>
      </c>
      <c r="L511">
        <v>1348</v>
      </c>
      <c r="N511">
        <v>1009</v>
      </c>
      <c r="O511" t="s">
        <v>133</v>
      </c>
      <c r="P511" t="s">
        <v>133</v>
      </c>
      <c r="Q511">
        <v>1000</v>
      </c>
      <c r="W511">
        <v>0</v>
      </c>
      <c r="X511">
        <v>-399561490</v>
      </c>
      <c r="Y511">
        <v>1.15E-3</v>
      </c>
      <c r="AA511">
        <v>190637</v>
      </c>
      <c r="AB511">
        <v>0</v>
      </c>
      <c r="AC511">
        <v>0</v>
      </c>
      <c r="AD511">
        <v>0</v>
      </c>
      <c r="AE511">
        <v>37900</v>
      </c>
      <c r="AF511">
        <v>0</v>
      </c>
      <c r="AG511">
        <v>0</v>
      </c>
      <c r="AH511">
        <v>0</v>
      </c>
      <c r="AI511">
        <v>5.03</v>
      </c>
      <c r="AJ511">
        <v>1</v>
      </c>
      <c r="AK511">
        <v>1</v>
      </c>
      <c r="AL511">
        <v>1</v>
      </c>
      <c r="AN511">
        <v>0</v>
      </c>
      <c r="AO511">
        <v>1</v>
      </c>
      <c r="AP511">
        <v>0</v>
      </c>
      <c r="AQ511">
        <v>0</v>
      </c>
      <c r="AR511">
        <v>0</v>
      </c>
      <c r="AS511" t="s">
        <v>3</v>
      </c>
      <c r="AT511">
        <v>1.15E-3</v>
      </c>
      <c r="AU511" t="s">
        <v>3</v>
      </c>
      <c r="AV511">
        <v>0</v>
      </c>
      <c r="AW511">
        <v>2</v>
      </c>
      <c r="AX511">
        <v>68192974</v>
      </c>
      <c r="AY511">
        <v>1</v>
      </c>
      <c r="AZ511">
        <v>0</v>
      </c>
      <c r="BA511">
        <v>500</v>
      </c>
      <c r="BB511">
        <v>0</v>
      </c>
      <c r="BC511">
        <v>0</v>
      </c>
      <c r="BD511">
        <v>0</v>
      </c>
      <c r="BE511">
        <v>0</v>
      </c>
      <c r="BF511">
        <v>0</v>
      </c>
      <c r="BG511">
        <v>0</v>
      </c>
      <c r="BH511">
        <v>0</v>
      </c>
      <c r="BI511">
        <v>0</v>
      </c>
      <c r="BJ511">
        <v>0</v>
      </c>
      <c r="BK511">
        <v>0</v>
      </c>
      <c r="BL511">
        <v>0</v>
      </c>
      <c r="BM511">
        <v>0</v>
      </c>
      <c r="BN511">
        <v>0</v>
      </c>
      <c r="BO511">
        <v>0</v>
      </c>
      <c r="BP511">
        <v>0</v>
      </c>
      <c r="BQ511">
        <v>0</v>
      </c>
      <c r="BR511">
        <v>0</v>
      </c>
      <c r="BS511">
        <v>0</v>
      </c>
      <c r="BT511">
        <v>0</v>
      </c>
      <c r="BU511">
        <v>0</v>
      </c>
      <c r="BV511">
        <v>0</v>
      </c>
      <c r="BW511">
        <v>0</v>
      </c>
      <c r="CX511">
        <f>Y511*Source!I333</f>
        <v>1.0509849999999999E-3</v>
      </c>
      <c r="CY511">
        <f>AA511</f>
        <v>190637</v>
      </c>
      <c r="CZ511">
        <f>AE511</f>
        <v>37900</v>
      </c>
      <c r="DA511">
        <f>AI511</f>
        <v>5.03</v>
      </c>
      <c r="DB511">
        <f>ROUND(ROUND(AT511*CZ511,2),6)</f>
        <v>43.59</v>
      </c>
      <c r="DC511">
        <f>ROUND(ROUND(AT511*AG511,2),6)</f>
        <v>0</v>
      </c>
    </row>
    <row r="512" spans="1:107" x14ac:dyDescent="0.2">
      <c r="A512">
        <f>ROW(Source!A333)</f>
        <v>333</v>
      </c>
      <c r="B512">
        <v>68187018</v>
      </c>
      <c r="C512">
        <v>68192958</v>
      </c>
      <c r="D512">
        <v>64811625</v>
      </c>
      <c r="E512">
        <v>1</v>
      </c>
      <c r="F512">
        <v>1</v>
      </c>
      <c r="G512">
        <v>1</v>
      </c>
      <c r="H512">
        <v>3</v>
      </c>
      <c r="I512" t="s">
        <v>59</v>
      </c>
      <c r="J512" t="s">
        <v>61</v>
      </c>
      <c r="K512" t="s">
        <v>60</v>
      </c>
      <c r="L512">
        <v>1327</v>
      </c>
      <c r="N512">
        <v>1005</v>
      </c>
      <c r="O512" t="s">
        <v>31</v>
      </c>
      <c r="P512" t="s">
        <v>31</v>
      </c>
      <c r="Q512">
        <v>1</v>
      </c>
      <c r="W512">
        <v>0</v>
      </c>
      <c r="X512">
        <v>1857014117</v>
      </c>
      <c r="Y512">
        <v>200</v>
      </c>
      <c r="AA512">
        <v>738.34</v>
      </c>
      <c r="AB512">
        <v>0</v>
      </c>
      <c r="AC512">
        <v>0</v>
      </c>
      <c r="AD512">
        <v>0</v>
      </c>
      <c r="AE512">
        <v>109.06</v>
      </c>
      <c r="AF512">
        <v>0</v>
      </c>
      <c r="AG512">
        <v>0</v>
      </c>
      <c r="AH512">
        <v>0</v>
      </c>
      <c r="AI512">
        <v>6.77</v>
      </c>
      <c r="AJ512">
        <v>1</v>
      </c>
      <c r="AK512">
        <v>1</v>
      </c>
      <c r="AL512">
        <v>1</v>
      </c>
      <c r="AN512">
        <v>1</v>
      </c>
      <c r="AO512">
        <v>0</v>
      </c>
      <c r="AP512">
        <v>0</v>
      </c>
      <c r="AQ512">
        <v>0</v>
      </c>
      <c r="AR512">
        <v>0</v>
      </c>
      <c r="AS512" t="s">
        <v>3</v>
      </c>
      <c r="AT512">
        <v>200</v>
      </c>
      <c r="AU512" t="s">
        <v>3</v>
      </c>
      <c r="AV512">
        <v>0</v>
      </c>
      <c r="AW512">
        <v>1</v>
      </c>
      <c r="AX512">
        <v>-1</v>
      </c>
      <c r="AY512">
        <v>0</v>
      </c>
      <c r="AZ512">
        <v>0</v>
      </c>
      <c r="BA512" t="s">
        <v>3</v>
      </c>
      <c r="BB512">
        <v>0</v>
      </c>
      <c r="BC512">
        <v>0</v>
      </c>
      <c r="BD512">
        <v>0</v>
      </c>
      <c r="BE512">
        <v>0</v>
      </c>
      <c r="BF512">
        <v>0</v>
      </c>
      <c r="BG512">
        <v>0</v>
      </c>
      <c r="BH512">
        <v>0</v>
      </c>
      <c r="BI512">
        <v>0</v>
      </c>
      <c r="BJ512">
        <v>0</v>
      </c>
      <c r="BK512">
        <v>0</v>
      </c>
      <c r="BL512">
        <v>0</v>
      </c>
      <c r="BM512">
        <v>0</v>
      </c>
      <c r="BN512">
        <v>0</v>
      </c>
      <c r="BO512">
        <v>0</v>
      </c>
      <c r="BP512">
        <v>0</v>
      </c>
      <c r="BQ512">
        <v>0</v>
      </c>
      <c r="BR512">
        <v>0</v>
      </c>
      <c r="BS512">
        <v>0</v>
      </c>
      <c r="BT512">
        <v>0</v>
      </c>
      <c r="BU512">
        <v>0</v>
      </c>
      <c r="BV512">
        <v>0</v>
      </c>
      <c r="BW512">
        <v>0</v>
      </c>
      <c r="CX512">
        <f>Y512*Source!I333</f>
        <v>182.78</v>
      </c>
      <c r="CY512">
        <f>AA512</f>
        <v>738.34</v>
      </c>
      <c r="CZ512">
        <f>AE512</f>
        <v>109.06</v>
      </c>
      <c r="DA512">
        <f>AI512</f>
        <v>6.77</v>
      </c>
      <c r="DB512">
        <f>ROUND(ROUND(AT512*CZ512,2),6)</f>
        <v>21812</v>
      </c>
      <c r="DC512">
        <f>ROUND(ROUND(AT512*AG512,2),6)</f>
        <v>0</v>
      </c>
    </row>
    <row r="513" spans="1:107" x14ac:dyDescent="0.2">
      <c r="A513">
        <f>ROW(Source!A333)</f>
        <v>333</v>
      </c>
      <c r="B513">
        <v>68187018</v>
      </c>
      <c r="C513">
        <v>68192958</v>
      </c>
      <c r="D513">
        <v>64814679</v>
      </c>
      <c r="E513">
        <v>1</v>
      </c>
      <c r="F513">
        <v>1</v>
      </c>
      <c r="G513">
        <v>1</v>
      </c>
      <c r="H513">
        <v>3</v>
      </c>
      <c r="I513" t="s">
        <v>734</v>
      </c>
      <c r="J513" t="s">
        <v>735</v>
      </c>
      <c r="K513" t="s">
        <v>736</v>
      </c>
      <c r="L513">
        <v>1339</v>
      </c>
      <c r="N513">
        <v>1007</v>
      </c>
      <c r="O513" t="s">
        <v>712</v>
      </c>
      <c r="P513" t="s">
        <v>712</v>
      </c>
      <c r="Q513">
        <v>1</v>
      </c>
      <c r="W513">
        <v>0</v>
      </c>
      <c r="X513">
        <v>-312411735</v>
      </c>
      <c r="Y513">
        <v>0.04</v>
      </c>
      <c r="AA513">
        <v>8380.9500000000007</v>
      </c>
      <c r="AB513">
        <v>0</v>
      </c>
      <c r="AC513">
        <v>0</v>
      </c>
      <c r="AD513">
        <v>0</v>
      </c>
      <c r="AE513">
        <v>1699.99</v>
      </c>
      <c r="AF513">
        <v>0</v>
      </c>
      <c r="AG513">
        <v>0</v>
      </c>
      <c r="AH513">
        <v>0</v>
      </c>
      <c r="AI513">
        <v>4.93</v>
      </c>
      <c r="AJ513">
        <v>1</v>
      </c>
      <c r="AK513">
        <v>1</v>
      </c>
      <c r="AL513">
        <v>1</v>
      </c>
      <c r="AN513">
        <v>0</v>
      </c>
      <c r="AO513">
        <v>1</v>
      </c>
      <c r="AP513">
        <v>0</v>
      </c>
      <c r="AQ513">
        <v>0</v>
      </c>
      <c r="AR513">
        <v>0</v>
      </c>
      <c r="AS513" t="s">
        <v>3</v>
      </c>
      <c r="AT513">
        <v>0.04</v>
      </c>
      <c r="AU513" t="s">
        <v>3</v>
      </c>
      <c r="AV513">
        <v>0</v>
      </c>
      <c r="AW513">
        <v>2</v>
      </c>
      <c r="AX513">
        <v>68192978</v>
      </c>
      <c r="AY513">
        <v>1</v>
      </c>
      <c r="AZ513">
        <v>0</v>
      </c>
      <c r="BA513">
        <v>504</v>
      </c>
      <c r="BB513">
        <v>0</v>
      </c>
      <c r="BC513">
        <v>0</v>
      </c>
      <c r="BD513">
        <v>0</v>
      </c>
      <c r="BE513">
        <v>0</v>
      </c>
      <c r="BF513">
        <v>0</v>
      </c>
      <c r="BG513">
        <v>0</v>
      </c>
      <c r="BH513">
        <v>0</v>
      </c>
      <c r="BI513">
        <v>0</v>
      </c>
      <c r="BJ513">
        <v>0</v>
      </c>
      <c r="BK513">
        <v>0</v>
      </c>
      <c r="BL513">
        <v>0</v>
      </c>
      <c r="BM513">
        <v>0</v>
      </c>
      <c r="BN513">
        <v>0</v>
      </c>
      <c r="BO513">
        <v>0</v>
      </c>
      <c r="BP513">
        <v>0</v>
      </c>
      <c r="BQ513">
        <v>0</v>
      </c>
      <c r="BR513">
        <v>0</v>
      </c>
      <c r="BS513">
        <v>0</v>
      </c>
      <c r="BT513">
        <v>0</v>
      </c>
      <c r="BU513">
        <v>0</v>
      </c>
      <c r="BV513">
        <v>0</v>
      </c>
      <c r="BW513">
        <v>0</v>
      </c>
      <c r="CX513">
        <f>Y513*Source!I333</f>
        <v>3.6556000000000005E-2</v>
      </c>
      <c r="CY513">
        <f>AA513</f>
        <v>8380.9500000000007</v>
      </c>
      <c r="CZ513">
        <f>AE513</f>
        <v>1699.99</v>
      </c>
      <c r="DA513">
        <f>AI513</f>
        <v>4.93</v>
      </c>
      <c r="DB513">
        <f>ROUND(ROUND(AT513*CZ513,2),6)</f>
        <v>68</v>
      </c>
      <c r="DC513">
        <f>ROUND(ROUND(AT513*AG513,2),6)</f>
        <v>0</v>
      </c>
    </row>
    <row r="514" spans="1:107" x14ac:dyDescent="0.2">
      <c r="A514">
        <f>ROW(Source!A333)</f>
        <v>333</v>
      </c>
      <c r="B514">
        <v>68187018</v>
      </c>
      <c r="C514">
        <v>68192958</v>
      </c>
      <c r="D514">
        <v>64827577</v>
      </c>
      <c r="E514">
        <v>1</v>
      </c>
      <c r="F514">
        <v>1</v>
      </c>
      <c r="G514">
        <v>1</v>
      </c>
      <c r="H514">
        <v>3</v>
      </c>
      <c r="I514" t="s">
        <v>737</v>
      </c>
      <c r="J514" t="s">
        <v>738</v>
      </c>
      <c r="K514" t="s">
        <v>739</v>
      </c>
      <c r="L514">
        <v>1348</v>
      </c>
      <c r="N514">
        <v>1009</v>
      </c>
      <c r="O514" t="s">
        <v>133</v>
      </c>
      <c r="P514" t="s">
        <v>133</v>
      </c>
      <c r="Q514">
        <v>1000</v>
      </c>
      <c r="W514">
        <v>0</v>
      </c>
      <c r="X514">
        <v>49960543</v>
      </c>
      <c r="Y514">
        <v>0.02</v>
      </c>
      <c r="AA514">
        <v>59073.919999999998</v>
      </c>
      <c r="AB514">
        <v>0</v>
      </c>
      <c r="AC514">
        <v>0</v>
      </c>
      <c r="AD514">
        <v>0</v>
      </c>
      <c r="AE514">
        <v>7712</v>
      </c>
      <c r="AF514">
        <v>0</v>
      </c>
      <c r="AG514">
        <v>0</v>
      </c>
      <c r="AH514">
        <v>0</v>
      </c>
      <c r="AI514">
        <v>7.66</v>
      </c>
      <c r="AJ514">
        <v>1</v>
      </c>
      <c r="AK514">
        <v>1</v>
      </c>
      <c r="AL514">
        <v>1</v>
      </c>
      <c r="AN514">
        <v>0</v>
      </c>
      <c r="AO514">
        <v>1</v>
      </c>
      <c r="AP514">
        <v>0</v>
      </c>
      <c r="AQ514">
        <v>0</v>
      </c>
      <c r="AR514">
        <v>0</v>
      </c>
      <c r="AS514" t="s">
        <v>3</v>
      </c>
      <c r="AT514">
        <v>0.02</v>
      </c>
      <c r="AU514" t="s">
        <v>3</v>
      </c>
      <c r="AV514">
        <v>0</v>
      </c>
      <c r="AW514">
        <v>2</v>
      </c>
      <c r="AX514">
        <v>68192979</v>
      </c>
      <c r="AY514">
        <v>1</v>
      </c>
      <c r="AZ514">
        <v>0</v>
      </c>
      <c r="BA514">
        <v>505</v>
      </c>
      <c r="BB514">
        <v>0</v>
      </c>
      <c r="BC514">
        <v>0</v>
      </c>
      <c r="BD514">
        <v>0</v>
      </c>
      <c r="BE514">
        <v>0</v>
      </c>
      <c r="BF514">
        <v>0</v>
      </c>
      <c r="BG514">
        <v>0</v>
      </c>
      <c r="BH514">
        <v>0</v>
      </c>
      <c r="BI514">
        <v>0</v>
      </c>
      <c r="BJ514">
        <v>0</v>
      </c>
      <c r="BK514">
        <v>0</v>
      </c>
      <c r="BL514">
        <v>0</v>
      </c>
      <c r="BM514">
        <v>0</v>
      </c>
      <c r="BN514">
        <v>0</v>
      </c>
      <c r="BO514">
        <v>0</v>
      </c>
      <c r="BP514">
        <v>0</v>
      </c>
      <c r="BQ514">
        <v>0</v>
      </c>
      <c r="BR514">
        <v>0</v>
      </c>
      <c r="BS514">
        <v>0</v>
      </c>
      <c r="BT514">
        <v>0</v>
      </c>
      <c r="BU514">
        <v>0</v>
      </c>
      <c r="BV514">
        <v>0</v>
      </c>
      <c r="BW514">
        <v>0</v>
      </c>
      <c r="CX514">
        <f>Y514*Source!I333</f>
        <v>1.8278000000000003E-2</v>
      </c>
      <c r="CY514">
        <f>AA514</f>
        <v>59073.919999999998</v>
      </c>
      <c r="CZ514">
        <f>AE514</f>
        <v>7712</v>
      </c>
      <c r="DA514">
        <f>AI514</f>
        <v>7.66</v>
      </c>
      <c r="DB514">
        <f>ROUND(ROUND(AT514*CZ514,2),6)</f>
        <v>154.24</v>
      </c>
      <c r="DC514">
        <f>ROUND(ROUND(AT514*AG514,2),6)</f>
        <v>0</v>
      </c>
    </row>
    <row r="515" spans="1:107" x14ac:dyDescent="0.2">
      <c r="A515">
        <f>ROW(Source!A333)</f>
        <v>333</v>
      </c>
      <c r="B515">
        <v>68187018</v>
      </c>
      <c r="C515">
        <v>68192958</v>
      </c>
      <c r="D515">
        <v>64861666</v>
      </c>
      <c r="E515">
        <v>1</v>
      </c>
      <c r="F515">
        <v>1</v>
      </c>
      <c r="G515">
        <v>1</v>
      </c>
      <c r="H515">
        <v>3</v>
      </c>
      <c r="I515" t="s">
        <v>740</v>
      </c>
      <c r="J515" t="s">
        <v>741</v>
      </c>
      <c r="K515" t="s">
        <v>742</v>
      </c>
      <c r="L515">
        <v>1302</v>
      </c>
      <c r="N515">
        <v>1003</v>
      </c>
      <c r="O515" t="s">
        <v>288</v>
      </c>
      <c r="P515" t="s">
        <v>288</v>
      </c>
      <c r="Q515">
        <v>10</v>
      </c>
      <c r="W515">
        <v>0</v>
      </c>
      <c r="X515">
        <v>838327806</v>
      </c>
      <c r="Y515">
        <v>0.2</v>
      </c>
      <c r="AA515">
        <v>386.05</v>
      </c>
      <c r="AB515">
        <v>0</v>
      </c>
      <c r="AC515">
        <v>0</v>
      </c>
      <c r="AD515">
        <v>0</v>
      </c>
      <c r="AE515">
        <v>71.489999999999995</v>
      </c>
      <c r="AF515">
        <v>0</v>
      </c>
      <c r="AG515">
        <v>0</v>
      </c>
      <c r="AH515">
        <v>0</v>
      </c>
      <c r="AI515">
        <v>5.4</v>
      </c>
      <c r="AJ515">
        <v>1</v>
      </c>
      <c r="AK515">
        <v>1</v>
      </c>
      <c r="AL515">
        <v>1</v>
      </c>
      <c r="AN515">
        <v>0</v>
      </c>
      <c r="AO515">
        <v>1</v>
      </c>
      <c r="AP515">
        <v>0</v>
      </c>
      <c r="AQ515">
        <v>0</v>
      </c>
      <c r="AR515">
        <v>0</v>
      </c>
      <c r="AS515" t="s">
        <v>3</v>
      </c>
      <c r="AT515">
        <v>0.2</v>
      </c>
      <c r="AU515" t="s">
        <v>3</v>
      </c>
      <c r="AV515">
        <v>0</v>
      </c>
      <c r="AW515">
        <v>2</v>
      </c>
      <c r="AX515">
        <v>68192981</v>
      </c>
      <c r="AY515">
        <v>1</v>
      </c>
      <c r="AZ515">
        <v>0</v>
      </c>
      <c r="BA515">
        <v>507</v>
      </c>
      <c r="BB515">
        <v>0</v>
      </c>
      <c r="BC515">
        <v>0</v>
      </c>
      <c r="BD515">
        <v>0</v>
      </c>
      <c r="BE515">
        <v>0</v>
      </c>
      <c r="BF515">
        <v>0</v>
      </c>
      <c r="BG515">
        <v>0</v>
      </c>
      <c r="BH515">
        <v>0</v>
      </c>
      <c r="BI515">
        <v>0</v>
      </c>
      <c r="BJ515">
        <v>0</v>
      </c>
      <c r="BK515">
        <v>0</v>
      </c>
      <c r="BL515">
        <v>0</v>
      </c>
      <c r="BM515">
        <v>0</v>
      </c>
      <c r="BN515">
        <v>0</v>
      </c>
      <c r="BO515">
        <v>0</v>
      </c>
      <c r="BP515">
        <v>0</v>
      </c>
      <c r="BQ515">
        <v>0</v>
      </c>
      <c r="BR515">
        <v>0</v>
      </c>
      <c r="BS515">
        <v>0</v>
      </c>
      <c r="BT515">
        <v>0</v>
      </c>
      <c r="BU515">
        <v>0</v>
      </c>
      <c r="BV515">
        <v>0</v>
      </c>
      <c r="BW515">
        <v>0</v>
      </c>
      <c r="CX515">
        <f>Y515*Source!I333</f>
        <v>0.18278000000000003</v>
      </c>
      <c r="CY515">
        <f>AA515</f>
        <v>386.05</v>
      </c>
      <c r="CZ515">
        <f>AE515</f>
        <v>71.489999999999995</v>
      </c>
      <c r="DA515">
        <f>AI515</f>
        <v>5.4</v>
      </c>
      <c r="DB515">
        <f>ROUND(ROUND(AT515*CZ515,2),6)</f>
        <v>14.3</v>
      </c>
      <c r="DC515">
        <f>ROUND(ROUND(AT515*AG515,2),6)</f>
        <v>0</v>
      </c>
    </row>
    <row r="516" spans="1:107" x14ac:dyDescent="0.2">
      <c r="A516">
        <f>ROW(Source!A335)</f>
        <v>335</v>
      </c>
      <c r="B516">
        <v>68187018</v>
      </c>
      <c r="C516">
        <v>68192983</v>
      </c>
      <c r="D516">
        <v>18410171</v>
      </c>
      <c r="E516">
        <v>1</v>
      </c>
      <c r="F516">
        <v>1</v>
      </c>
      <c r="G516">
        <v>1</v>
      </c>
      <c r="H516">
        <v>1</v>
      </c>
      <c r="I516" t="s">
        <v>713</v>
      </c>
      <c r="J516" t="s">
        <v>3</v>
      </c>
      <c r="K516" t="s">
        <v>714</v>
      </c>
      <c r="L516">
        <v>1369</v>
      </c>
      <c r="N516">
        <v>1013</v>
      </c>
      <c r="O516" t="s">
        <v>665</v>
      </c>
      <c r="P516" t="s">
        <v>665</v>
      </c>
      <c r="Q516">
        <v>1</v>
      </c>
      <c r="W516">
        <v>0</v>
      </c>
      <c r="X516">
        <v>1151098980</v>
      </c>
      <c r="Y516">
        <v>132.25</v>
      </c>
      <c r="AA516">
        <v>0</v>
      </c>
      <c r="AB516">
        <v>0</v>
      </c>
      <c r="AC516">
        <v>0</v>
      </c>
      <c r="AD516">
        <v>8.9700000000000006</v>
      </c>
      <c r="AE516">
        <v>0</v>
      </c>
      <c r="AF516">
        <v>0</v>
      </c>
      <c r="AG516">
        <v>0</v>
      </c>
      <c r="AH516">
        <v>8.9700000000000006</v>
      </c>
      <c r="AI516">
        <v>1</v>
      </c>
      <c r="AJ516">
        <v>1</v>
      </c>
      <c r="AK516">
        <v>1</v>
      </c>
      <c r="AL516">
        <v>1</v>
      </c>
      <c r="AN516">
        <v>0</v>
      </c>
      <c r="AO516">
        <v>1</v>
      </c>
      <c r="AP516">
        <v>1</v>
      </c>
      <c r="AQ516">
        <v>0</v>
      </c>
      <c r="AR516">
        <v>0</v>
      </c>
      <c r="AS516" t="s">
        <v>3</v>
      </c>
      <c r="AT516">
        <v>115</v>
      </c>
      <c r="AU516" t="s">
        <v>21</v>
      </c>
      <c r="AV516">
        <v>1</v>
      </c>
      <c r="AW516">
        <v>2</v>
      </c>
      <c r="AX516">
        <v>68192992</v>
      </c>
      <c r="AY516">
        <v>1</v>
      </c>
      <c r="AZ516">
        <v>0</v>
      </c>
      <c r="BA516">
        <v>508</v>
      </c>
      <c r="BB516">
        <v>0</v>
      </c>
      <c r="BC516">
        <v>0</v>
      </c>
      <c r="BD516">
        <v>0</v>
      </c>
      <c r="BE516">
        <v>0</v>
      </c>
      <c r="BF516">
        <v>0</v>
      </c>
      <c r="BG516">
        <v>0</v>
      </c>
      <c r="BH516">
        <v>0</v>
      </c>
      <c r="BI516">
        <v>0</v>
      </c>
      <c r="BJ516">
        <v>0</v>
      </c>
      <c r="BK516">
        <v>0</v>
      </c>
      <c r="BL516">
        <v>0</v>
      </c>
      <c r="BM516">
        <v>0</v>
      </c>
      <c r="BN516">
        <v>0</v>
      </c>
      <c r="BO516">
        <v>0</v>
      </c>
      <c r="BP516">
        <v>0</v>
      </c>
      <c r="BQ516">
        <v>0</v>
      </c>
      <c r="BR516">
        <v>0</v>
      </c>
      <c r="BS516">
        <v>0</v>
      </c>
      <c r="BT516">
        <v>0</v>
      </c>
      <c r="BU516">
        <v>0</v>
      </c>
      <c r="BV516">
        <v>0</v>
      </c>
      <c r="BW516">
        <v>0</v>
      </c>
      <c r="CX516">
        <f>Y516*Source!I335</f>
        <v>14.282999999999999</v>
      </c>
      <c r="CY516">
        <f>AD516</f>
        <v>8.9700000000000006</v>
      </c>
      <c r="CZ516">
        <f>AH516</f>
        <v>8.9700000000000006</v>
      </c>
      <c r="DA516">
        <f>AL516</f>
        <v>1</v>
      </c>
      <c r="DB516">
        <f>ROUND((ROUND(AT516*CZ516,2)*1.15),6)</f>
        <v>1186.2825</v>
      </c>
      <c r="DC516">
        <f>ROUND((ROUND(AT516*AG516,2)*1.15),6)</f>
        <v>0</v>
      </c>
    </row>
    <row r="517" spans="1:107" x14ac:dyDescent="0.2">
      <c r="A517">
        <f>ROW(Source!A335)</f>
        <v>335</v>
      </c>
      <c r="B517">
        <v>68187018</v>
      </c>
      <c r="C517">
        <v>68192983</v>
      </c>
      <c r="D517">
        <v>64873129</v>
      </c>
      <c r="E517">
        <v>1</v>
      </c>
      <c r="F517">
        <v>1</v>
      </c>
      <c r="G517">
        <v>1</v>
      </c>
      <c r="H517">
        <v>2</v>
      </c>
      <c r="I517" t="s">
        <v>715</v>
      </c>
      <c r="J517" t="s">
        <v>716</v>
      </c>
      <c r="K517" t="s">
        <v>717</v>
      </c>
      <c r="L517">
        <v>1368</v>
      </c>
      <c r="N517">
        <v>1011</v>
      </c>
      <c r="O517" t="s">
        <v>669</v>
      </c>
      <c r="P517" t="s">
        <v>669</v>
      </c>
      <c r="Q517">
        <v>1</v>
      </c>
      <c r="W517">
        <v>0</v>
      </c>
      <c r="X517">
        <v>1230759911</v>
      </c>
      <c r="Y517">
        <v>4.875</v>
      </c>
      <c r="AA517">
        <v>0</v>
      </c>
      <c r="AB517">
        <v>851.65</v>
      </c>
      <c r="AC517">
        <v>329.79</v>
      </c>
      <c r="AD517">
        <v>0</v>
      </c>
      <c r="AE517">
        <v>0</v>
      </c>
      <c r="AF517">
        <v>87.17</v>
      </c>
      <c r="AG517">
        <v>11.6</v>
      </c>
      <c r="AH517">
        <v>0</v>
      </c>
      <c r="AI517">
        <v>1</v>
      </c>
      <c r="AJ517">
        <v>9.77</v>
      </c>
      <c r="AK517">
        <v>28.43</v>
      </c>
      <c r="AL517">
        <v>1</v>
      </c>
      <c r="AN517">
        <v>0</v>
      </c>
      <c r="AO517">
        <v>1</v>
      </c>
      <c r="AP517">
        <v>1</v>
      </c>
      <c r="AQ517">
        <v>0</v>
      </c>
      <c r="AR517">
        <v>0</v>
      </c>
      <c r="AS517" t="s">
        <v>3</v>
      </c>
      <c r="AT517">
        <v>3.9</v>
      </c>
      <c r="AU517" t="s">
        <v>20</v>
      </c>
      <c r="AV517">
        <v>0</v>
      </c>
      <c r="AW517">
        <v>2</v>
      </c>
      <c r="AX517">
        <v>68192993</v>
      </c>
      <c r="AY517">
        <v>1</v>
      </c>
      <c r="AZ517">
        <v>0</v>
      </c>
      <c r="BA517">
        <v>509</v>
      </c>
      <c r="BB517">
        <v>0</v>
      </c>
      <c r="BC517">
        <v>0</v>
      </c>
      <c r="BD517">
        <v>0</v>
      </c>
      <c r="BE517">
        <v>0</v>
      </c>
      <c r="BF517">
        <v>0</v>
      </c>
      <c r="BG517">
        <v>0</v>
      </c>
      <c r="BH517">
        <v>0</v>
      </c>
      <c r="BI517">
        <v>0</v>
      </c>
      <c r="BJ517">
        <v>0</v>
      </c>
      <c r="BK517">
        <v>0</v>
      </c>
      <c r="BL517">
        <v>0</v>
      </c>
      <c r="BM517">
        <v>0</v>
      </c>
      <c r="BN517">
        <v>0</v>
      </c>
      <c r="BO517">
        <v>0</v>
      </c>
      <c r="BP517">
        <v>0</v>
      </c>
      <c r="BQ517">
        <v>0</v>
      </c>
      <c r="BR517">
        <v>0</v>
      </c>
      <c r="BS517">
        <v>0</v>
      </c>
      <c r="BT517">
        <v>0</v>
      </c>
      <c r="BU517">
        <v>0</v>
      </c>
      <c r="BV517">
        <v>0</v>
      </c>
      <c r="BW517">
        <v>0</v>
      </c>
      <c r="CX517">
        <f>Y517*Source!I335</f>
        <v>0.52649999999999997</v>
      </c>
      <c r="CY517">
        <f>AB517</f>
        <v>851.65</v>
      </c>
      <c r="CZ517">
        <f>AF517</f>
        <v>87.17</v>
      </c>
      <c r="DA517">
        <f>AJ517</f>
        <v>9.77</v>
      </c>
      <c r="DB517">
        <f>ROUND((ROUND(AT517*CZ517,2)*1.25),6)</f>
        <v>424.95</v>
      </c>
      <c r="DC517">
        <f>ROUND((ROUND(AT517*AG517,2)*1.25),6)</f>
        <v>56.55</v>
      </c>
    </row>
    <row r="518" spans="1:107" x14ac:dyDescent="0.2">
      <c r="A518">
        <f>ROW(Source!A335)</f>
        <v>335</v>
      </c>
      <c r="B518">
        <v>68187018</v>
      </c>
      <c r="C518">
        <v>68192983</v>
      </c>
      <c r="D518">
        <v>64808617</v>
      </c>
      <c r="E518">
        <v>1</v>
      </c>
      <c r="F518">
        <v>1</v>
      </c>
      <c r="G518">
        <v>1</v>
      </c>
      <c r="H518">
        <v>3</v>
      </c>
      <c r="I518" t="s">
        <v>761</v>
      </c>
      <c r="J518" t="s">
        <v>762</v>
      </c>
      <c r="K518" t="s">
        <v>763</v>
      </c>
      <c r="L518">
        <v>1346</v>
      </c>
      <c r="N518">
        <v>1009</v>
      </c>
      <c r="O518" t="s">
        <v>120</v>
      </c>
      <c r="P518" t="s">
        <v>120</v>
      </c>
      <c r="Q518">
        <v>1</v>
      </c>
      <c r="W518">
        <v>0</v>
      </c>
      <c r="X518">
        <v>-1980359651</v>
      </c>
      <c r="Y518">
        <v>108</v>
      </c>
      <c r="AA518">
        <v>86.42</v>
      </c>
      <c r="AB518">
        <v>0</v>
      </c>
      <c r="AC518">
        <v>0</v>
      </c>
      <c r="AD518">
        <v>0</v>
      </c>
      <c r="AE518">
        <v>9.0399999999999991</v>
      </c>
      <c r="AF518">
        <v>0</v>
      </c>
      <c r="AG518">
        <v>0</v>
      </c>
      <c r="AH518">
        <v>0</v>
      </c>
      <c r="AI518">
        <v>9.56</v>
      </c>
      <c r="AJ518">
        <v>1</v>
      </c>
      <c r="AK518">
        <v>1</v>
      </c>
      <c r="AL518">
        <v>1</v>
      </c>
      <c r="AN518">
        <v>0</v>
      </c>
      <c r="AO518">
        <v>1</v>
      </c>
      <c r="AP518">
        <v>0</v>
      </c>
      <c r="AQ518">
        <v>0</v>
      </c>
      <c r="AR518">
        <v>0</v>
      </c>
      <c r="AS518" t="s">
        <v>3</v>
      </c>
      <c r="AT518">
        <v>108</v>
      </c>
      <c r="AU518" t="s">
        <v>3</v>
      </c>
      <c r="AV518">
        <v>0</v>
      </c>
      <c r="AW518">
        <v>2</v>
      </c>
      <c r="AX518">
        <v>68192994</v>
      </c>
      <c r="AY518">
        <v>1</v>
      </c>
      <c r="AZ518">
        <v>0</v>
      </c>
      <c r="BA518">
        <v>510</v>
      </c>
      <c r="BB518">
        <v>0</v>
      </c>
      <c r="BC518">
        <v>0</v>
      </c>
      <c r="BD518">
        <v>0</v>
      </c>
      <c r="BE518">
        <v>0</v>
      </c>
      <c r="BF518">
        <v>0</v>
      </c>
      <c r="BG518">
        <v>0</v>
      </c>
      <c r="BH518">
        <v>0</v>
      </c>
      <c r="BI518">
        <v>0</v>
      </c>
      <c r="BJ518">
        <v>0</v>
      </c>
      <c r="BK518">
        <v>0</v>
      </c>
      <c r="BL518">
        <v>0</v>
      </c>
      <c r="BM518">
        <v>0</v>
      </c>
      <c r="BN518">
        <v>0</v>
      </c>
      <c r="BO518">
        <v>0</v>
      </c>
      <c r="BP518">
        <v>0</v>
      </c>
      <c r="BQ518">
        <v>0</v>
      </c>
      <c r="BR518">
        <v>0</v>
      </c>
      <c r="BS518">
        <v>0</v>
      </c>
      <c r="BT518">
        <v>0</v>
      </c>
      <c r="BU518">
        <v>0</v>
      </c>
      <c r="BV518">
        <v>0</v>
      </c>
      <c r="BW518">
        <v>0</v>
      </c>
      <c r="CX518">
        <f>Y518*Source!I335</f>
        <v>11.664</v>
      </c>
      <c r="CY518">
        <f t="shared" ref="CY518:CY524" si="114">AA518</f>
        <v>86.42</v>
      </c>
      <c r="CZ518">
        <f t="shared" ref="CZ518:CZ524" si="115">AE518</f>
        <v>9.0399999999999991</v>
      </c>
      <c r="DA518">
        <f t="shared" ref="DA518:DA524" si="116">AI518</f>
        <v>9.56</v>
      </c>
      <c r="DB518">
        <f t="shared" ref="DB518:DB524" si="117">ROUND(ROUND(AT518*CZ518,2),6)</f>
        <v>976.32</v>
      </c>
      <c r="DC518">
        <f t="shared" ref="DC518:DC524" si="118">ROUND(ROUND(AT518*AG518,2),6)</f>
        <v>0</v>
      </c>
    </row>
    <row r="519" spans="1:107" x14ac:dyDescent="0.2">
      <c r="A519">
        <f>ROW(Source!A335)</f>
        <v>335</v>
      </c>
      <c r="B519">
        <v>68187018</v>
      </c>
      <c r="C519">
        <v>68192983</v>
      </c>
      <c r="D519">
        <v>64808704</v>
      </c>
      <c r="E519">
        <v>1</v>
      </c>
      <c r="F519">
        <v>1</v>
      </c>
      <c r="G519">
        <v>1</v>
      </c>
      <c r="H519">
        <v>3</v>
      </c>
      <c r="I519" t="s">
        <v>764</v>
      </c>
      <c r="J519" t="s">
        <v>765</v>
      </c>
      <c r="K519" t="s">
        <v>766</v>
      </c>
      <c r="L519">
        <v>1348</v>
      </c>
      <c r="N519">
        <v>1009</v>
      </c>
      <c r="O519" t="s">
        <v>133</v>
      </c>
      <c r="P519" t="s">
        <v>133</v>
      </c>
      <c r="Q519">
        <v>1000</v>
      </c>
      <c r="W519">
        <v>0</v>
      </c>
      <c r="X519">
        <v>1561117559</v>
      </c>
      <c r="Y519">
        <v>1.0120000000000001E-2</v>
      </c>
      <c r="AA519">
        <v>55098.8</v>
      </c>
      <c r="AB519">
        <v>0</v>
      </c>
      <c r="AC519">
        <v>0</v>
      </c>
      <c r="AD519">
        <v>0</v>
      </c>
      <c r="AE519">
        <v>11978</v>
      </c>
      <c r="AF519">
        <v>0</v>
      </c>
      <c r="AG519">
        <v>0</v>
      </c>
      <c r="AH519">
        <v>0</v>
      </c>
      <c r="AI519">
        <v>4.5999999999999996</v>
      </c>
      <c r="AJ519">
        <v>1</v>
      </c>
      <c r="AK519">
        <v>1</v>
      </c>
      <c r="AL519">
        <v>1</v>
      </c>
      <c r="AN519">
        <v>0</v>
      </c>
      <c r="AO519">
        <v>1</v>
      </c>
      <c r="AP519">
        <v>0</v>
      </c>
      <c r="AQ519">
        <v>0</v>
      </c>
      <c r="AR519">
        <v>0</v>
      </c>
      <c r="AS519" t="s">
        <v>3</v>
      </c>
      <c r="AT519">
        <v>1.0120000000000001E-2</v>
      </c>
      <c r="AU519" t="s">
        <v>3</v>
      </c>
      <c r="AV519">
        <v>0</v>
      </c>
      <c r="AW519">
        <v>2</v>
      </c>
      <c r="AX519">
        <v>68192995</v>
      </c>
      <c r="AY519">
        <v>1</v>
      </c>
      <c r="AZ519">
        <v>0</v>
      </c>
      <c r="BA519">
        <v>511</v>
      </c>
      <c r="BB519">
        <v>0</v>
      </c>
      <c r="BC519">
        <v>0</v>
      </c>
      <c r="BD519">
        <v>0</v>
      </c>
      <c r="BE519">
        <v>0</v>
      </c>
      <c r="BF519">
        <v>0</v>
      </c>
      <c r="BG519">
        <v>0</v>
      </c>
      <c r="BH519">
        <v>0</v>
      </c>
      <c r="BI519">
        <v>0</v>
      </c>
      <c r="BJ519">
        <v>0</v>
      </c>
      <c r="BK519">
        <v>0</v>
      </c>
      <c r="BL519">
        <v>0</v>
      </c>
      <c r="BM519">
        <v>0</v>
      </c>
      <c r="BN519">
        <v>0</v>
      </c>
      <c r="BO519">
        <v>0</v>
      </c>
      <c r="BP519">
        <v>0</v>
      </c>
      <c r="BQ519">
        <v>0</v>
      </c>
      <c r="BR519">
        <v>0</v>
      </c>
      <c r="BS519">
        <v>0</v>
      </c>
      <c r="BT519">
        <v>0</v>
      </c>
      <c r="BU519">
        <v>0</v>
      </c>
      <c r="BV519">
        <v>0</v>
      </c>
      <c r="BW519">
        <v>0</v>
      </c>
      <c r="CX519">
        <f>Y519*Source!I335</f>
        <v>1.09296E-3</v>
      </c>
      <c r="CY519">
        <f t="shared" si="114"/>
        <v>55098.8</v>
      </c>
      <c r="CZ519">
        <f t="shared" si="115"/>
        <v>11978</v>
      </c>
      <c r="DA519">
        <f t="shared" si="116"/>
        <v>4.5999999999999996</v>
      </c>
      <c r="DB519">
        <f t="shared" si="117"/>
        <v>121.22</v>
      </c>
      <c r="DC519">
        <f t="shared" si="118"/>
        <v>0</v>
      </c>
    </row>
    <row r="520" spans="1:107" x14ac:dyDescent="0.2">
      <c r="A520">
        <f>ROW(Source!A335)</f>
        <v>335</v>
      </c>
      <c r="B520">
        <v>68187018</v>
      </c>
      <c r="C520">
        <v>68192983</v>
      </c>
      <c r="D520">
        <v>64814709</v>
      </c>
      <c r="E520">
        <v>1</v>
      </c>
      <c r="F520">
        <v>1</v>
      </c>
      <c r="G520">
        <v>1</v>
      </c>
      <c r="H520">
        <v>3</v>
      </c>
      <c r="I520" t="s">
        <v>767</v>
      </c>
      <c r="J520" t="s">
        <v>768</v>
      </c>
      <c r="K520" t="s">
        <v>769</v>
      </c>
      <c r="L520">
        <v>1339</v>
      </c>
      <c r="N520">
        <v>1007</v>
      </c>
      <c r="O520" t="s">
        <v>712</v>
      </c>
      <c r="P520" t="s">
        <v>712</v>
      </c>
      <c r="Q520">
        <v>1</v>
      </c>
      <c r="W520">
        <v>0</v>
      </c>
      <c r="X520">
        <v>455834906</v>
      </c>
      <c r="Y520">
        <v>0.08</v>
      </c>
      <c r="AA520">
        <v>5852</v>
      </c>
      <c r="AB520">
        <v>0</v>
      </c>
      <c r="AC520">
        <v>0</v>
      </c>
      <c r="AD520">
        <v>0</v>
      </c>
      <c r="AE520">
        <v>1100</v>
      </c>
      <c r="AF520">
        <v>0</v>
      </c>
      <c r="AG520">
        <v>0</v>
      </c>
      <c r="AH520">
        <v>0</v>
      </c>
      <c r="AI520">
        <v>5.32</v>
      </c>
      <c r="AJ520">
        <v>1</v>
      </c>
      <c r="AK520">
        <v>1</v>
      </c>
      <c r="AL520">
        <v>1</v>
      </c>
      <c r="AN520">
        <v>0</v>
      </c>
      <c r="AO520">
        <v>1</v>
      </c>
      <c r="AP520">
        <v>0</v>
      </c>
      <c r="AQ520">
        <v>0</v>
      </c>
      <c r="AR520">
        <v>0</v>
      </c>
      <c r="AS520" t="s">
        <v>3</v>
      </c>
      <c r="AT520">
        <v>0.08</v>
      </c>
      <c r="AU520" t="s">
        <v>3</v>
      </c>
      <c r="AV520">
        <v>0</v>
      </c>
      <c r="AW520">
        <v>2</v>
      </c>
      <c r="AX520">
        <v>68192997</v>
      </c>
      <c r="AY520">
        <v>1</v>
      </c>
      <c r="AZ520">
        <v>0</v>
      </c>
      <c r="BA520">
        <v>513</v>
      </c>
      <c r="BB520">
        <v>0</v>
      </c>
      <c r="BC520">
        <v>0</v>
      </c>
      <c r="BD520">
        <v>0</v>
      </c>
      <c r="BE520">
        <v>0</v>
      </c>
      <c r="BF520">
        <v>0</v>
      </c>
      <c r="BG520">
        <v>0</v>
      </c>
      <c r="BH520">
        <v>0</v>
      </c>
      <c r="BI520">
        <v>0</v>
      </c>
      <c r="BJ520">
        <v>0</v>
      </c>
      <c r="BK520">
        <v>0</v>
      </c>
      <c r="BL520">
        <v>0</v>
      </c>
      <c r="BM520">
        <v>0</v>
      </c>
      <c r="BN520">
        <v>0</v>
      </c>
      <c r="BO520">
        <v>0</v>
      </c>
      <c r="BP520">
        <v>0</v>
      </c>
      <c r="BQ520">
        <v>0</v>
      </c>
      <c r="BR520">
        <v>0</v>
      </c>
      <c r="BS520">
        <v>0</v>
      </c>
      <c r="BT520">
        <v>0</v>
      </c>
      <c r="BU520">
        <v>0</v>
      </c>
      <c r="BV520">
        <v>0</v>
      </c>
      <c r="BW520">
        <v>0</v>
      </c>
      <c r="CX520">
        <f>Y520*Source!I335</f>
        <v>8.6400000000000001E-3</v>
      </c>
      <c r="CY520">
        <f t="shared" si="114"/>
        <v>5852</v>
      </c>
      <c r="CZ520">
        <f t="shared" si="115"/>
        <v>1100</v>
      </c>
      <c r="DA520">
        <f t="shared" si="116"/>
        <v>5.32</v>
      </c>
      <c r="DB520">
        <f t="shared" si="117"/>
        <v>88</v>
      </c>
      <c r="DC520">
        <f t="shared" si="118"/>
        <v>0</v>
      </c>
    </row>
    <row r="521" spans="1:107" x14ac:dyDescent="0.2">
      <c r="A521">
        <f>ROW(Source!A335)</f>
        <v>335</v>
      </c>
      <c r="B521">
        <v>68187018</v>
      </c>
      <c r="C521">
        <v>68192983</v>
      </c>
      <c r="D521">
        <v>64829165</v>
      </c>
      <c r="E521">
        <v>1</v>
      </c>
      <c r="F521">
        <v>1</v>
      </c>
      <c r="G521">
        <v>1</v>
      </c>
      <c r="H521">
        <v>3</v>
      </c>
      <c r="I521" t="s">
        <v>80</v>
      </c>
      <c r="J521" t="s">
        <v>82</v>
      </c>
      <c r="K521" t="s">
        <v>81</v>
      </c>
      <c r="L521">
        <v>1327</v>
      </c>
      <c r="N521">
        <v>1005</v>
      </c>
      <c r="O521" t="s">
        <v>31</v>
      </c>
      <c r="P521" t="s">
        <v>31</v>
      </c>
      <c r="Q521">
        <v>1</v>
      </c>
      <c r="W521">
        <v>1</v>
      </c>
      <c r="X521">
        <v>-1292989106</v>
      </c>
      <c r="Y521">
        <v>-100</v>
      </c>
      <c r="AA521">
        <v>832.14</v>
      </c>
      <c r="AB521">
        <v>0</v>
      </c>
      <c r="AC521">
        <v>0</v>
      </c>
      <c r="AD521">
        <v>0</v>
      </c>
      <c r="AE521">
        <v>207</v>
      </c>
      <c r="AF521">
        <v>0</v>
      </c>
      <c r="AG521">
        <v>0</v>
      </c>
      <c r="AH521">
        <v>0</v>
      </c>
      <c r="AI521">
        <v>4.0199999999999996</v>
      </c>
      <c r="AJ521">
        <v>1</v>
      </c>
      <c r="AK521">
        <v>1</v>
      </c>
      <c r="AL521">
        <v>1</v>
      </c>
      <c r="AN521">
        <v>0</v>
      </c>
      <c r="AO521">
        <v>1</v>
      </c>
      <c r="AP521">
        <v>0</v>
      </c>
      <c r="AQ521">
        <v>0</v>
      </c>
      <c r="AR521">
        <v>0</v>
      </c>
      <c r="AS521" t="s">
        <v>3</v>
      </c>
      <c r="AT521">
        <v>-100</v>
      </c>
      <c r="AU521" t="s">
        <v>3</v>
      </c>
      <c r="AV521">
        <v>0</v>
      </c>
      <c r="AW521">
        <v>2</v>
      </c>
      <c r="AX521">
        <v>68192998</v>
      </c>
      <c r="AY521">
        <v>1</v>
      </c>
      <c r="AZ521">
        <v>6144</v>
      </c>
      <c r="BA521">
        <v>514</v>
      </c>
      <c r="BB521">
        <v>0</v>
      </c>
      <c r="BC521">
        <v>0</v>
      </c>
      <c r="BD521">
        <v>0</v>
      </c>
      <c r="BE521">
        <v>0</v>
      </c>
      <c r="BF521">
        <v>0</v>
      </c>
      <c r="BG521">
        <v>0</v>
      </c>
      <c r="BH521">
        <v>0</v>
      </c>
      <c r="BI521">
        <v>0</v>
      </c>
      <c r="BJ521">
        <v>0</v>
      </c>
      <c r="BK521">
        <v>0</v>
      </c>
      <c r="BL521">
        <v>0</v>
      </c>
      <c r="BM521">
        <v>0</v>
      </c>
      <c r="BN521">
        <v>0</v>
      </c>
      <c r="BO521">
        <v>0</v>
      </c>
      <c r="BP521">
        <v>0</v>
      </c>
      <c r="BQ521">
        <v>0</v>
      </c>
      <c r="BR521">
        <v>0</v>
      </c>
      <c r="BS521">
        <v>0</v>
      </c>
      <c r="BT521">
        <v>0</v>
      </c>
      <c r="BU521">
        <v>0</v>
      </c>
      <c r="BV521">
        <v>0</v>
      </c>
      <c r="BW521">
        <v>0</v>
      </c>
      <c r="CX521">
        <f>Y521*Source!I335</f>
        <v>-10.8</v>
      </c>
      <c r="CY521">
        <f t="shared" si="114"/>
        <v>832.14</v>
      </c>
      <c r="CZ521">
        <f t="shared" si="115"/>
        <v>207</v>
      </c>
      <c r="DA521">
        <f t="shared" si="116"/>
        <v>4.0199999999999996</v>
      </c>
      <c r="DB521">
        <f t="shared" si="117"/>
        <v>-20700</v>
      </c>
      <c r="DC521">
        <f t="shared" si="118"/>
        <v>0</v>
      </c>
    </row>
    <row r="522" spans="1:107" x14ac:dyDescent="0.2">
      <c r="A522">
        <f>ROW(Source!A335)</f>
        <v>335</v>
      </c>
      <c r="B522">
        <v>68187018</v>
      </c>
      <c r="C522">
        <v>68192983</v>
      </c>
      <c r="D522">
        <v>64829319</v>
      </c>
      <c r="E522">
        <v>1</v>
      </c>
      <c r="F522">
        <v>1</v>
      </c>
      <c r="G522">
        <v>1</v>
      </c>
      <c r="H522">
        <v>3</v>
      </c>
      <c r="I522" t="s">
        <v>770</v>
      </c>
      <c r="J522" t="s">
        <v>771</v>
      </c>
      <c r="K522" t="s">
        <v>772</v>
      </c>
      <c r="L522">
        <v>1301</v>
      </c>
      <c r="N522">
        <v>1003</v>
      </c>
      <c r="O522" t="s">
        <v>507</v>
      </c>
      <c r="P522" t="s">
        <v>507</v>
      </c>
      <c r="Q522">
        <v>1</v>
      </c>
      <c r="W522">
        <v>0</v>
      </c>
      <c r="X522">
        <v>-180984447</v>
      </c>
      <c r="Y522">
        <v>540</v>
      </c>
      <c r="AA522">
        <v>31.99</v>
      </c>
      <c r="AB522">
        <v>0</v>
      </c>
      <c r="AC522">
        <v>0</v>
      </c>
      <c r="AD522">
        <v>0</v>
      </c>
      <c r="AE522">
        <v>3.93</v>
      </c>
      <c r="AF522">
        <v>0</v>
      </c>
      <c r="AG522">
        <v>0</v>
      </c>
      <c r="AH522">
        <v>0</v>
      </c>
      <c r="AI522">
        <v>8.14</v>
      </c>
      <c r="AJ522">
        <v>1</v>
      </c>
      <c r="AK522">
        <v>1</v>
      </c>
      <c r="AL522">
        <v>1</v>
      </c>
      <c r="AN522">
        <v>0</v>
      </c>
      <c r="AO522">
        <v>1</v>
      </c>
      <c r="AP522">
        <v>0</v>
      </c>
      <c r="AQ522">
        <v>0</v>
      </c>
      <c r="AR522">
        <v>0</v>
      </c>
      <c r="AS522" t="s">
        <v>3</v>
      </c>
      <c r="AT522">
        <v>540</v>
      </c>
      <c r="AU522" t="s">
        <v>3</v>
      </c>
      <c r="AV522">
        <v>0</v>
      </c>
      <c r="AW522">
        <v>2</v>
      </c>
      <c r="AX522">
        <v>68192999</v>
      </c>
      <c r="AY522">
        <v>1</v>
      </c>
      <c r="AZ522">
        <v>0</v>
      </c>
      <c r="BA522">
        <v>515</v>
      </c>
      <c r="BB522">
        <v>0</v>
      </c>
      <c r="BC522">
        <v>0</v>
      </c>
      <c r="BD522">
        <v>0</v>
      </c>
      <c r="BE522">
        <v>0</v>
      </c>
      <c r="BF522">
        <v>0</v>
      </c>
      <c r="BG522">
        <v>0</v>
      </c>
      <c r="BH522">
        <v>0</v>
      </c>
      <c r="BI522">
        <v>0</v>
      </c>
      <c r="BJ522">
        <v>0</v>
      </c>
      <c r="BK522">
        <v>0</v>
      </c>
      <c r="BL522">
        <v>0</v>
      </c>
      <c r="BM522">
        <v>0</v>
      </c>
      <c r="BN522">
        <v>0</v>
      </c>
      <c r="BO522">
        <v>0</v>
      </c>
      <c r="BP522">
        <v>0</v>
      </c>
      <c r="BQ522">
        <v>0</v>
      </c>
      <c r="BR522">
        <v>0</v>
      </c>
      <c r="BS522">
        <v>0</v>
      </c>
      <c r="BT522">
        <v>0</v>
      </c>
      <c r="BU522">
        <v>0</v>
      </c>
      <c r="BV522">
        <v>0</v>
      </c>
      <c r="BW522">
        <v>0</v>
      </c>
      <c r="CX522">
        <f>Y522*Source!I335</f>
        <v>58.32</v>
      </c>
      <c r="CY522">
        <f t="shared" si="114"/>
        <v>31.99</v>
      </c>
      <c r="CZ522">
        <f t="shared" si="115"/>
        <v>3.93</v>
      </c>
      <c r="DA522">
        <f t="shared" si="116"/>
        <v>8.14</v>
      </c>
      <c r="DB522">
        <f t="shared" si="117"/>
        <v>2122.1999999999998</v>
      </c>
      <c r="DC522">
        <f t="shared" si="118"/>
        <v>0</v>
      </c>
    </row>
    <row r="523" spans="1:107" x14ac:dyDescent="0.2">
      <c r="A523">
        <f>ROW(Source!A335)</f>
        <v>335</v>
      </c>
      <c r="B523">
        <v>68187018</v>
      </c>
      <c r="C523">
        <v>68192983</v>
      </c>
      <c r="D523">
        <v>64829437</v>
      </c>
      <c r="E523">
        <v>1</v>
      </c>
      <c r="F523">
        <v>1</v>
      </c>
      <c r="G523">
        <v>1</v>
      </c>
      <c r="H523">
        <v>3</v>
      </c>
      <c r="I523" t="s">
        <v>505</v>
      </c>
      <c r="J523" t="s">
        <v>508</v>
      </c>
      <c r="K523" t="s">
        <v>506</v>
      </c>
      <c r="L523">
        <v>1301</v>
      </c>
      <c r="N523">
        <v>1003</v>
      </c>
      <c r="O523" t="s">
        <v>507</v>
      </c>
      <c r="P523" t="s">
        <v>507</v>
      </c>
      <c r="Q523">
        <v>1</v>
      </c>
      <c r="W523">
        <v>0</v>
      </c>
      <c r="X523">
        <v>-1539749625</v>
      </c>
      <c r="Y523">
        <v>277.77777800000001</v>
      </c>
      <c r="AA523">
        <v>22.25</v>
      </c>
      <c r="AB523">
        <v>0</v>
      </c>
      <c r="AC523">
        <v>0</v>
      </c>
      <c r="AD523">
        <v>0</v>
      </c>
      <c r="AE523">
        <v>8.15</v>
      </c>
      <c r="AF523">
        <v>0</v>
      </c>
      <c r="AG523">
        <v>0</v>
      </c>
      <c r="AH523">
        <v>0</v>
      </c>
      <c r="AI523">
        <v>2.73</v>
      </c>
      <c r="AJ523">
        <v>1</v>
      </c>
      <c r="AK523">
        <v>1</v>
      </c>
      <c r="AL523">
        <v>1</v>
      </c>
      <c r="AN523">
        <v>0</v>
      </c>
      <c r="AO523">
        <v>0</v>
      </c>
      <c r="AP523">
        <v>0</v>
      </c>
      <c r="AQ523">
        <v>0</v>
      </c>
      <c r="AR523">
        <v>0</v>
      </c>
      <c r="AS523" t="s">
        <v>3</v>
      </c>
      <c r="AT523">
        <v>277.77777800000001</v>
      </c>
      <c r="AU523" t="s">
        <v>3</v>
      </c>
      <c r="AV523">
        <v>0</v>
      </c>
      <c r="AW523">
        <v>1</v>
      </c>
      <c r="AX523">
        <v>-1</v>
      </c>
      <c r="AY523">
        <v>0</v>
      </c>
      <c r="AZ523">
        <v>0</v>
      </c>
      <c r="BA523" t="s">
        <v>3</v>
      </c>
      <c r="BB523">
        <v>0</v>
      </c>
      <c r="BC523">
        <v>0</v>
      </c>
      <c r="BD523">
        <v>0</v>
      </c>
      <c r="BE523">
        <v>0</v>
      </c>
      <c r="BF523">
        <v>0</v>
      </c>
      <c r="BG523">
        <v>0</v>
      </c>
      <c r="BH523">
        <v>0</v>
      </c>
      <c r="BI523">
        <v>0</v>
      </c>
      <c r="BJ523">
        <v>0</v>
      </c>
      <c r="BK523">
        <v>0</v>
      </c>
      <c r="BL523">
        <v>0</v>
      </c>
      <c r="BM523">
        <v>0</v>
      </c>
      <c r="BN523">
        <v>0</v>
      </c>
      <c r="BO523">
        <v>0</v>
      </c>
      <c r="BP523">
        <v>0</v>
      </c>
      <c r="BQ523">
        <v>0</v>
      </c>
      <c r="BR523">
        <v>0</v>
      </c>
      <c r="BS523">
        <v>0</v>
      </c>
      <c r="BT523">
        <v>0</v>
      </c>
      <c r="BU523">
        <v>0</v>
      </c>
      <c r="BV523">
        <v>0</v>
      </c>
      <c r="BW523">
        <v>0</v>
      </c>
      <c r="CX523">
        <f>Y523*Source!I335</f>
        <v>30.000000024000002</v>
      </c>
      <c r="CY523">
        <f t="shared" si="114"/>
        <v>22.25</v>
      </c>
      <c r="CZ523">
        <f t="shared" si="115"/>
        <v>8.15</v>
      </c>
      <c r="DA523">
        <f t="shared" si="116"/>
        <v>2.73</v>
      </c>
      <c r="DB523">
        <f t="shared" si="117"/>
        <v>2263.89</v>
      </c>
      <c r="DC523">
        <f t="shared" si="118"/>
        <v>0</v>
      </c>
    </row>
    <row r="524" spans="1:107" x14ac:dyDescent="0.2">
      <c r="A524">
        <f>ROW(Source!A335)</f>
        <v>335</v>
      </c>
      <c r="B524">
        <v>68187018</v>
      </c>
      <c r="C524">
        <v>68192983</v>
      </c>
      <c r="D524">
        <v>0</v>
      </c>
      <c r="E524">
        <v>0</v>
      </c>
      <c r="F524">
        <v>1</v>
      </c>
      <c r="G524">
        <v>1</v>
      </c>
      <c r="H524">
        <v>3</v>
      </c>
      <c r="I524" t="s">
        <v>221</v>
      </c>
      <c r="J524" t="s">
        <v>3</v>
      </c>
      <c r="K524" t="s">
        <v>502</v>
      </c>
      <c r="L524">
        <v>1354</v>
      </c>
      <c r="N524">
        <v>1010</v>
      </c>
      <c r="O524" t="s">
        <v>72</v>
      </c>
      <c r="P524" t="s">
        <v>72</v>
      </c>
      <c r="Q524">
        <v>1</v>
      </c>
      <c r="W524">
        <v>0</v>
      </c>
      <c r="X524">
        <v>992965380</v>
      </c>
      <c r="Y524">
        <v>55.555556000000003</v>
      </c>
      <c r="AA524">
        <v>1066.75</v>
      </c>
      <c r="AB524">
        <v>0</v>
      </c>
      <c r="AC524">
        <v>0</v>
      </c>
      <c r="AD524">
        <v>0</v>
      </c>
      <c r="AE524">
        <v>1066.75</v>
      </c>
      <c r="AF524">
        <v>0</v>
      </c>
      <c r="AG524">
        <v>0</v>
      </c>
      <c r="AH524">
        <v>0</v>
      </c>
      <c r="AI524">
        <v>1</v>
      </c>
      <c r="AJ524">
        <v>1</v>
      </c>
      <c r="AK524">
        <v>1</v>
      </c>
      <c r="AL524">
        <v>1</v>
      </c>
      <c r="AN524">
        <v>0</v>
      </c>
      <c r="AO524">
        <v>0</v>
      </c>
      <c r="AP524">
        <v>0</v>
      </c>
      <c r="AQ524">
        <v>0</v>
      </c>
      <c r="AR524">
        <v>0</v>
      </c>
      <c r="AS524" t="s">
        <v>3</v>
      </c>
      <c r="AT524">
        <v>55.555556000000003</v>
      </c>
      <c r="AU524" t="s">
        <v>3</v>
      </c>
      <c r="AV524">
        <v>0</v>
      </c>
      <c r="AW524">
        <v>1</v>
      </c>
      <c r="AX524">
        <v>-1</v>
      </c>
      <c r="AY524">
        <v>0</v>
      </c>
      <c r="AZ524">
        <v>0</v>
      </c>
      <c r="BA524" t="s">
        <v>3</v>
      </c>
      <c r="BB524">
        <v>0</v>
      </c>
      <c r="BC524">
        <v>0</v>
      </c>
      <c r="BD524">
        <v>0</v>
      </c>
      <c r="BE524">
        <v>0</v>
      </c>
      <c r="BF524">
        <v>0</v>
      </c>
      <c r="BG524">
        <v>0</v>
      </c>
      <c r="BH524">
        <v>0</v>
      </c>
      <c r="BI524">
        <v>0</v>
      </c>
      <c r="BJ524">
        <v>0</v>
      </c>
      <c r="BK524">
        <v>0</v>
      </c>
      <c r="BL524">
        <v>0</v>
      </c>
      <c r="BM524">
        <v>0</v>
      </c>
      <c r="BN524">
        <v>0</v>
      </c>
      <c r="BO524">
        <v>0</v>
      </c>
      <c r="BP524">
        <v>0</v>
      </c>
      <c r="BQ524">
        <v>0</v>
      </c>
      <c r="BR524">
        <v>0</v>
      </c>
      <c r="BS524">
        <v>0</v>
      </c>
      <c r="BT524">
        <v>0</v>
      </c>
      <c r="BU524">
        <v>0</v>
      </c>
      <c r="BV524">
        <v>0</v>
      </c>
      <c r="BW524">
        <v>0</v>
      </c>
      <c r="CX524">
        <f>Y524*Source!I335</f>
        <v>6.0000000480000004</v>
      </c>
      <c r="CY524">
        <f t="shared" si="114"/>
        <v>1066.75</v>
      </c>
      <c r="CZ524">
        <f t="shared" si="115"/>
        <v>1066.75</v>
      </c>
      <c r="DA524">
        <f t="shared" si="116"/>
        <v>1</v>
      </c>
      <c r="DB524">
        <f t="shared" si="117"/>
        <v>59263.89</v>
      </c>
      <c r="DC524">
        <f t="shared" si="118"/>
        <v>0</v>
      </c>
    </row>
    <row r="525" spans="1:107" x14ac:dyDescent="0.2">
      <c r="A525">
        <f>ROW(Source!A339)</f>
        <v>339</v>
      </c>
      <c r="B525">
        <v>68187018</v>
      </c>
      <c r="C525">
        <v>68193058</v>
      </c>
      <c r="D525">
        <v>18413627</v>
      </c>
      <c r="E525">
        <v>1</v>
      </c>
      <c r="F525">
        <v>1</v>
      </c>
      <c r="G525">
        <v>1</v>
      </c>
      <c r="H525">
        <v>1</v>
      </c>
      <c r="I525" t="s">
        <v>773</v>
      </c>
      <c r="J525" t="s">
        <v>3</v>
      </c>
      <c r="K525" t="s">
        <v>774</v>
      </c>
      <c r="L525">
        <v>1369</v>
      </c>
      <c r="N525">
        <v>1013</v>
      </c>
      <c r="O525" t="s">
        <v>665</v>
      </c>
      <c r="P525" t="s">
        <v>665</v>
      </c>
      <c r="Q525">
        <v>1</v>
      </c>
      <c r="W525">
        <v>0</v>
      </c>
      <c r="X525">
        <v>-1366182279</v>
      </c>
      <c r="Y525">
        <v>2.76</v>
      </c>
      <c r="AA525">
        <v>0</v>
      </c>
      <c r="AB525">
        <v>0</v>
      </c>
      <c r="AC525">
        <v>0</v>
      </c>
      <c r="AD525">
        <v>9.92</v>
      </c>
      <c r="AE525">
        <v>0</v>
      </c>
      <c r="AF525">
        <v>0</v>
      </c>
      <c r="AG525">
        <v>0</v>
      </c>
      <c r="AH525">
        <v>9.92</v>
      </c>
      <c r="AI525">
        <v>1</v>
      </c>
      <c r="AJ525">
        <v>1</v>
      </c>
      <c r="AK525">
        <v>1</v>
      </c>
      <c r="AL525">
        <v>1</v>
      </c>
      <c r="AN525">
        <v>0</v>
      </c>
      <c r="AO525">
        <v>1</v>
      </c>
      <c r="AP525">
        <v>1</v>
      </c>
      <c r="AQ525">
        <v>0</v>
      </c>
      <c r="AR525">
        <v>0</v>
      </c>
      <c r="AS525" t="s">
        <v>3</v>
      </c>
      <c r="AT525">
        <v>2.4</v>
      </c>
      <c r="AU525" t="s">
        <v>21</v>
      </c>
      <c r="AV525">
        <v>1</v>
      </c>
      <c r="AW525">
        <v>2</v>
      </c>
      <c r="AX525">
        <v>68193070</v>
      </c>
      <c r="AY525">
        <v>1</v>
      </c>
      <c r="AZ525">
        <v>0</v>
      </c>
      <c r="BA525">
        <v>516</v>
      </c>
      <c r="BB525">
        <v>0</v>
      </c>
      <c r="BC525">
        <v>0</v>
      </c>
      <c r="BD525">
        <v>0</v>
      </c>
      <c r="BE525">
        <v>0</v>
      </c>
      <c r="BF525">
        <v>0</v>
      </c>
      <c r="BG525">
        <v>0</v>
      </c>
      <c r="BH525">
        <v>0</v>
      </c>
      <c r="BI525">
        <v>0</v>
      </c>
      <c r="BJ525">
        <v>0</v>
      </c>
      <c r="BK525">
        <v>0</v>
      </c>
      <c r="BL525">
        <v>0</v>
      </c>
      <c r="BM525">
        <v>0</v>
      </c>
      <c r="BN525">
        <v>0</v>
      </c>
      <c r="BO525">
        <v>0</v>
      </c>
      <c r="BP525">
        <v>0</v>
      </c>
      <c r="BQ525">
        <v>0</v>
      </c>
      <c r="BR525">
        <v>0</v>
      </c>
      <c r="BS525">
        <v>0</v>
      </c>
      <c r="BT525">
        <v>0</v>
      </c>
      <c r="BU525">
        <v>0</v>
      </c>
      <c r="BV525">
        <v>0</v>
      </c>
      <c r="BW525">
        <v>0</v>
      </c>
      <c r="CX525">
        <f>Y525*Source!I339</f>
        <v>8.3903999999999996</v>
      </c>
      <c r="CY525">
        <f>AD525</f>
        <v>9.92</v>
      </c>
      <c r="CZ525">
        <f>AH525</f>
        <v>9.92</v>
      </c>
      <c r="DA525">
        <f>AL525</f>
        <v>1</v>
      </c>
      <c r="DB525">
        <f>ROUND((ROUND(AT525*CZ525,2)*1.15),6)</f>
        <v>27.381499999999999</v>
      </c>
      <c r="DC525">
        <f>ROUND((ROUND(AT525*AG525,2)*1.15),6)</f>
        <v>0</v>
      </c>
    </row>
    <row r="526" spans="1:107" x14ac:dyDescent="0.2">
      <c r="A526">
        <f>ROW(Source!A339)</f>
        <v>339</v>
      </c>
      <c r="B526">
        <v>68187018</v>
      </c>
      <c r="C526">
        <v>68193058</v>
      </c>
      <c r="D526">
        <v>64871481</v>
      </c>
      <c r="E526">
        <v>1</v>
      </c>
      <c r="F526">
        <v>1</v>
      </c>
      <c r="G526">
        <v>1</v>
      </c>
      <c r="H526">
        <v>2</v>
      </c>
      <c r="I526" t="s">
        <v>743</v>
      </c>
      <c r="J526" t="s">
        <v>744</v>
      </c>
      <c r="K526" t="s">
        <v>745</v>
      </c>
      <c r="L526">
        <v>1368</v>
      </c>
      <c r="N526">
        <v>1011</v>
      </c>
      <c r="O526" t="s">
        <v>669</v>
      </c>
      <c r="P526" t="s">
        <v>669</v>
      </c>
      <c r="Q526">
        <v>1</v>
      </c>
      <c r="W526">
        <v>0</v>
      </c>
      <c r="X526">
        <v>1474986261</v>
      </c>
      <c r="Y526">
        <v>0.5</v>
      </c>
      <c r="AA526">
        <v>0</v>
      </c>
      <c r="AB526">
        <v>56.7</v>
      </c>
      <c r="AC526">
        <v>0</v>
      </c>
      <c r="AD526">
        <v>0</v>
      </c>
      <c r="AE526">
        <v>0</v>
      </c>
      <c r="AF526">
        <v>8.1</v>
      </c>
      <c r="AG526">
        <v>0</v>
      </c>
      <c r="AH526">
        <v>0</v>
      </c>
      <c r="AI526">
        <v>1</v>
      </c>
      <c r="AJ526">
        <v>7</v>
      </c>
      <c r="AK526">
        <v>28.43</v>
      </c>
      <c r="AL526">
        <v>1</v>
      </c>
      <c r="AN526">
        <v>0</v>
      </c>
      <c r="AO526">
        <v>1</v>
      </c>
      <c r="AP526">
        <v>1</v>
      </c>
      <c r="AQ526">
        <v>0</v>
      </c>
      <c r="AR526">
        <v>0</v>
      </c>
      <c r="AS526" t="s">
        <v>3</v>
      </c>
      <c r="AT526">
        <v>0.4</v>
      </c>
      <c r="AU526" t="s">
        <v>20</v>
      </c>
      <c r="AV526">
        <v>0</v>
      </c>
      <c r="AW526">
        <v>2</v>
      </c>
      <c r="AX526">
        <v>68193071</v>
      </c>
      <c r="AY526">
        <v>1</v>
      </c>
      <c r="AZ526">
        <v>0</v>
      </c>
      <c r="BA526">
        <v>517</v>
      </c>
      <c r="BB526">
        <v>0</v>
      </c>
      <c r="BC526">
        <v>0</v>
      </c>
      <c r="BD526">
        <v>0</v>
      </c>
      <c r="BE526">
        <v>0</v>
      </c>
      <c r="BF526">
        <v>0</v>
      </c>
      <c r="BG526">
        <v>0</v>
      </c>
      <c r="BH526">
        <v>0</v>
      </c>
      <c r="BI526">
        <v>0</v>
      </c>
      <c r="BJ526">
        <v>0</v>
      </c>
      <c r="BK526">
        <v>0</v>
      </c>
      <c r="BL526">
        <v>0</v>
      </c>
      <c r="BM526">
        <v>0</v>
      </c>
      <c r="BN526">
        <v>0</v>
      </c>
      <c r="BO526">
        <v>0</v>
      </c>
      <c r="BP526">
        <v>0</v>
      </c>
      <c r="BQ526">
        <v>0</v>
      </c>
      <c r="BR526">
        <v>0</v>
      </c>
      <c r="BS526">
        <v>0</v>
      </c>
      <c r="BT526">
        <v>0</v>
      </c>
      <c r="BU526">
        <v>0</v>
      </c>
      <c r="BV526">
        <v>0</v>
      </c>
      <c r="BW526">
        <v>0</v>
      </c>
      <c r="CX526">
        <f>Y526*Source!I339</f>
        <v>1.52</v>
      </c>
      <c r="CY526">
        <f>AB526</f>
        <v>56.7</v>
      </c>
      <c r="CZ526">
        <f>AF526</f>
        <v>8.1</v>
      </c>
      <c r="DA526">
        <f>AJ526</f>
        <v>7</v>
      </c>
      <c r="DB526">
        <f>ROUND((ROUND(AT526*CZ526,2)*1.25),6)</f>
        <v>4.05</v>
      </c>
      <c r="DC526">
        <f>ROUND((ROUND(AT526*AG526,2)*1.25),6)</f>
        <v>0</v>
      </c>
    </row>
    <row r="527" spans="1:107" x14ac:dyDescent="0.2">
      <c r="A527">
        <f>ROW(Source!A339)</f>
        <v>339</v>
      </c>
      <c r="B527">
        <v>68187018</v>
      </c>
      <c r="C527">
        <v>68193058</v>
      </c>
      <c r="D527">
        <v>64872805</v>
      </c>
      <c r="E527">
        <v>1</v>
      </c>
      <c r="F527">
        <v>1</v>
      </c>
      <c r="G527">
        <v>1</v>
      </c>
      <c r="H527">
        <v>2</v>
      </c>
      <c r="I527" t="s">
        <v>775</v>
      </c>
      <c r="J527" t="s">
        <v>776</v>
      </c>
      <c r="K527" t="s">
        <v>777</v>
      </c>
      <c r="L527">
        <v>1368</v>
      </c>
      <c r="N527">
        <v>1011</v>
      </c>
      <c r="O527" t="s">
        <v>669</v>
      </c>
      <c r="P527" t="s">
        <v>669</v>
      </c>
      <c r="Q527">
        <v>1</v>
      </c>
      <c r="W527">
        <v>0</v>
      </c>
      <c r="X527">
        <v>-144556207</v>
      </c>
      <c r="Y527">
        <v>0.15</v>
      </c>
      <c r="AA527">
        <v>0</v>
      </c>
      <c r="AB527">
        <v>17.850000000000001</v>
      </c>
      <c r="AC527">
        <v>0</v>
      </c>
      <c r="AD527">
        <v>0</v>
      </c>
      <c r="AE527">
        <v>0</v>
      </c>
      <c r="AF527">
        <v>5.13</v>
      </c>
      <c r="AG527">
        <v>0</v>
      </c>
      <c r="AH527">
        <v>0</v>
      </c>
      <c r="AI527">
        <v>1</v>
      </c>
      <c r="AJ527">
        <v>3.48</v>
      </c>
      <c r="AK527">
        <v>28.43</v>
      </c>
      <c r="AL527">
        <v>1</v>
      </c>
      <c r="AN527">
        <v>0</v>
      </c>
      <c r="AO527">
        <v>1</v>
      </c>
      <c r="AP527">
        <v>1</v>
      </c>
      <c r="AQ527">
        <v>0</v>
      </c>
      <c r="AR527">
        <v>0</v>
      </c>
      <c r="AS527" t="s">
        <v>3</v>
      </c>
      <c r="AT527">
        <v>0.12</v>
      </c>
      <c r="AU527" t="s">
        <v>20</v>
      </c>
      <c r="AV527">
        <v>0</v>
      </c>
      <c r="AW527">
        <v>2</v>
      </c>
      <c r="AX527">
        <v>68193072</v>
      </c>
      <c r="AY527">
        <v>1</v>
      </c>
      <c r="AZ527">
        <v>0</v>
      </c>
      <c r="BA527">
        <v>518</v>
      </c>
      <c r="BB527">
        <v>0</v>
      </c>
      <c r="BC527">
        <v>0</v>
      </c>
      <c r="BD527">
        <v>0</v>
      </c>
      <c r="BE527">
        <v>0</v>
      </c>
      <c r="BF527">
        <v>0</v>
      </c>
      <c r="BG527">
        <v>0</v>
      </c>
      <c r="BH527">
        <v>0</v>
      </c>
      <c r="BI527">
        <v>0</v>
      </c>
      <c r="BJ527">
        <v>0</v>
      </c>
      <c r="BK527">
        <v>0</v>
      </c>
      <c r="BL527">
        <v>0</v>
      </c>
      <c r="BM527">
        <v>0</v>
      </c>
      <c r="BN527">
        <v>0</v>
      </c>
      <c r="BO527">
        <v>0</v>
      </c>
      <c r="BP527">
        <v>0</v>
      </c>
      <c r="BQ527">
        <v>0</v>
      </c>
      <c r="BR527">
        <v>0</v>
      </c>
      <c r="BS527">
        <v>0</v>
      </c>
      <c r="BT527">
        <v>0</v>
      </c>
      <c r="BU527">
        <v>0</v>
      </c>
      <c r="BV527">
        <v>0</v>
      </c>
      <c r="BW527">
        <v>0</v>
      </c>
      <c r="CX527">
        <f>Y527*Source!I339</f>
        <v>0.45599999999999996</v>
      </c>
      <c r="CY527">
        <f>AB527</f>
        <v>17.850000000000001</v>
      </c>
      <c r="CZ527">
        <f>AF527</f>
        <v>5.13</v>
      </c>
      <c r="DA527">
        <f>AJ527</f>
        <v>3.48</v>
      </c>
      <c r="DB527">
        <f>ROUND((ROUND(AT527*CZ527,2)*1.25),6)</f>
        <v>0.77500000000000002</v>
      </c>
      <c r="DC527">
        <f>ROUND((ROUND(AT527*AG527,2)*1.25),6)</f>
        <v>0</v>
      </c>
    </row>
    <row r="528" spans="1:107" x14ac:dyDescent="0.2">
      <c r="A528">
        <f>ROW(Source!A339)</f>
        <v>339</v>
      </c>
      <c r="B528">
        <v>68187018</v>
      </c>
      <c r="C528">
        <v>68193058</v>
      </c>
      <c r="D528">
        <v>64872869</v>
      </c>
      <c r="E528">
        <v>1</v>
      </c>
      <c r="F528">
        <v>1</v>
      </c>
      <c r="G528">
        <v>1</v>
      </c>
      <c r="H528">
        <v>2</v>
      </c>
      <c r="I528" t="s">
        <v>673</v>
      </c>
      <c r="J528" t="s">
        <v>674</v>
      </c>
      <c r="K528" t="s">
        <v>675</v>
      </c>
      <c r="L528">
        <v>1368</v>
      </c>
      <c r="N528">
        <v>1011</v>
      </c>
      <c r="O528" t="s">
        <v>669</v>
      </c>
      <c r="P528" t="s">
        <v>669</v>
      </c>
      <c r="Q528">
        <v>1</v>
      </c>
      <c r="W528">
        <v>0</v>
      </c>
      <c r="X528">
        <v>-991672839</v>
      </c>
      <c r="Y528">
        <v>0.23749999999999999</v>
      </c>
      <c r="AA528">
        <v>0</v>
      </c>
      <c r="AB528">
        <v>31.8</v>
      </c>
      <c r="AC528">
        <v>0</v>
      </c>
      <c r="AD528">
        <v>0</v>
      </c>
      <c r="AE528">
        <v>0</v>
      </c>
      <c r="AF528">
        <v>2.08</v>
      </c>
      <c r="AG528">
        <v>0</v>
      </c>
      <c r="AH528">
        <v>0</v>
      </c>
      <c r="AI528">
        <v>1</v>
      </c>
      <c r="AJ528">
        <v>15.29</v>
      </c>
      <c r="AK528">
        <v>28.43</v>
      </c>
      <c r="AL528">
        <v>1</v>
      </c>
      <c r="AN528">
        <v>0</v>
      </c>
      <c r="AO528">
        <v>1</v>
      </c>
      <c r="AP528">
        <v>1</v>
      </c>
      <c r="AQ528">
        <v>0</v>
      </c>
      <c r="AR528">
        <v>0</v>
      </c>
      <c r="AS528" t="s">
        <v>3</v>
      </c>
      <c r="AT528">
        <v>0.19</v>
      </c>
      <c r="AU528" t="s">
        <v>20</v>
      </c>
      <c r="AV528">
        <v>0</v>
      </c>
      <c r="AW528">
        <v>2</v>
      </c>
      <c r="AX528">
        <v>68193073</v>
      </c>
      <c r="AY528">
        <v>1</v>
      </c>
      <c r="AZ528">
        <v>0</v>
      </c>
      <c r="BA528">
        <v>519</v>
      </c>
      <c r="BB528">
        <v>0</v>
      </c>
      <c r="BC528">
        <v>0</v>
      </c>
      <c r="BD528">
        <v>0</v>
      </c>
      <c r="BE528">
        <v>0</v>
      </c>
      <c r="BF528">
        <v>0</v>
      </c>
      <c r="BG528">
        <v>0</v>
      </c>
      <c r="BH528">
        <v>0</v>
      </c>
      <c r="BI528">
        <v>0</v>
      </c>
      <c r="BJ528">
        <v>0</v>
      </c>
      <c r="BK528">
        <v>0</v>
      </c>
      <c r="BL528">
        <v>0</v>
      </c>
      <c r="BM528">
        <v>0</v>
      </c>
      <c r="BN528">
        <v>0</v>
      </c>
      <c r="BO528">
        <v>0</v>
      </c>
      <c r="BP528">
        <v>0</v>
      </c>
      <c r="BQ528">
        <v>0</v>
      </c>
      <c r="BR528">
        <v>0</v>
      </c>
      <c r="BS528">
        <v>0</v>
      </c>
      <c r="BT528">
        <v>0</v>
      </c>
      <c r="BU528">
        <v>0</v>
      </c>
      <c r="BV528">
        <v>0</v>
      </c>
      <c r="BW528">
        <v>0</v>
      </c>
      <c r="CX528">
        <f>Y528*Source!I339</f>
        <v>0.72199999999999998</v>
      </c>
      <c r="CY528">
        <f>AB528</f>
        <v>31.8</v>
      </c>
      <c r="CZ528">
        <f>AF528</f>
        <v>2.08</v>
      </c>
      <c r="DA528">
        <f>AJ528</f>
        <v>15.29</v>
      </c>
      <c r="DB528">
        <f>ROUND((ROUND(AT528*CZ528,2)*1.25),6)</f>
        <v>0.5</v>
      </c>
      <c r="DC528">
        <f>ROUND((ROUND(AT528*AG528,2)*1.25),6)</f>
        <v>0</v>
      </c>
    </row>
    <row r="529" spans="1:107" x14ac:dyDescent="0.2">
      <c r="A529">
        <f>ROW(Source!A339)</f>
        <v>339</v>
      </c>
      <c r="B529">
        <v>68187018</v>
      </c>
      <c r="C529">
        <v>68193058</v>
      </c>
      <c r="D529">
        <v>64873129</v>
      </c>
      <c r="E529">
        <v>1</v>
      </c>
      <c r="F529">
        <v>1</v>
      </c>
      <c r="G529">
        <v>1</v>
      </c>
      <c r="H529">
        <v>2</v>
      </c>
      <c r="I529" t="s">
        <v>715</v>
      </c>
      <c r="J529" t="s">
        <v>716</v>
      </c>
      <c r="K529" t="s">
        <v>717</v>
      </c>
      <c r="L529">
        <v>1368</v>
      </c>
      <c r="N529">
        <v>1011</v>
      </c>
      <c r="O529" t="s">
        <v>669</v>
      </c>
      <c r="P529" t="s">
        <v>669</v>
      </c>
      <c r="Q529">
        <v>1</v>
      </c>
      <c r="W529">
        <v>0</v>
      </c>
      <c r="X529">
        <v>1230759911</v>
      </c>
      <c r="Y529">
        <v>0.21249999999999999</v>
      </c>
      <c r="AA529">
        <v>0</v>
      </c>
      <c r="AB529">
        <v>851.65</v>
      </c>
      <c r="AC529">
        <v>329.79</v>
      </c>
      <c r="AD529">
        <v>0</v>
      </c>
      <c r="AE529">
        <v>0</v>
      </c>
      <c r="AF529">
        <v>87.17</v>
      </c>
      <c r="AG529">
        <v>11.6</v>
      </c>
      <c r="AH529">
        <v>0</v>
      </c>
      <c r="AI529">
        <v>1</v>
      </c>
      <c r="AJ529">
        <v>9.77</v>
      </c>
      <c r="AK529">
        <v>28.43</v>
      </c>
      <c r="AL529">
        <v>1</v>
      </c>
      <c r="AN529">
        <v>0</v>
      </c>
      <c r="AO529">
        <v>1</v>
      </c>
      <c r="AP529">
        <v>1</v>
      </c>
      <c r="AQ529">
        <v>0</v>
      </c>
      <c r="AR529">
        <v>0</v>
      </c>
      <c r="AS529" t="s">
        <v>3</v>
      </c>
      <c r="AT529">
        <v>0.17</v>
      </c>
      <c r="AU529" t="s">
        <v>20</v>
      </c>
      <c r="AV529">
        <v>0</v>
      </c>
      <c r="AW529">
        <v>2</v>
      </c>
      <c r="AX529">
        <v>68193074</v>
      </c>
      <c r="AY529">
        <v>1</v>
      </c>
      <c r="AZ529">
        <v>2048</v>
      </c>
      <c r="BA529">
        <v>520</v>
      </c>
      <c r="BB529">
        <v>0</v>
      </c>
      <c r="BC529">
        <v>0</v>
      </c>
      <c r="BD529">
        <v>0</v>
      </c>
      <c r="BE529">
        <v>0</v>
      </c>
      <c r="BF529">
        <v>0</v>
      </c>
      <c r="BG529">
        <v>0</v>
      </c>
      <c r="BH529">
        <v>0</v>
      </c>
      <c r="BI529">
        <v>0</v>
      </c>
      <c r="BJ529">
        <v>0</v>
      </c>
      <c r="BK529">
        <v>0</v>
      </c>
      <c r="BL529">
        <v>0</v>
      </c>
      <c r="BM529">
        <v>0</v>
      </c>
      <c r="BN529">
        <v>0</v>
      </c>
      <c r="BO529">
        <v>0</v>
      </c>
      <c r="BP529">
        <v>0</v>
      </c>
      <c r="BQ529">
        <v>0</v>
      </c>
      <c r="BR529">
        <v>0</v>
      </c>
      <c r="BS529">
        <v>0</v>
      </c>
      <c r="BT529">
        <v>0</v>
      </c>
      <c r="BU529">
        <v>0</v>
      </c>
      <c r="BV529">
        <v>0</v>
      </c>
      <c r="BW529">
        <v>0</v>
      </c>
      <c r="CX529">
        <f>Y529*Source!I339</f>
        <v>0.64600000000000002</v>
      </c>
      <c r="CY529">
        <f>AB529</f>
        <v>851.65</v>
      </c>
      <c r="CZ529">
        <f>AF529</f>
        <v>87.17</v>
      </c>
      <c r="DA529">
        <f>AJ529</f>
        <v>9.77</v>
      </c>
      <c r="DB529">
        <f>ROUND((ROUND(AT529*CZ529,2)*1.25),6)</f>
        <v>18.524999999999999</v>
      </c>
      <c r="DC529">
        <f>ROUND((ROUND(AT529*AG529,2)*1.25),6)</f>
        <v>2.4624999999999999</v>
      </c>
    </row>
    <row r="530" spans="1:107" x14ac:dyDescent="0.2">
      <c r="A530">
        <f>ROW(Source!A339)</f>
        <v>339</v>
      </c>
      <c r="B530">
        <v>68187018</v>
      </c>
      <c r="C530">
        <v>68193058</v>
      </c>
      <c r="D530">
        <v>64807986</v>
      </c>
      <c r="E530">
        <v>1</v>
      </c>
      <c r="F530">
        <v>1</v>
      </c>
      <c r="G530">
        <v>1</v>
      </c>
      <c r="H530">
        <v>3</v>
      </c>
      <c r="I530" t="s">
        <v>101</v>
      </c>
      <c r="J530" t="s">
        <v>104</v>
      </c>
      <c r="K530" t="s">
        <v>102</v>
      </c>
      <c r="L530">
        <v>1035</v>
      </c>
      <c r="N530">
        <v>1013</v>
      </c>
      <c r="O530" t="s">
        <v>103</v>
      </c>
      <c r="P530" t="s">
        <v>103</v>
      </c>
      <c r="Q530">
        <v>1</v>
      </c>
      <c r="W530">
        <v>0</v>
      </c>
      <c r="X530">
        <v>-819682241</v>
      </c>
      <c r="Y530">
        <v>0.65789500000000001</v>
      </c>
      <c r="AA530">
        <v>152.44</v>
      </c>
      <c r="AB530">
        <v>0</v>
      </c>
      <c r="AC530">
        <v>0</v>
      </c>
      <c r="AD530">
        <v>0</v>
      </c>
      <c r="AE530">
        <v>109.67</v>
      </c>
      <c r="AF530">
        <v>0</v>
      </c>
      <c r="AG530">
        <v>0</v>
      </c>
      <c r="AH530">
        <v>0</v>
      </c>
      <c r="AI530">
        <v>1.39</v>
      </c>
      <c r="AJ530">
        <v>1</v>
      </c>
      <c r="AK530">
        <v>1</v>
      </c>
      <c r="AL530">
        <v>1</v>
      </c>
      <c r="AN530">
        <v>0</v>
      </c>
      <c r="AO530">
        <v>0</v>
      </c>
      <c r="AP530">
        <v>0</v>
      </c>
      <c r="AQ530">
        <v>0</v>
      </c>
      <c r="AR530">
        <v>0</v>
      </c>
      <c r="AS530" t="s">
        <v>3</v>
      </c>
      <c r="AT530">
        <v>0.65789500000000001</v>
      </c>
      <c r="AU530" t="s">
        <v>3</v>
      </c>
      <c r="AV530">
        <v>0</v>
      </c>
      <c r="AW530">
        <v>1</v>
      </c>
      <c r="AX530">
        <v>-1</v>
      </c>
      <c r="AY530">
        <v>0</v>
      </c>
      <c r="AZ530">
        <v>0</v>
      </c>
      <c r="BA530" t="s">
        <v>3</v>
      </c>
      <c r="BB530">
        <v>0</v>
      </c>
      <c r="BC530">
        <v>0</v>
      </c>
      <c r="BD530">
        <v>0</v>
      </c>
      <c r="BE530">
        <v>0</v>
      </c>
      <c r="BF530">
        <v>0</v>
      </c>
      <c r="BG530">
        <v>0</v>
      </c>
      <c r="BH530">
        <v>0</v>
      </c>
      <c r="BI530">
        <v>0</v>
      </c>
      <c r="BJ530">
        <v>0</v>
      </c>
      <c r="BK530">
        <v>0</v>
      </c>
      <c r="BL530">
        <v>0</v>
      </c>
      <c r="BM530">
        <v>0</v>
      </c>
      <c r="BN530">
        <v>0</v>
      </c>
      <c r="BO530">
        <v>0</v>
      </c>
      <c r="BP530">
        <v>0</v>
      </c>
      <c r="BQ530">
        <v>0</v>
      </c>
      <c r="BR530">
        <v>0</v>
      </c>
      <c r="BS530">
        <v>0</v>
      </c>
      <c r="BT530">
        <v>0</v>
      </c>
      <c r="BU530">
        <v>0</v>
      </c>
      <c r="BV530">
        <v>0</v>
      </c>
      <c r="BW530">
        <v>0</v>
      </c>
      <c r="CX530">
        <f>Y530*Source!I339</f>
        <v>2.0000008</v>
      </c>
      <c r="CY530">
        <f t="shared" ref="CY530:CY535" si="119">AA530</f>
        <v>152.44</v>
      </c>
      <c r="CZ530">
        <f t="shared" ref="CZ530:CZ535" si="120">AE530</f>
        <v>109.67</v>
      </c>
      <c r="DA530">
        <f t="shared" ref="DA530:DA535" si="121">AI530</f>
        <v>1.39</v>
      </c>
      <c r="DB530">
        <f t="shared" ref="DB530:DB535" si="122">ROUND(ROUND(AT530*CZ530,2),6)</f>
        <v>72.150000000000006</v>
      </c>
      <c r="DC530">
        <f t="shared" ref="DC530:DC535" si="123">ROUND(ROUND(AT530*AG530,2),6)</f>
        <v>0</v>
      </c>
    </row>
    <row r="531" spans="1:107" x14ac:dyDescent="0.2">
      <c r="A531">
        <f>ROW(Source!A339)</f>
        <v>339</v>
      </c>
      <c r="B531">
        <v>68187018</v>
      </c>
      <c r="C531">
        <v>68193058</v>
      </c>
      <c r="D531">
        <v>64808448</v>
      </c>
      <c r="E531">
        <v>1</v>
      </c>
      <c r="F531">
        <v>1</v>
      </c>
      <c r="G531">
        <v>1</v>
      </c>
      <c r="H531">
        <v>3</v>
      </c>
      <c r="I531" t="s">
        <v>778</v>
      </c>
      <c r="J531" t="s">
        <v>779</v>
      </c>
      <c r="K531" t="s">
        <v>780</v>
      </c>
      <c r="L531">
        <v>1348</v>
      </c>
      <c r="N531">
        <v>1009</v>
      </c>
      <c r="O531" t="s">
        <v>133</v>
      </c>
      <c r="P531" t="s">
        <v>133</v>
      </c>
      <c r="Q531">
        <v>1000</v>
      </c>
      <c r="W531">
        <v>0</v>
      </c>
      <c r="X531">
        <v>-1319080431</v>
      </c>
      <c r="Y531">
        <v>1E-4</v>
      </c>
      <c r="AA531">
        <v>89992.41</v>
      </c>
      <c r="AB531">
        <v>0</v>
      </c>
      <c r="AC531">
        <v>0</v>
      </c>
      <c r="AD531">
        <v>0</v>
      </c>
      <c r="AE531">
        <v>9749.99</v>
      </c>
      <c r="AF531">
        <v>0</v>
      </c>
      <c r="AG531">
        <v>0</v>
      </c>
      <c r="AH531">
        <v>0</v>
      </c>
      <c r="AI531">
        <v>9.23</v>
      </c>
      <c r="AJ531">
        <v>1</v>
      </c>
      <c r="AK531">
        <v>1</v>
      </c>
      <c r="AL531">
        <v>1</v>
      </c>
      <c r="AN531">
        <v>0</v>
      </c>
      <c r="AO531">
        <v>1</v>
      </c>
      <c r="AP531">
        <v>0</v>
      </c>
      <c r="AQ531">
        <v>0</v>
      </c>
      <c r="AR531">
        <v>0</v>
      </c>
      <c r="AS531" t="s">
        <v>3</v>
      </c>
      <c r="AT531">
        <v>1E-4</v>
      </c>
      <c r="AU531" t="s">
        <v>3</v>
      </c>
      <c r="AV531">
        <v>0</v>
      </c>
      <c r="AW531">
        <v>2</v>
      </c>
      <c r="AX531">
        <v>68193075</v>
      </c>
      <c r="AY531">
        <v>1</v>
      </c>
      <c r="AZ531">
        <v>0</v>
      </c>
      <c r="BA531">
        <v>521</v>
      </c>
      <c r="BB531">
        <v>0</v>
      </c>
      <c r="BC531">
        <v>0</v>
      </c>
      <c r="BD531">
        <v>0</v>
      </c>
      <c r="BE531">
        <v>0</v>
      </c>
      <c r="BF531">
        <v>0</v>
      </c>
      <c r="BG531">
        <v>0</v>
      </c>
      <c r="BH531">
        <v>0</v>
      </c>
      <c r="BI531">
        <v>0</v>
      </c>
      <c r="BJ531">
        <v>0</v>
      </c>
      <c r="BK531">
        <v>0</v>
      </c>
      <c r="BL531">
        <v>0</v>
      </c>
      <c r="BM531">
        <v>0</v>
      </c>
      <c r="BN531">
        <v>0</v>
      </c>
      <c r="BO531">
        <v>0</v>
      </c>
      <c r="BP531">
        <v>0</v>
      </c>
      <c r="BQ531">
        <v>0</v>
      </c>
      <c r="BR531">
        <v>0</v>
      </c>
      <c r="BS531">
        <v>0</v>
      </c>
      <c r="BT531">
        <v>0</v>
      </c>
      <c r="BU531">
        <v>0</v>
      </c>
      <c r="BV531">
        <v>0</v>
      </c>
      <c r="BW531">
        <v>0</v>
      </c>
      <c r="CX531">
        <f>Y531*Source!I339</f>
        <v>3.0400000000000002E-4</v>
      </c>
      <c r="CY531">
        <f t="shared" si="119"/>
        <v>89992.41</v>
      </c>
      <c r="CZ531">
        <f t="shared" si="120"/>
        <v>9749.99</v>
      </c>
      <c r="DA531">
        <f t="shared" si="121"/>
        <v>9.23</v>
      </c>
      <c r="DB531">
        <f t="shared" si="122"/>
        <v>0.97</v>
      </c>
      <c r="DC531">
        <f t="shared" si="123"/>
        <v>0</v>
      </c>
    </row>
    <row r="532" spans="1:107" x14ac:dyDescent="0.2">
      <c r="A532">
        <f>ROW(Source!A339)</f>
        <v>339</v>
      </c>
      <c r="B532">
        <v>68187018</v>
      </c>
      <c r="C532">
        <v>68193058</v>
      </c>
      <c r="D532">
        <v>64808806</v>
      </c>
      <c r="E532">
        <v>1</v>
      </c>
      <c r="F532">
        <v>1</v>
      </c>
      <c r="G532">
        <v>1</v>
      </c>
      <c r="H532">
        <v>3</v>
      </c>
      <c r="I532" t="s">
        <v>781</v>
      </c>
      <c r="J532" t="s">
        <v>782</v>
      </c>
      <c r="K532" t="s">
        <v>783</v>
      </c>
      <c r="L532">
        <v>1354</v>
      </c>
      <c r="N532">
        <v>1010</v>
      </c>
      <c r="O532" t="s">
        <v>72</v>
      </c>
      <c r="P532" t="s">
        <v>72</v>
      </c>
      <c r="Q532">
        <v>1</v>
      </c>
      <c r="W532">
        <v>0</v>
      </c>
      <c r="X532">
        <v>143065284</v>
      </c>
      <c r="Y532">
        <v>0.1</v>
      </c>
      <c r="AA532">
        <v>190.01</v>
      </c>
      <c r="AB532">
        <v>0</v>
      </c>
      <c r="AC532">
        <v>0</v>
      </c>
      <c r="AD532">
        <v>0</v>
      </c>
      <c r="AE532">
        <v>72.8</v>
      </c>
      <c r="AF532">
        <v>0</v>
      </c>
      <c r="AG532">
        <v>0</v>
      </c>
      <c r="AH532">
        <v>0</v>
      </c>
      <c r="AI532">
        <v>2.61</v>
      </c>
      <c r="AJ532">
        <v>1</v>
      </c>
      <c r="AK532">
        <v>1</v>
      </c>
      <c r="AL532">
        <v>1</v>
      </c>
      <c r="AN532">
        <v>0</v>
      </c>
      <c r="AO532">
        <v>1</v>
      </c>
      <c r="AP532">
        <v>0</v>
      </c>
      <c r="AQ532">
        <v>0</v>
      </c>
      <c r="AR532">
        <v>0</v>
      </c>
      <c r="AS532" t="s">
        <v>3</v>
      </c>
      <c r="AT532">
        <v>0.1</v>
      </c>
      <c r="AU532" t="s">
        <v>3</v>
      </c>
      <c r="AV532">
        <v>0</v>
      </c>
      <c r="AW532">
        <v>2</v>
      </c>
      <c r="AX532">
        <v>68193076</v>
      </c>
      <c r="AY532">
        <v>1</v>
      </c>
      <c r="AZ532">
        <v>0</v>
      </c>
      <c r="BA532">
        <v>522</v>
      </c>
      <c r="BB532">
        <v>0</v>
      </c>
      <c r="BC532">
        <v>0</v>
      </c>
      <c r="BD532">
        <v>0</v>
      </c>
      <c r="BE532">
        <v>0</v>
      </c>
      <c r="BF532">
        <v>0</v>
      </c>
      <c r="BG532">
        <v>0</v>
      </c>
      <c r="BH532">
        <v>0</v>
      </c>
      <c r="BI532">
        <v>0</v>
      </c>
      <c r="BJ532">
        <v>0</v>
      </c>
      <c r="BK532">
        <v>0</v>
      </c>
      <c r="BL532">
        <v>0</v>
      </c>
      <c r="BM532">
        <v>0</v>
      </c>
      <c r="BN532">
        <v>0</v>
      </c>
      <c r="BO532">
        <v>0</v>
      </c>
      <c r="BP532">
        <v>0</v>
      </c>
      <c r="BQ532">
        <v>0</v>
      </c>
      <c r="BR532">
        <v>0</v>
      </c>
      <c r="BS532">
        <v>0</v>
      </c>
      <c r="BT532">
        <v>0</v>
      </c>
      <c r="BU532">
        <v>0</v>
      </c>
      <c r="BV532">
        <v>0</v>
      </c>
      <c r="BW532">
        <v>0</v>
      </c>
      <c r="CX532">
        <f>Y532*Source!I339</f>
        <v>0.30400000000000005</v>
      </c>
      <c r="CY532">
        <f t="shared" si="119"/>
        <v>190.01</v>
      </c>
      <c r="CZ532">
        <f t="shared" si="120"/>
        <v>72.8</v>
      </c>
      <c r="DA532">
        <f t="shared" si="121"/>
        <v>2.61</v>
      </c>
      <c r="DB532">
        <f t="shared" si="122"/>
        <v>7.28</v>
      </c>
      <c r="DC532">
        <f t="shared" si="123"/>
        <v>0</v>
      </c>
    </row>
    <row r="533" spans="1:107" x14ac:dyDescent="0.2">
      <c r="A533">
        <f>ROW(Source!A339)</f>
        <v>339</v>
      </c>
      <c r="B533">
        <v>68187018</v>
      </c>
      <c r="C533">
        <v>68193058</v>
      </c>
      <c r="D533">
        <v>64830358</v>
      </c>
      <c r="E533">
        <v>1</v>
      </c>
      <c r="F533">
        <v>1</v>
      </c>
      <c r="G533">
        <v>1</v>
      </c>
      <c r="H533">
        <v>3</v>
      </c>
      <c r="I533" t="s">
        <v>784</v>
      </c>
      <c r="J533" t="s">
        <v>785</v>
      </c>
      <c r="K533" t="s">
        <v>786</v>
      </c>
      <c r="L533">
        <v>1348</v>
      </c>
      <c r="N533">
        <v>1009</v>
      </c>
      <c r="O533" t="s">
        <v>133</v>
      </c>
      <c r="P533" t="s">
        <v>133</v>
      </c>
      <c r="Q533">
        <v>1000</v>
      </c>
      <c r="W533">
        <v>0</v>
      </c>
      <c r="X533">
        <v>1426677377</v>
      </c>
      <c r="Y533">
        <v>3.0000000000000001E-3</v>
      </c>
      <c r="AA533">
        <v>40105.64</v>
      </c>
      <c r="AB533">
        <v>0</v>
      </c>
      <c r="AC533">
        <v>0</v>
      </c>
      <c r="AD533">
        <v>0</v>
      </c>
      <c r="AE533">
        <v>5804</v>
      </c>
      <c r="AF533">
        <v>0</v>
      </c>
      <c r="AG533">
        <v>0</v>
      </c>
      <c r="AH533">
        <v>0</v>
      </c>
      <c r="AI533">
        <v>6.91</v>
      </c>
      <c r="AJ533">
        <v>1</v>
      </c>
      <c r="AK533">
        <v>1</v>
      </c>
      <c r="AL533">
        <v>1</v>
      </c>
      <c r="AN533">
        <v>0</v>
      </c>
      <c r="AO533">
        <v>1</v>
      </c>
      <c r="AP533">
        <v>0</v>
      </c>
      <c r="AQ533">
        <v>0</v>
      </c>
      <c r="AR533">
        <v>0</v>
      </c>
      <c r="AS533" t="s">
        <v>3</v>
      </c>
      <c r="AT533">
        <v>3.0000000000000001E-3</v>
      </c>
      <c r="AU533" t="s">
        <v>3</v>
      </c>
      <c r="AV533">
        <v>0</v>
      </c>
      <c r="AW533">
        <v>2</v>
      </c>
      <c r="AX533">
        <v>68193079</v>
      </c>
      <c r="AY533">
        <v>1</v>
      </c>
      <c r="AZ533">
        <v>0</v>
      </c>
      <c r="BA533">
        <v>525</v>
      </c>
      <c r="BB533">
        <v>0</v>
      </c>
      <c r="BC533">
        <v>0</v>
      </c>
      <c r="BD533">
        <v>0</v>
      </c>
      <c r="BE533">
        <v>0</v>
      </c>
      <c r="BF533">
        <v>0</v>
      </c>
      <c r="BG533">
        <v>0</v>
      </c>
      <c r="BH533">
        <v>0</v>
      </c>
      <c r="BI533">
        <v>0</v>
      </c>
      <c r="BJ533">
        <v>0</v>
      </c>
      <c r="BK533">
        <v>0</v>
      </c>
      <c r="BL533">
        <v>0</v>
      </c>
      <c r="BM533">
        <v>0</v>
      </c>
      <c r="BN533">
        <v>0</v>
      </c>
      <c r="BO533">
        <v>0</v>
      </c>
      <c r="BP533">
        <v>0</v>
      </c>
      <c r="BQ533">
        <v>0</v>
      </c>
      <c r="BR533">
        <v>0</v>
      </c>
      <c r="BS533">
        <v>0</v>
      </c>
      <c r="BT533">
        <v>0</v>
      </c>
      <c r="BU533">
        <v>0</v>
      </c>
      <c r="BV533">
        <v>0</v>
      </c>
      <c r="BW533">
        <v>0</v>
      </c>
      <c r="CX533">
        <f>Y533*Source!I339</f>
        <v>9.1199999999999996E-3</v>
      </c>
      <c r="CY533">
        <f t="shared" si="119"/>
        <v>40105.64</v>
      </c>
      <c r="CZ533">
        <f t="shared" si="120"/>
        <v>5804</v>
      </c>
      <c r="DA533">
        <f t="shared" si="121"/>
        <v>6.91</v>
      </c>
      <c r="DB533">
        <f t="shared" si="122"/>
        <v>17.41</v>
      </c>
      <c r="DC533">
        <f t="shared" si="123"/>
        <v>0</v>
      </c>
    </row>
    <row r="534" spans="1:107" x14ac:dyDescent="0.2">
      <c r="A534">
        <f>ROW(Source!A339)</f>
        <v>339</v>
      </c>
      <c r="B534">
        <v>68187018</v>
      </c>
      <c r="C534">
        <v>68193058</v>
      </c>
      <c r="D534">
        <v>64830682</v>
      </c>
      <c r="E534">
        <v>1</v>
      </c>
      <c r="F534">
        <v>1</v>
      </c>
      <c r="G534">
        <v>1</v>
      </c>
      <c r="H534">
        <v>3</v>
      </c>
      <c r="I534" t="s">
        <v>97</v>
      </c>
      <c r="J534" t="s">
        <v>99</v>
      </c>
      <c r="K534" t="s">
        <v>98</v>
      </c>
      <c r="L534">
        <v>1354</v>
      </c>
      <c r="N534">
        <v>1010</v>
      </c>
      <c r="O534" t="s">
        <v>72</v>
      </c>
      <c r="P534" t="s">
        <v>72</v>
      </c>
      <c r="Q534">
        <v>1</v>
      </c>
      <c r="W534">
        <v>0</v>
      </c>
      <c r="X534">
        <v>934054201</v>
      </c>
      <c r="Y534">
        <v>0.65789500000000001</v>
      </c>
      <c r="AA534">
        <v>14832.54</v>
      </c>
      <c r="AB534">
        <v>0</v>
      </c>
      <c r="AC534">
        <v>0</v>
      </c>
      <c r="AD534">
        <v>0</v>
      </c>
      <c r="AE534">
        <v>2741.69</v>
      </c>
      <c r="AF534">
        <v>0</v>
      </c>
      <c r="AG534">
        <v>0</v>
      </c>
      <c r="AH534">
        <v>0</v>
      </c>
      <c r="AI534">
        <v>5.41</v>
      </c>
      <c r="AJ534">
        <v>1</v>
      </c>
      <c r="AK534">
        <v>1</v>
      </c>
      <c r="AL534">
        <v>1</v>
      </c>
      <c r="AN534">
        <v>0</v>
      </c>
      <c r="AO534">
        <v>0</v>
      </c>
      <c r="AP534">
        <v>0</v>
      </c>
      <c r="AQ534">
        <v>0</v>
      </c>
      <c r="AR534">
        <v>0</v>
      </c>
      <c r="AS534" t="s">
        <v>3</v>
      </c>
      <c r="AT534">
        <v>0.65789500000000001</v>
      </c>
      <c r="AU534" t="s">
        <v>3</v>
      </c>
      <c r="AV534">
        <v>0</v>
      </c>
      <c r="AW534">
        <v>1</v>
      </c>
      <c r="AX534">
        <v>-1</v>
      </c>
      <c r="AY534">
        <v>0</v>
      </c>
      <c r="AZ534">
        <v>0</v>
      </c>
      <c r="BA534" t="s">
        <v>3</v>
      </c>
      <c r="BB534">
        <v>0</v>
      </c>
      <c r="BC534">
        <v>0</v>
      </c>
      <c r="BD534">
        <v>0</v>
      </c>
      <c r="BE534">
        <v>0</v>
      </c>
      <c r="BF534">
        <v>0</v>
      </c>
      <c r="BG534">
        <v>0</v>
      </c>
      <c r="BH534">
        <v>0</v>
      </c>
      <c r="BI534">
        <v>0</v>
      </c>
      <c r="BJ534">
        <v>0</v>
      </c>
      <c r="BK534">
        <v>0</v>
      </c>
      <c r="BL534">
        <v>0</v>
      </c>
      <c r="BM534">
        <v>0</v>
      </c>
      <c r="BN534">
        <v>0</v>
      </c>
      <c r="BO534">
        <v>0</v>
      </c>
      <c r="BP534">
        <v>0</v>
      </c>
      <c r="BQ534">
        <v>0</v>
      </c>
      <c r="BR534">
        <v>0</v>
      </c>
      <c r="BS534">
        <v>0</v>
      </c>
      <c r="BT534">
        <v>0</v>
      </c>
      <c r="BU534">
        <v>0</v>
      </c>
      <c r="BV534">
        <v>0</v>
      </c>
      <c r="BW534">
        <v>0</v>
      </c>
      <c r="CX534">
        <f>Y534*Source!I339</f>
        <v>2.0000008</v>
      </c>
      <c r="CY534">
        <f t="shared" si="119"/>
        <v>14832.54</v>
      </c>
      <c r="CZ534">
        <f t="shared" si="120"/>
        <v>2741.69</v>
      </c>
      <c r="DA534">
        <f t="shared" si="121"/>
        <v>5.41</v>
      </c>
      <c r="DB534">
        <f t="shared" si="122"/>
        <v>1803.74</v>
      </c>
      <c r="DC534">
        <f t="shared" si="123"/>
        <v>0</v>
      </c>
    </row>
    <row r="535" spans="1:107" x14ac:dyDescent="0.2">
      <c r="A535">
        <f>ROW(Source!A339)</f>
        <v>339</v>
      </c>
      <c r="B535">
        <v>68187018</v>
      </c>
      <c r="C535">
        <v>68193058</v>
      </c>
      <c r="D535">
        <v>64835581</v>
      </c>
      <c r="E535">
        <v>1</v>
      </c>
      <c r="F535">
        <v>1</v>
      </c>
      <c r="G535">
        <v>1</v>
      </c>
      <c r="H535">
        <v>3</v>
      </c>
      <c r="I535" t="s">
        <v>93</v>
      </c>
      <c r="J535" t="s">
        <v>95</v>
      </c>
      <c r="K535" t="s">
        <v>94</v>
      </c>
      <c r="L535">
        <v>1354</v>
      </c>
      <c r="N535">
        <v>1010</v>
      </c>
      <c r="O535" t="s">
        <v>72</v>
      </c>
      <c r="P535" t="s">
        <v>72</v>
      </c>
      <c r="Q535">
        <v>1</v>
      </c>
      <c r="W535">
        <v>0</v>
      </c>
      <c r="X535">
        <v>1393370204</v>
      </c>
      <c r="Y535">
        <v>0.65789500000000001</v>
      </c>
      <c r="AA535">
        <v>3329.89</v>
      </c>
      <c r="AB535">
        <v>0</v>
      </c>
      <c r="AC535">
        <v>0</v>
      </c>
      <c r="AD535">
        <v>0</v>
      </c>
      <c r="AE535">
        <v>525.22</v>
      </c>
      <c r="AF535">
        <v>0</v>
      </c>
      <c r="AG535">
        <v>0</v>
      </c>
      <c r="AH535">
        <v>0</v>
      </c>
      <c r="AI535">
        <v>6.34</v>
      </c>
      <c r="AJ535">
        <v>1</v>
      </c>
      <c r="AK535">
        <v>1</v>
      </c>
      <c r="AL535">
        <v>1</v>
      </c>
      <c r="AN535">
        <v>1</v>
      </c>
      <c r="AO535">
        <v>0</v>
      </c>
      <c r="AP535">
        <v>0</v>
      </c>
      <c r="AQ535">
        <v>0</v>
      </c>
      <c r="AR535">
        <v>0</v>
      </c>
      <c r="AS535" t="s">
        <v>3</v>
      </c>
      <c r="AT535">
        <v>0.65789500000000001</v>
      </c>
      <c r="AU535" t="s">
        <v>3</v>
      </c>
      <c r="AV535">
        <v>0</v>
      </c>
      <c r="AW535">
        <v>1</v>
      </c>
      <c r="AX535">
        <v>-1</v>
      </c>
      <c r="AY535">
        <v>0</v>
      </c>
      <c r="AZ535">
        <v>0</v>
      </c>
      <c r="BA535" t="s">
        <v>3</v>
      </c>
      <c r="BB535">
        <v>0</v>
      </c>
      <c r="BC535">
        <v>0</v>
      </c>
      <c r="BD535">
        <v>0</v>
      </c>
      <c r="BE535">
        <v>0</v>
      </c>
      <c r="BF535">
        <v>0</v>
      </c>
      <c r="BG535">
        <v>0</v>
      </c>
      <c r="BH535">
        <v>0</v>
      </c>
      <c r="BI535">
        <v>0</v>
      </c>
      <c r="BJ535">
        <v>0</v>
      </c>
      <c r="BK535">
        <v>0</v>
      </c>
      <c r="BL535">
        <v>0</v>
      </c>
      <c r="BM535">
        <v>0</v>
      </c>
      <c r="BN535">
        <v>0</v>
      </c>
      <c r="BO535">
        <v>0</v>
      </c>
      <c r="BP535">
        <v>0</v>
      </c>
      <c r="BQ535">
        <v>0</v>
      </c>
      <c r="BR535">
        <v>0</v>
      </c>
      <c r="BS535">
        <v>0</v>
      </c>
      <c r="BT535">
        <v>0</v>
      </c>
      <c r="BU535">
        <v>0</v>
      </c>
      <c r="BV535">
        <v>0</v>
      </c>
      <c r="BW535">
        <v>0</v>
      </c>
      <c r="CX535">
        <f>Y535*Source!I339</f>
        <v>2.0000008</v>
      </c>
      <c r="CY535">
        <f t="shared" si="119"/>
        <v>3329.89</v>
      </c>
      <c r="CZ535">
        <f t="shared" si="120"/>
        <v>525.22</v>
      </c>
      <c r="DA535">
        <f t="shared" si="121"/>
        <v>6.34</v>
      </c>
      <c r="DB535">
        <f t="shared" si="122"/>
        <v>345.54</v>
      </c>
      <c r="DC535">
        <f t="shared" si="123"/>
        <v>0</v>
      </c>
    </row>
    <row r="536" spans="1:107" x14ac:dyDescent="0.2">
      <c r="A536">
        <f>ROW(Source!A343)</f>
        <v>343</v>
      </c>
      <c r="B536">
        <v>68187018</v>
      </c>
      <c r="C536">
        <v>68193107</v>
      </c>
      <c r="D536">
        <v>18410280</v>
      </c>
      <c r="E536">
        <v>1</v>
      </c>
      <c r="F536">
        <v>1</v>
      </c>
      <c r="G536">
        <v>1</v>
      </c>
      <c r="H536">
        <v>1</v>
      </c>
      <c r="I536" t="s">
        <v>787</v>
      </c>
      <c r="J536" t="s">
        <v>3</v>
      </c>
      <c r="K536" t="s">
        <v>788</v>
      </c>
      <c r="L536">
        <v>1369</v>
      </c>
      <c r="N536">
        <v>1013</v>
      </c>
      <c r="O536" t="s">
        <v>665</v>
      </c>
      <c r="P536" t="s">
        <v>665</v>
      </c>
      <c r="Q536">
        <v>1</v>
      </c>
      <c r="W536">
        <v>0</v>
      </c>
      <c r="X536">
        <v>-464685602</v>
      </c>
      <c r="Y536">
        <v>13.788500000000001</v>
      </c>
      <c r="AA536">
        <v>0</v>
      </c>
      <c r="AB536">
        <v>0</v>
      </c>
      <c r="AC536">
        <v>0</v>
      </c>
      <c r="AD536">
        <v>9.51</v>
      </c>
      <c r="AE536">
        <v>0</v>
      </c>
      <c r="AF536">
        <v>0</v>
      </c>
      <c r="AG536">
        <v>0</v>
      </c>
      <c r="AH536">
        <v>9.51</v>
      </c>
      <c r="AI536">
        <v>1</v>
      </c>
      <c r="AJ536">
        <v>1</v>
      </c>
      <c r="AK536">
        <v>1</v>
      </c>
      <c r="AL536">
        <v>1</v>
      </c>
      <c r="AN536">
        <v>0</v>
      </c>
      <c r="AO536">
        <v>1</v>
      </c>
      <c r="AP536">
        <v>1</v>
      </c>
      <c r="AQ536">
        <v>0</v>
      </c>
      <c r="AR536">
        <v>0</v>
      </c>
      <c r="AS536" t="s">
        <v>3</v>
      </c>
      <c r="AT536">
        <v>11.99</v>
      </c>
      <c r="AU536" t="s">
        <v>21</v>
      </c>
      <c r="AV536">
        <v>1</v>
      </c>
      <c r="AW536">
        <v>2</v>
      </c>
      <c r="AX536">
        <v>68193115</v>
      </c>
      <c r="AY536">
        <v>1</v>
      </c>
      <c r="AZ536">
        <v>2048</v>
      </c>
      <c r="BA536">
        <v>526</v>
      </c>
      <c r="BB536">
        <v>0</v>
      </c>
      <c r="BC536">
        <v>0</v>
      </c>
      <c r="BD536">
        <v>0</v>
      </c>
      <c r="BE536">
        <v>0</v>
      </c>
      <c r="BF536">
        <v>0</v>
      </c>
      <c r="BG536">
        <v>0</v>
      </c>
      <c r="BH536">
        <v>0</v>
      </c>
      <c r="BI536">
        <v>0</v>
      </c>
      <c r="BJ536">
        <v>0</v>
      </c>
      <c r="BK536">
        <v>0</v>
      </c>
      <c r="BL536">
        <v>0</v>
      </c>
      <c r="BM536">
        <v>0</v>
      </c>
      <c r="BN536">
        <v>0</v>
      </c>
      <c r="BO536">
        <v>0</v>
      </c>
      <c r="BP536">
        <v>0</v>
      </c>
      <c r="BQ536">
        <v>0</v>
      </c>
      <c r="BR536">
        <v>0</v>
      </c>
      <c r="BS536">
        <v>0</v>
      </c>
      <c r="BT536">
        <v>0</v>
      </c>
      <c r="BU536">
        <v>0</v>
      </c>
      <c r="BV536">
        <v>0</v>
      </c>
      <c r="BW536">
        <v>0</v>
      </c>
      <c r="CX536">
        <f>Y536*Source!I343</f>
        <v>51.375951000000001</v>
      </c>
      <c r="CY536">
        <f>AD536</f>
        <v>9.51</v>
      </c>
      <c r="CZ536">
        <f>AH536</f>
        <v>9.51</v>
      </c>
      <c r="DA536">
        <f>AL536</f>
        <v>1</v>
      </c>
      <c r="DB536">
        <f>ROUND((ROUND(AT536*CZ536,2)*1.15),6)</f>
        <v>131.12299999999999</v>
      </c>
      <c r="DC536">
        <f>ROUND((ROUND(AT536*AG536,2)*1.15),6)</f>
        <v>0</v>
      </c>
    </row>
    <row r="537" spans="1:107" x14ac:dyDescent="0.2">
      <c r="A537">
        <f>ROW(Source!A343)</f>
        <v>343</v>
      </c>
      <c r="B537">
        <v>68187018</v>
      </c>
      <c r="C537">
        <v>68193107</v>
      </c>
      <c r="D537">
        <v>121548</v>
      </c>
      <c r="E537">
        <v>1</v>
      </c>
      <c r="F537">
        <v>1</v>
      </c>
      <c r="G537">
        <v>1</v>
      </c>
      <c r="H537">
        <v>1</v>
      </c>
      <c r="I537" t="s">
        <v>44</v>
      </c>
      <c r="J537" t="s">
        <v>3</v>
      </c>
      <c r="K537" t="s">
        <v>723</v>
      </c>
      <c r="L537">
        <v>608254</v>
      </c>
      <c r="N537">
        <v>1013</v>
      </c>
      <c r="O537" t="s">
        <v>724</v>
      </c>
      <c r="P537" t="s">
        <v>724</v>
      </c>
      <c r="Q537">
        <v>1</v>
      </c>
      <c r="W537">
        <v>0</v>
      </c>
      <c r="X537">
        <v>-185737400</v>
      </c>
      <c r="Y537">
        <v>1.2500000000000001E-2</v>
      </c>
      <c r="AA537">
        <v>0</v>
      </c>
      <c r="AB537">
        <v>0</v>
      </c>
      <c r="AC537">
        <v>0</v>
      </c>
      <c r="AD537">
        <v>0</v>
      </c>
      <c r="AE537">
        <v>0</v>
      </c>
      <c r="AF537">
        <v>0</v>
      </c>
      <c r="AG537">
        <v>0</v>
      </c>
      <c r="AH537">
        <v>0</v>
      </c>
      <c r="AI537">
        <v>1</v>
      </c>
      <c r="AJ537">
        <v>1</v>
      </c>
      <c r="AK537">
        <v>1</v>
      </c>
      <c r="AL537">
        <v>1</v>
      </c>
      <c r="AN537">
        <v>0</v>
      </c>
      <c r="AO537">
        <v>1</v>
      </c>
      <c r="AP537">
        <v>1</v>
      </c>
      <c r="AQ537">
        <v>0</v>
      </c>
      <c r="AR537">
        <v>0</v>
      </c>
      <c r="AS537" t="s">
        <v>3</v>
      </c>
      <c r="AT537">
        <v>0.01</v>
      </c>
      <c r="AU537" t="s">
        <v>20</v>
      </c>
      <c r="AV537">
        <v>2</v>
      </c>
      <c r="AW537">
        <v>2</v>
      </c>
      <c r="AX537">
        <v>68193116</v>
      </c>
      <c r="AY537">
        <v>1</v>
      </c>
      <c r="AZ537">
        <v>0</v>
      </c>
      <c r="BA537">
        <v>527</v>
      </c>
      <c r="BB537">
        <v>0</v>
      </c>
      <c r="BC537">
        <v>0</v>
      </c>
      <c r="BD537">
        <v>0</v>
      </c>
      <c r="BE537">
        <v>0</v>
      </c>
      <c r="BF537">
        <v>0</v>
      </c>
      <c r="BG537">
        <v>0</v>
      </c>
      <c r="BH537">
        <v>0</v>
      </c>
      <c r="BI537">
        <v>0</v>
      </c>
      <c r="BJ537">
        <v>0</v>
      </c>
      <c r="BK537">
        <v>0</v>
      </c>
      <c r="BL537">
        <v>0</v>
      </c>
      <c r="BM537">
        <v>0</v>
      </c>
      <c r="BN537">
        <v>0</v>
      </c>
      <c r="BO537">
        <v>0</v>
      </c>
      <c r="BP537">
        <v>0</v>
      </c>
      <c r="BQ537">
        <v>0</v>
      </c>
      <c r="BR537">
        <v>0</v>
      </c>
      <c r="BS537">
        <v>0</v>
      </c>
      <c r="BT537">
        <v>0</v>
      </c>
      <c r="BU537">
        <v>0</v>
      </c>
      <c r="BV537">
        <v>0</v>
      </c>
      <c r="BW537">
        <v>0</v>
      </c>
      <c r="CX537">
        <f>Y537*Source!I343</f>
        <v>4.6575000000000005E-2</v>
      </c>
      <c r="CY537">
        <f>AD537</f>
        <v>0</v>
      </c>
      <c r="CZ537">
        <f>AH537</f>
        <v>0</v>
      </c>
      <c r="DA537">
        <f>AL537</f>
        <v>1</v>
      </c>
      <c r="DB537">
        <f>ROUND((ROUND(AT537*CZ537,2)*1.25),6)</f>
        <v>0</v>
      </c>
      <c r="DC537">
        <f>ROUND((ROUND(AT537*AG537,2)*1.25),6)</f>
        <v>0</v>
      </c>
    </row>
    <row r="538" spans="1:107" x14ac:dyDescent="0.2">
      <c r="A538">
        <f>ROW(Source!A343)</f>
        <v>343</v>
      </c>
      <c r="B538">
        <v>68187018</v>
      </c>
      <c r="C538">
        <v>68193107</v>
      </c>
      <c r="D538">
        <v>64871408</v>
      </c>
      <c r="E538">
        <v>1</v>
      </c>
      <c r="F538">
        <v>1</v>
      </c>
      <c r="G538">
        <v>1</v>
      </c>
      <c r="H538">
        <v>2</v>
      </c>
      <c r="I538" t="s">
        <v>789</v>
      </c>
      <c r="J538" t="s">
        <v>790</v>
      </c>
      <c r="K538" t="s">
        <v>791</v>
      </c>
      <c r="L538">
        <v>1368</v>
      </c>
      <c r="N538">
        <v>1011</v>
      </c>
      <c r="O538" t="s">
        <v>669</v>
      </c>
      <c r="P538" t="s">
        <v>669</v>
      </c>
      <c r="Q538">
        <v>1</v>
      </c>
      <c r="W538">
        <v>0</v>
      </c>
      <c r="X538">
        <v>344519037</v>
      </c>
      <c r="Y538">
        <v>1.2500000000000001E-2</v>
      </c>
      <c r="AA538">
        <v>0</v>
      </c>
      <c r="AB538">
        <v>399.5</v>
      </c>
      <c r="AC538">
        <v>383.81</v>
      </c>
      <c r="AD538">
        <v>0</v>
      </c>
      <c r="AE538">
        <v>0</v>
      </c>
      <c r="AF538">
        <v>31.26</v>
      </c>
      <c r="AG538">
        <v>13.5</v>
      </c>
      <c r="AH538">
        <v>0</v>
      </c>
      <c r="AI538">
        <v>1</v>
      </c>
      <c r="AJ538">
        <v>12.78</v>
      </c>
      <c r="AK538">
        <v>28.43</v>
      </c>
      <c r="AL538">
        <v>1</v>
      </c>
      <c r="AN538">
        <v>0</v>
      </c>
      <c r="AO538">
        <v>1</v>
      </c>
      <c r="AP538">
        <v>1</v>
      </c>
      <c r="AQ538">
        <v>0</v>
      </c>
      <c r="AR538">
        <v>0</v>
      </c>
      <c r="AS538" t="s">
        <v>3</v>
      </c>
      <c r="AT538">
        <v>0.01</v>
      </c>
      <c r="AU538" t="s">
        <v>20</v>
      </c>
      <c r="AV538">
        <v>0</v>
      </c>
      <c r="AW538">
        <v>2</v>
      </c>
      <c r="AX538">
        <v>68193117</v>
      </c>
      <c r="AY538">
        <v>1</v>
      </c>
      <c r="AZ538">
        <v>0</v>
      </c>
      <c r="BA538">
        <v>528</v>
      </c>
      <c r="BB538">
        <v>0</v>
      </c>
      <c r="BC538">
        <v>0</v>
      </c>
      <c r="BD538">
        <v>0</v>
      </c>
      <c r="BE538">
        <v>0</v>
      </c>
      <c r="BF538">
        <v>0</v>
      </c>
      <c r="BG538">
        <v>0</v>
      </c>
      <c r="BH538">
        <v>0</v>
      </c>
      <c r="BI538">
        <v>0</v>
      </c>
      <c r="BJ538">
        <v>0</v>
      </c>
      <c r="BK538">
        <v>0</v>
      </c>
      <c r="BL538">
        <v>0</v>
      </c>
      <c r="BM538">
        <v>0</v>
      </c>
      <c r="BN538">
        <v>0</v>
      </c>
      <c r="BO538">
        <v>0</v>
      </c>
      <c r="BP538">
        <v>0</v>
      </c>
      <c r="BQ538">
        <v>0</v>
      </c>
      <c r="BR538">
        <v>0</v>
      </c>
      <c r="BS538">
        <v>0</v>
      </c>
      <c r="BT538">
        <v>0</v>
      </c>
      <c r="BU538">
        <v>0</v>
      </c>
      <c r="BV538">
        <v>0</v>
      </c>
      <c r="BW538">
        <v>0</v>
      </c>
      <c r="CX538">
        <f>Y538*Source!I343</f>
        <v>4.6575000000000005E-2</v>
      </c>
      <c r="CY538">
        <f>AB538</f>
        <v>399.5</v>
      </c>
      <c r="CZ538">
        <f>AF538</f>
        <v>31.26</v>
      </c>
      <c r="DA538">
        <f>AJ538</f>
        <v>12.78</v>
      </c>
      <c r="DB538">
        <f>ROUND((ROUND(AT538*CZ538,2)*1.25),6)</f>
        <v>0.38750000000000001</v>
      </c>
      <c r="DC538">
        <f>ROUND((ROUND(AT538*AG538,2)*1.25),6)</f>
        <v>0.17499999999999999</v>
      </c>
    </row>
    <row r="539" spans="1:107" x14ac:dyDescent="0.2">
      <c r="A539">
        <f>ROW(Source!A343)</f>
        <v>343</v>
      </c>
      <c r="B539">
        <v>68187018</v>
      </c>
      <c r="C539">
        <v>68193107</v>
      </c>
      <c r="D539">
        <v>64873129</v>
      </c>
      <c r="E539">
        <v>1</v>
      </c>
      <c r="F539">
        <v>1</v>
      </c>
      <c r="G539">
        <v>1</v>
      </c>
      <c r="H539">
        <v>2</v>
      </c>
      <c r="I539" t="s">
        <v>715</v>
      </c>
      <c r="J539" t="s">
        <v>716</v>
      </c>
      <c r="K539" t="s">
        <v>717</v>
      </c>
      <c r="L539">
        <v>1368</v>
      </c>
      <c r="N539">
        <v>1011</v>
      </c>
      <c r="O539" t="s">
        <v>669</v>
      </c>
      <c r="P539" t="s">
        <v>669</v>
      </c>
      <c r="Q539">
        <v>1</v>
      </c>
      <c r="W539">
        <v>0</v>
      </c>
      <c r="X539">
        <v>1230759911</v>
      </c>
      <c r="Y539">
        <v>3.7499999999999999E-2</v>
      </c>
      <c r="AA539">
        <v>0</v>
      </c>
      <c r="AB539">
        <v>851.65</v>
      </c>
      <c r="AC539">
        <v>329.79</v>
      </c>
      <c r="AD539">
        <v>0</v>
      </c>
      <c r="AE539">
        <v>0</v>
      </c>
      <c r="AF539">
        <v>87.17</v>
      </c>
      <c r="AG539">
        <v>11.6</v>
      </c>
      <c r="AH539">
        <v>0</v>
      </c>
      <c r="AI539">
        <v>1</v>
      </c>
      <c r="AJ539">
        <v>9.77</v>
      </c>
      <c r="AK539">
        <v>28.43</v>
      </c>
      <c r="AL539">
        <v>1</v>
      </c>
      <c r="AN539">
        <v>0</v>
      </c>
      <c r="AO539">
        <v>1</v>
      </c>
      <c r="AP539">
        <v>1</v>
      </c>
      <c r="AQ539">
        <v>0</v>
      </c>
      <c r="AR539">
        <v>0</v>
      </c>
      <c r="AS539" t="s">
        <v>3</v>
      </c>
      <c r="AT539">
        <v>0.03</v>
      </c>
      <c r="AU539" t="s">
        <v>20</v>
      </c>
      <c r="AV539">
        <v>0</v>
      </c>
      <c r="AW539">
        <v>2</v>
      </c>
      <c r="AX539">
        <v>68193118</v>
      </c>
      <c r="AY539">
        <v>1</v>
      </c>
      <c r="AZ539">
        <v>0</v>
      </c>
      <c r="BA539">
        <v>529</v>
      </c>
      <c r="BB539">
        <v>0</v>
      </c>
      <c r="BC539">
        <v>0</v>
      </c>
      <c r="BD539">
        <v>0</v>
      </c>
      <c r="BE539">
        <v>0</v>
      </c>
      <c r="BF539">
        <v>0</v>
      </c>
      <c r="BG539">
        <v>0</v>
      </c>
      <c r="BH539">
        <v>0</v>
      </c>
      <c r="BI539">
        <v>0</v>
      </c>
      <c r="BJ539">
        <v>0</v>
      </c>
      <c r="BK539">
        <v>0</v>
      </c>
      <c r="BL539">
        <v>0</v>
      </c>
      <c r="BM539">
        <v>0</v>
      </c>
      <c r="BN539">
        <v>0</v>
      </c>
      <c r="BO539">
        <v>0</v>
      </c>
      <c r="BP539">
        <v>0</v>
      </c>
      <c r="BQ539">
        <v>0</v>
      </c>
      <c r="BR539">
        <v>0</v>
      </c>
      <c r="BS539">
        <v>0</v>
      </c>
      <c r="BT539">
        <v>0</v>
      </c>
      <c r="BU539">
        <v>0</v>
      </c>
      <c r="BV539">
        <v>0</v>
      </c>
      <c r="BW539">
        <v>0</v>
      </c>
      <c r="CX539">
        <f>Y539*Source!I343</f>
        <v>0.13972499999999999</v>
      </c>
      <c r="CY539">
        <f>AB539</f>
        <v>851.65</v>
      </c>
      <c r="CZ539">
        <f>AF539</f>
        <v>87.17</v>
      </c>
      <c r="DA539">
        <f>AJ539</f>
        <v>9.77</v>
      </c>
      <c r="DB539">
        <f>ROUND((ROUND(AT539*CZ539,2)*1.25),6)</f>
        <v>3.2749999999999999</v>
      </c>
      <c r="DC539">
        <f>ROUND((ROUND(AT539*AG539,2)*1.25),6)</f>
        <v>0.4375</v>
      </c>
    </row>
    <row r="540" spans="1:107" x14ac:dyDescent="0.2">
      <c r="A540">
        <f>ROW(Source!A343)</f>
        <v>343</v>
      </c>
      <c r="B540">
        <v>68187018</v>
      </c>
      <c r="C540">
        <v>68193107</v>
      </c>
      <c r="D540">
        <v>64808516</v>
      </c>
      <c r="E540">
        <v>1</v>
      </c>
      <c r="F540">
        <v>1</v>
      </c>
      <c r="G540">
        <v>1</v>
      </c>
      <c r="H540">
        <v>3</v>
      </c>
      <c r="I540" t="s">
        <v>792</v>
      </c>
      <c r="J540" t="s">
        <v>793</v>
      </c>
      <c r="K540" t="s">
        <v>794</v>
      </c>
      <c r="L540">
        <v>1327</v>
      </c>
      <c r="N540">
        <v>1005</v>
      </c>
      <c r="O540" t="s">
        <v>31</v>
      </c>
      <c r="P540" t="s">
        <v>31</v>
      </c>
      <c r="Q540">
        <v>1</v>
      </c>
      <c r="W540">
        <v>0</v>
      </c>
      <c r="X540">
        <v>-1827594923</v>
      </c>
      <c r="Y540">
        <v>4.4000000000000004</v>
      </c>
      <c r="AA540">
        <v>153.30000000000001</v>
      </c>
      <c r="AB540">
        <v>0</v>
      </c>
      <c r="AC540">
        <v>0</v>
      </c>
      <c r="AD540">
        <v>0</v>
      </c>
      <c r="AE540">
        <v>72.31</v>
      </c>
      <c r="AF540">
        <v>0</v>
      </c>
      <c r="AG540">
        <v>0</v>
      </c>
      <c r="AH540">
        <v>0</v>
      </c>
      <c r="AI540">
        <v>2.12</v>
      </c>
      <c r="AJ540">
        <v>1</v>
      </c>
      <c r="AK540">
        <v>1</v>
      </c>
      <c r="AL540">
        <v>1</v>
      </c>
      <c r="AN540">
        <v>0</v>
      </c>
      <c r="AO540">
        <v>1</v>
      </c>
      <c r="AP540">
        <v>0</v>
      </c>
      <c r="AQ540">
        <v>0</v>
      </c>
      <c r="AR540">
        <v>0</v>
      </c>
      <c r="AS540" t="s">
        <v>3</v>
      </c>
      <c r="AT540">
        <v>4.4000000000000004</v>
      </c>
      <c r="AU540" t="s">
        <v>3</v>
      </c>
      <c r="AV540">
        <v>0</v>
      </c>
      <c r="AW540">
        <v>2</v>
      </c>
      <c r="AX540">
        <v>68193119</v>
      </c>
      <c r="AY540">
        <v>1</v>
      </c>
      <c r="AZ540">
        <v>0</v>
      </c>
      <c r="BA540">
        <v>530</v>
      </c>
      <c r="BB540">
        <v>0</v>
      </c>
      <c r="BC540">
        <v>0</v>
      </c>
      <c r="BD540">
        <v>0</v>
      </c>
      <c r="BE540">
        <v>0</v>
      </c>
      <c r="BF540">
        <v>0</v>
      </c>
      <c r="BG540">
        <v>0</v>
      </c>
      <c r="BH540">
        <v>0</v>
      </c>
      <c r="BI540">
        <v>0</v>
      </c>
      <c r="BJ540">
        <v>0</v>
      </c>
      <c r="BK540">
        <v>0</v>
      </c>
      <c r="BL540">
        <v>0</v>
      </c>
      <c r="BM540">
        <v>0</v>
      </c>
      <c r="BN540">
        <v>0</v>
      </c>
      <c r="BO540">
        <v>0</v>
      </c>
      <c r="BP540">
        <v>0</v>
      </c>
      <c r="BQ540">
        <v>0</v>
      </c>
      <c r="BR540">
        <v>0</v>
      </c>
      <c r="BS540">
        <v>0</v>
      </c>
      <c r="BT540">
        <v>0</v>
      </c>
      <c r="BU540">
        <v>0</v>
      </c>
      <c r="BV540">
        <v>0</v>
      </c>
      <c r="BW540">
        <v>0</v>
      </c>
      <c r="CX540">
        <f>Y540*Source!I343</f>
        <v>16.394400000000001</v>
      </c>
      <c r="CY540">
        <f>AA540</f>
        <v>153.30000000000001</v>
      </c>
      <c r="CZ540">
        <f>AE540</f>
        <v>72.31</v>
      </c>
      <c r="DA540">
        <f>AI540</f>
        <v>2.12</v>
      </c>
      <c r="DB540">
        <f>ROUND(ROUND(AT540*CZ540,2),6)</f>
        <v>318.16000000000003</v>
      </c>
      <c r="DC540">
        <f>ROUND(ROUND(AT540*AG540,2),6)</f>
        <v>0</v>
      </c>
    </row>
    <row r="541" spans="1:107" x14ac:dyDescent="0.2">
      <c r="A541">
        <f>ROW(Source!A343)</f>
        <v>343</v>
      </c>
      <c r="B541">
        <v>68187018</v>
      </c>
      <c r="C541">
        <v>68193107</v>
      </c>
      <c r="D541">
        <v>64808584</v>
      </c>
      <c r="E541">
        <v>1</v>
      </c>
      <c r="F541">
        <v>1</v>
      </c>
      <c r="G541">
        <v>1</v>
      </c>
      <c r="H541">
        <v>3</v>
      </c>
      <c r="I541" t="s">
        <v>795</v>
      </c>
      <c r="J541" t="s">
        <v>796</v>
      </c>
      <c r="K541" t="s">
        <v>797</v>
      </c>
      <c r="L541">
        <v>1348</v>
      </c>
      <c r="N541">
        <v>1009</v>
      </c>
      <c r="O541" t="s">
        <v>133</v>
      </c>
      <c r="P541" t="s">
        <v>133</v>
      </c>
      <c r="Q541">
        <v>1000</v>
      </c>
      <c r="W541">
        <v>0</v>
      </c>
      <c r="X541">
        <v>-1330008606</v>
      </c>
      <c r="Y541">
        <v>2.9000000000000001E-2</v>
      </c>
      <c r="AA541">
        <v>19941.68</v>
      </c>
      <c r="AB541">
        <v>0</v>
      </c>
      <c r="AC541">
        <v>0</v>
      </c>
      <c r="AD541">
        <v>0</v>
      </c>
      <c r="AE541">
        <v>2898.5</v>
      </c>
      <c r="AF541">
        <v>0</v>
      </c>
      <c r="AG541">
        <v>0</v>
      </c>
      <c r="AH541">
        <v>0</v>
      </c>
      <c r="AI541">
        <v>6.88</v>
      </c>
      <c r="AJ541">
        <v>1</v>
      </c>
      <c r="AK541">
        <v>1</v>
      </c>
      <c r="AL541">
        <v>1</v>
      </c>
      <c r="AN541">
        <v>0</v>
      </c>
      <c r="AO541">
        <v>1</v>
      </c>
      <c r="AP541">
        <v>0</v>
      </c>
      <c r="AQ541">
        <v>0</v>
      </c>
      <c r="AR541">
        <v>0</v>
      </c>
      <c r="AS541" t="s">
        <v>3</v>
      </c>
      <c r="AT541">
        <v>2.9000000000000001E-2</v>
      </c>
      <c r="AU541" t="s">
        <v>3</v>
      </c>
      <c r="AV541">
        <v>0</v>
      </c>
      <c r="AW541">
        <v>2</v>
      </c>
      <c r="AX541">
        <v>68193120</v>
      </c>
      <c r="AY541">
        <v>1</v>
      </c>
      <c r="AZ541">
        <v>0</v>
      </c>
      <c r="BA541">
        <v>531</v>
      </c>
      <c r="BB541">
        <v>0</v>
      </c>
      <c r="BC541">
        <v>0</v>
      </c>
      <c r="BD541">
        <v>0</v>
      </c>
      <c r="BE541">
        <v>0</v>
      </c>
      <c r="BF541">
        <v>0</v>
      </c>
      <c r="BG541">
        <v>0</v>
      </c>
      <c r="BH541">
        <v>0</v>
      </c>
      <c r="BI541">
        <v>0</v>
      </c>
      <c r="BJ541">
        <v>0</v>
      </c>
      <c r="BK541">
        <v>0</v>
      </c>
      <c r="BL541">
        <v>0</v>
      </c>
      <c r="BM541">
        <v>0</v>
      </c>
      <c r="BN541">
        <v>0</v>
      </c>
      <c r="BO541">
        <v>0</v>
      </c>
      <c r="BP541">
        <v>0</v>
      </c>
      <c r="BQ541">
        <v>0</v>
      </c>
      <c r="BR541">
        <v>0</v>
      </c>
      <c r="BS541">
        <v>0</v>
      </c>
      <c r="BT541">
        <v>0</v>
      </c>
      <c r="BU541">
        <v>0</v>
      </c>
      <c r="BV541">
        <v>0</v>
      </c>
      <c r="BW541">
        <v>0</v>
      </c>
      <c r="CX541">
        <f>Y541*Source!I343</f>
        <v>0.10805400000000001</v>
      </c>
      <c r="CY541">
        <f>AA541</f>
        <v>19941.68</v>
      </c>
      <c r="CZ541">
        <f>AE541</f>
        <v>2898.5</v>
      </c>
      <c r="DA541">
        <f>AI541</f>
        <v>6.88</v>
      </c>
      <c r="DB541">
        <f>ROUND(ROUND(AT541*CZ541,2),6)</f>
        <v>84.06</v>
      </c>
      <c r="DC541">
        <f>ROUND(ROUND(AT541*AG541,2),6)</f>
        <v>0</v>
      </c>
    </row>
    <row r="542" spans="1:107" x14ac:dyDescent="0.2">
      <c r="A542">
        <f>ROW(Source!A343)</f>
        <v>343</v>
      </c>
      <c r="B542">
        <v>68187018</v>
      </c>
      <c r="C542">
        <v>68193107</v>
      </c>
      <c r="D542">
        <v>64808665</v>
      </c>
      <c r="E542">
        <v>1</v>
      </c>
      <c r="F542">
        <v>1</v>
      </c>
      <c r="G542">
        <v>1</v>
      </c>
      <c r="H542">
        <v>3</v>
      </c>
      <c r="I542" t="s">
        <v>798</v>
      </c>
      <c r="J542" t="s">
        <v>799</v>
      </c>
      <c r="K542" t="s">
        <v>800</v>
      </c>
      <c r="L542">
        <v>1346</v>
      </c>
      <c r="N542">
        <v>1009</v>
      </c>
      <c r="O542" t="s">
        <v>120</v>
      </c>
      <c r="P542" t="s">
        <v>120</v>
      </c>
      <c r="Q542">
        <v>1</v>
      </c>
      <c r="W542">
        <v>0</v>
      </c>
      <c r="X542">
        <v>644139035</v>
      </c>
      <c r="Y542">
        <v>0.15</v>
      </c>
      <c r="AA542">
        <v>45.67</v>
      </c>
      <c r="AB542">
        <v>0</v>
      </c>
      <c r="AC542">
        <v>0</v>
      </c>
      <c r="AD542">
        <v>0</v>
      </c>
      <c r="AE542">
        <v>1.81</v>
      </c>
      <c r="AF542">
        <v>0</v>
      </c>
      <c r="AG542">
        <v>0</v>
      </c>
      <c r="AH542">
        <v>0</v>
      </c>
      <c r="AI542">
        <v>25.23</v>
      </c>
      <c r="AJ542">
        <v>1</v>
      </c>
      <c r="AK542">
        <v>1</v>
      </c>
      <c r="AL542">
        <v>1</v>
      </c>
      <c r="AN542">
        <v>0</v>
      </c>
      <c r="AO542">
        <v>1</v>
      </c>
      <c r="AP542">
        <v>0</v>
      </c>
      <c r="AQ542">
        <v>0</v>
      </c>
      <c r="AR542">
        <v>0</v>
      </c>
      <c r="AS542" t="s">
        <v>3</v>
      </c>
      <c r="AT542">
        <v>0.15</v>
      </c>
      <c r="AU542" t="s">
        <v>3</v>
      </c>
      <c r="AV542">
        <v>0</v>
      </c>
      <c r="AW542">
        <v>2</v>
      </c>
      <c r="AX542">
        <v>68193121</v>
      </c>
      <c r="AY542">
        <v>1</v>
      </c>
      <c r="AZ542">
        <v>0</v>
      </c>
      <c r="BA542">
        <v>532</v>
      </c>
      <c r="BB542">
        <v>0</v>
      </c>
      <c r="BC542">
        <v>0</v>
      </c>
      <c r="BD542">
        <v>0</v>
      </c>
      <c r="BE542">
        <v>0</v>
      </c>
      <c r="BF542">
        <v>0</v>
      </c>
      <c r="BG542">
        <v>0</v>
      </c>
      <c r="BH542">
        <v>0</v>
      </c>
      <c r="BI542">
        <v>0</v>
      </c>
      <c r="BJ542">
        <v>0</v>
      </c>
      <c r="BK542">
        <v>0</v>
      </c>
      <c r="BL542">
        <v>0</v>
      </c>
      <c r="BM542">
        <v>0</v>
      </c>
      <c r="BN542">
        <v>0</v>
      </c>
      <c r="BO542">
        <v>0</v>
      </c>
      <c r="BP542">
        <v>0</v>
      </c>
      <c r="BQ542">
        <v>0</v>
      </c>
      <c r="BR542">
        <v>0</v>
      </c>
      <c r="BS542">
        <v>0</v>
      </c>
      <c r="BT542">
        <v>0</v>
      </c>
      <c r="BU542">
        <v>0</v>
      </c>
      <c r="BV542">
        <v>0</v>
      </c>
      <c r="BW542">
        <v>0</v>
      </c>
      <c r="CX542">
        <f>Y542*Source!I343</f>
        <v>0.55889999999999995</v>
      </c>
      <c r="CY542">
        <f>AA542</f>
        <v>45.67</v>
      </c>
      <c r="CZ542">
        <f>AE542</f>
        <v>1.81</v>
      </c>
      <c r="DA542">
        <f>AI542</f>
        <v>25.23</v>
      </c>
      <c r="DB542">
        <f>ROUND(ROUND(AT542*CZ542,2),6)</f>
        <v>0.27</v>
      </c>
      <c r="DC542">
        <f>ROUND(ROUND(AT542*AG542,2),6)</f>
        <v>0</v>
      </c>
    </row>
    <row r="543" spans="1:107" x14ac:dyDescent="0.2">
      <c r="A543">
        <f>ROW(Source!A344)</f>
        <v>344</v>
      </c>
      <c r="B543">
        <v>68187018</v>
      </c>
      <c r="C543">
        <v>68193122</v>
      </c>
      <c r="D543">
        <v>18411117</v>
      </c>
      <c r="E543">
        <v>1</v>
      </c>
      <c r="F543">
        <v>1</v>
      </c>
      <c r="G543">
        <v>1</v>
      </c>
      <c r="H543">
        <v>1</v>
      </c>
      <c r="I543" t="s">
        <v>801</v>
      </c>
      <c r="J543" t="s">
        <v>3</v>
      </c>
      <c r="K543" t="s">
        <v>802</v>
      </c>
      <c r="L543">
        <v>1369</v>
      </c>
      <c r="N543">
        <v>1013</v>
      </c>
      <c r="O543" t="s">
        <v>665</v>
      </c>
      <c r="P543" t="s">
        <v>665</v>
      </c>
      <c r="Q543">
        <v>1</v>
      </c>
      <c r="W543">
        <v>0</v>
      </c>
      <c r="X543">
        <v>-1739886638</v>
      </c>
      <c r="Y543">
        <v>7.5324999999999998</v>
      </c>
      <c r="AA543">
        <v>0</v>
      </c>
      <c r="AB543">
        <v>0</v>
      </c>
      <c r="AC543">
        <v>0</v>
      </c>
      <c r="AD543">
        <v>9.6199999999999992</v>
      </c>
      <c r="AE543">
        <v>0</v>
      </c>
      <c r="AF543">
        <v>0</v>
      </c>
      <c r="AG543">
        <v>0</v>
      </c>
      <c r="AH543">
        <v>9.6199999999999992</v>
      </c>
      <c r="AI543">
        <v>1</v>
      </c>
      <c r="AJ543">
        <v>1</v>
      </c>
      <c r="AK543">
        <v>1</v>
      </c>
      <c r="AL543">
        <v>1</v>
      </c>
      <c r="AN543">
        <v>0</v>
      </c>
      <c r="AO543">
        <v>1</v>
      </c>
      <c r="AP543">
        <v>1</v>
      </c>
      <c r="AQ543">
        <v>0</v>
      </c>
      <c r="AR543">
        <v>0</v>
      </c>
      <c r="AS543" t="s">
        <v>3</v>
      </c>
      <c r="AT543">
        <v>6.55</v>
      </c>
      <c r="AU543" t="s">
        <v>21</v>
      </c>
      <c r="AV543">
        <v>1</v>
      </c>
      <c r="AW543">
        <v>2</v>
      </c>
      <c r="AX543">
        <v>68193129</v>
      </c>
      <c r="AY543">
        <v>1</v>
      </c>
      <c r="AZ543">
        <v>2048</v>
      </c>
      <c r="BA543">
        <v>533</v>
      </c>
      <c r="BB543">
        <v>0</v>
      </c>
      <c r="BC543">
        <v>0</v>
      </c>
      <c r="BD543">
        <v>0</v>
      </c>
      <c r="BE543">
        <v>0</v>
      </c>
      <c r="BF543">
        <v>0</v>
      </c>
      <c r="BG543">
        <v>0</v>
      </c>
      <c r="BH543">
        <v>0</v>
      </c>
      <c r="BI543">
        <v>0</v>
      </c>
      <c r="BJ543">
        <v>0</v>
      </c>
      <c r="BK543">
        <v>0</v>
      </c>
      <c r="BL543">
        <v>0</v>
      </c>
      <c r="BM543">
        <v>0</v>
      </c>
      <c r="BN543">
        <v>0</v>
      </c>
      <c r="BO543">
        <v>0</v>
      </c>
      <c r="BP543">
        <v>0</v>
      </c>
      <c r="BQ543">
        <v>0</v>
      </c>
      <c r="BR543">
        <v>0</v>
      </c>
      <c r="BS543">
        <v>0</v>
      </c>
      <c r="BT543">
        <v>0</v>
      </c>
      <c r="BU543">
        <v>0</v>
      </c>
      <c r="BV543">
        <v>0</v>
      </c>
      <c r="BW543">
        <v>0</v>
      </c>
      <c r="CX543">
        <f>Y543*Source!I344</f>
        <v>28.066095000000001</v>
      </c>
      <c r="CY543">
        <f>AD543</f>
        <v>9.6199999999999992</v>
      </c>
      <c r="CZ543">
        <f>AH543</f>
        <v>9.6199999999999992</v>
      </c>
      <c r="DA543">
        <f>AL543</f>
        <v>1</v>
      </c>
      <c r="DB543">
        <f>ROUND((ROUND(AT543*CZ543,2)*1.15),6)</f>
        <v>72.461500000000001</v>
      </c>
      <c r="DC543">
        <f>ROUND((ROUND(AT543*AG543,2)*1.15),6)</f>
        <v>0</v>
      </c>
    </row>
    <row r="544" spans="1:107" x14ac:dyDescent="0.2">
      <c r="A544">
        <f>ROW(Source!A344)</f>
        <v>344</v>
      </c>
      <c r="B544">
        <v>68187018</v>
      </c>
      <c r="C544">
        <v>68193122</v>
      </c>
      <c r="D544">
        <v>121548</v>
      </c>
      <c r="E544">
        <v>1</v>
      </c>
      <c r="F544">
        <v>1</v>
      </c>
      <c r="G544">
        <v>1</v>
      </c>
      <c r="H544">
        <v>1</v>
      </c>
      <c r="I544" t="s">
        <v>44</v>
      </c>
      <c r="J544" t="s">
        <v>3</v>
      </c>
      <c r="K544" t="s">
        <v>723</v>
      </c>
      <c r="L544">
        <v>608254</v>
      </c>
      <c r="N544">
        <v>1013</v>
      </c>
      <c r="O544" t="s">
        <v>724</v>
      </c>
      <c r="P544" t="s">
        <v>724</v>
      </c>
      <c r="Q544">
        <v>1</v>
      </c>
      <c r="W544">
        <v>0</v>
      </c>
      <c r="X544">
        <v>-185737400</v>
      </c>
      <c r="Y544">
        <v>1.2500000000000001E-2</v>
      </c>
      <c r="AA544">
        <v>0</v>
      </c>
      <c r="AB544">
        <v>0</v>
      </c>
      <c r="AC544">
        <v>0</v>
      </c>
      <c r="AD544">
        <v>0</v>
      </c>
      <c r="AE544">
        <v>0</v>
      </c>
      <c r="AF544">
        <v>0</v>
      </c>
      <c r="AG544">
        <v>0</v>
      </c>
      <c r="AH544">
        <v>0</v>
      </c>
      <c r="AI544">
        <v>1</v>
      </c>
      <c r="AJ544">
        <v>1</v>
      </c>
      <c r="AK544">
        <v>1</v>
      </c>
      <c r="AL544">
        <v>1</v>
      </c>
      <c r="AN544">
        <v>0</v>
      </c>
      <c r="AO544">
        <v>1</v>
      </c>
      <c r="AP544">
        <v>1</v>
      </c>
      <c r="AQ544">
        <v>0</v>
      </c>
      <c r="AR544">
        <v>0</v>
      </c>
      <c r="AS544" t="s">
        <v>3</v>
      </c>
      <c r="AT544">
        <v>0.01</v>
      </c>
      <c r="AU544" t="s">
        <v>20</v>
      </c>
      <c r="AV544">
        <v>2</v>
      </c>
      <c r="AW544">
        <v>2</v>
      </c>
      <c r="AX544">
        <v>68193130</v>
      </c>
      <c r="AY544">
        <v>1</v>
      </c>
      <c r="AZ544">
        <v>0</v>
      </c>
      <c r="BA544">
        <v>534</v>
      </c>
      <c r="BB544">
        <v>0</v>
      </c>
      <c r="BC544">
        <v>0</v>
      </c>
      <c r="BD544">
        <v>0</v>
      </c>
      <c r="BE544">
        <v>0</v>
      </c>
      <c r="BF544">
        <v>0</v>
      </c>
      <c r="BG544">
        <v>0</v>
      </c>
      <c r="BH544">
        <v>0</v>
      </c>
      <c r="BI544">
        <v>0</v>
      </c>
      <c r="BJ544">
        <v>0</v>
      </c>
      <c r="BK544">
        <v>0</v>
      </c>
      <c r="BL544">
        <v>0</v>
      </c>
      <c r="BM544">
        <v>0</v>
      </c>
      <c r="BN544">
        <v>0</v>
      </c>
      <c r="BO544">
        <v>0</v>
      </c>
      <c r="BP544">
        <v>0</v>
      </c>
      <c r="BQ544">
        <v>0</v>
      </c>
      <c r="BR544">
        <v>0</v>
      </c>
      <c r="BS544">
        <v>0</v>
      </c>
      <c r="BT544">
        <v>0</v>
      </c>
      <c r="BU544">
        <v>0</v>
      </c>
      <c r="BV544">
        <v>0</v>
      </c>
      <c r="BW544">
        <v>0</v>
      </c>
      <c r="CX544">
        <f>Y544*Source!I344</f>
        <v>4.6575000000000005E-2</v>
      </c>
      <c r="CY544">
        <f>AD544</f>
        <v>0</v>
      </c>
      <c r="CZ544">
        <f>AH544</f>
        <v>0</v>
      </c>
      <c r="DA544">
        <f>AL544</f>
        <v>1</v>
      </c>
      <c r="DB544">
        <f>ROUND((ROUND(AT544*CZ544,2)*1.25),6)</f>
        <v>0</v>
      </c>
      <c r="DC544">
        <f>ROUND((ROUND(AT544*AG544,2)*1.25),6)</f>
        <v>0</v>
      </c>
    </row>
    <row r="545" spans="1:107" x14ac:dyDescent="0.2">
      <c r="A545">
        <f>ROW(Source!A344)</f>
        <v>344</v>
      </c>
      <c r="B545">
        <v>68187018</v>
      </c>
      <c r="C545">
        <v>68193122</v>
      </c>
      <c r="D545">
        <v>64871408</v>
      </c>
      <c r="E545">
        <v>1</v>
      </c>
      <c r="F545">
        <v>1</v>
      </c>
      <c r="G545">
        <v>1</v>
      </c>
      <c r="H545">
        <v>2</v>
      </c>
      <c r="I545" t="s">
        <v>789</v>
      </c>
      <c r="J545" t="s">
        <v>790</v>
      </c>
      <c r="K545" t="s">
        <v>791</v>
      </c>
      <c r="L545">
        <v>1368</v>
      </c>
      <c r="N545">
        <v>1011</v>
      </c>
      <c r="O545" t="s">
        <v>669</v>
      </c>
      <c r="P545" t="s">
        <v>669</v>
      </c>
      <c r="Q545">
        <v>1</v>
      </c>
      <c r="W545">
        <v>0</v>
      </c>
      <c r="X545">
        <v>344519037</v>
      </c>
      <c r="Y545">
        <v>1.2500000000000001E-2</v>
      </c>
      <c r="AA545">
        <v>0</v>
      </c>
      <c r="AB545">
        <v>399.5</v>
      </c>
      <c r="AC545">
        <v>383.81</v>
      </c>
      <c r="AD545">
        <v>0</v>
      </c>
      <c r="AE545">
        <v>0</v>
      </c>
      <c r="AF545">
        <v>31.26</v>
      </c>
      <c r="AG545">
        <v>13.5</v>
      </c>
      <c r="AH545">
        <v>0</v>
      </c>
      <c r="AI545">
        <v>1</v>
      </c>
      <c r="AJ545">
        <v>12.78</v>
      </c>
      <c r="AK545">
        <v>28.43</v>
      </c>
      <c r="AL545">
        <v>1</v>
      </c>
      <c r="AN545">
        <v>0</v>
      </c>
      <c r="AO545">
        <v>1</v>
      </c>
      <c r="AP545">
        <v>1</v>
      </c>
      <c r="AQ545">
        <v>0</v>
      </c>
      <c r="AR545">
        <v>0</v>
      </c>
      <c r="AS545" t="s">
        <v>3</v>
      </c>
      <c r="AT545">
        <v>0.01</v>
      </c>
      <c r="AU545" t="s">
        <v>20</v>
      </c>
      <c r="AV545">
        <v>0</v>
      </c>
      <c r="AW545">
        <v>2</v>
      </c>
      <c r="AX545">
        <v>68193131</v>
      </c>
      <c r="AY545">
        <v>1</v>
      </c>
      <c r="AZ545">
        <v>0</v>
      </c>
      <c r="BA545">
        <v>535</v>
      </c>
      <c r="BB545">
        <v>0</v>
      </c>
      <c r="BC545">
        <v>0</v>
      </c>
      <c r="BD545">
        <v>0</v>
      </c>
      <c r="BE545">
        <v>0</v>
      </c>
      <c r="BF545">
        <v>0</v>
      </c>
      <c r="BG545">
        <v>0</v>
      </c>
      <c r="BH545">
        <v>0</v>
      </c>
      <c r="BI545">
        <v>0</v>
      </c>
      <c r="BJ545">
        <v>0</v>
      </c>
      <c r="BK545">
        <v>0</v>
      </c>
      <c r="BL545">
        <v>0</v>
      </c>
      <c r="BM545">
        <v>0</v>
      </c>
      <c r="BN545">
        <v>0</v>
      </c>
      <c r="BO545">
        <v>0</v>
      </c>
      <c r="BP545">
        <v>0</v>
      </c>
      <c r="BQ545">
        <v>0</v>
      </c>
      <c r="BR545">
        <v>0</v>
      </c>
      <c r="BS545">
        <v>0</v>
      </c>
      <c r="BT545">
        <v>0</v>
      </c>
      <c r="BU545">
        <v>0</v>
      </c>
      <c r="BV545">
        <v>0</v>
      </c>
      <c r="BW545">
        <v>0</v>
      </c>
      <c r="CX545">
        <f>Y545*Source!I344</f>
        <v>4.6575000000000005E-2</v>
      </c>
      <c r="CY545">
        <f>AB545</f>
        <v>399.5</v>
      </c>
      <c r="CZ545">
        <f>AF545</f>
        <v>31.26</v>
      </c>
      <c r="DA545">
        <f>AJ545</f>
        <v>12.78</v>
      </c>
      <c r="DB545">
        <f>ROUND((ROUND(AT545*CZ545,2)*1.25),6)</f>
        <v>0.38750000000000001</v>
      </c>
      <c r="DC545">
        <f>ROUND((ROUND(AT545*AG545,2)*1.25),6)</f>
        <v>0.17499999999999999</v>
      </c>
    </row>
    <row r="546" spans="1:107" x14ac:dyDescent="0.2">
      <c r="A546">
        <f>ROW(Source!A344)</f>
        <v>344</v>
      </c>
      <c r="B546">
        <v>68187018</v>
      </c>
      <c r="C546">
        <v>68193122</v>
      </c>
      <c r="D546">
        <v>64873129</v>
      </c>
      <c r="E546">
        <v>1</v>
      </c>
      <c r="F546">
        <v>1</v>
      </c>
      <c r="G546">
        <v>1</v>
      </c>
      <c r="H546">
        <v>2</v>
      </c>
      <c r="I546" t="s">
        <v>715</v>
      </c>
      <c r="J546" t="s">
        <v>716</v>
      </c>
      <c r="K546" t="s">
        <v>717</v>
      </c>
      <c r="L546">
        <v>1368</v>
      </c>
      <c r="N546">
        <v>1011</v>
      </c>
      <c r="O546" t="s">
        <v>669</v>
      </c>
      <c r="P546" t="s">
        <v>669</v>
      </c>
      <c r="Q546">
        <v>1</v>
      </c>
      <c r="W546">
        <v>0</v>
      </c>
      <c r="X546">
        <v>1230759911</v>
      </c>
      <c r="Y546">
        <v>1.2500000000000001E-2</v>
      </c>
      <c r="AA546">
        <v>0</v>
      </c>
      <c r="AB546">
        <v>851.65</v>
      </c>
      <c r="AC546">
        <v>329.79</v>
      </c>
      <c r="AD546">
        <v>0</v>
      </c>
      <c r="AE546">
        <v>0</v>
      </c>
      <c r="AF546">
        <v>87.17</v>
      </c>
      <c r="AG546">
        <v>11.6</v>
      </c>
      <c r="AH546">
        <v>0</v>
      </c>
      <c r="AI546">
        <v>1</v>
      </c>
      <c r="AJ546">
        <v>9.77</v>
      </c>
      <c r="AK546">
        <v>28.43</v>
      </c>
      <c r="AL546">
        <v>1</v>
      </c>
      <c r="AN546">
        <v>0</v>
      </c>
      <c r="AO546">
        <v>1</v>
      </c>
      <c r="AP546">
        <v>1</v>
      </c>
      <c r="AQ546">
        <v>0</v>
      </c>
      <c r="AR546">
        <v>0</v>
      </c>
      <c r="AS546" t="s">
        <v>3</v>
      </c>
      <c r="AT546">
        <v>0.01</v>
      </c>
      <c r="AU546" t="s">
        <v>20</v>
      </c>
      <c r="AV546">
        <v>0</v>
      </c>
      <c r="AW546">
        <v>2</v>
      </c>
      <c r="AX546">
        <v>68193132</v>
      </c>
      <c r="AY546">
        <v>1</v>
      </c>
      <c r="AZ546">
        <v>0</v>
      </c>
      <c r="BA546">
        <v>536</v>
      </c>
      <c r="BB546">
        <v>0</v>
      </c>
      <c r="BC546">
        <v>0</v>
      </c>
      <c r="BD546">
        <v>0</v>
      </c>
      <c r="BE546">
        <v>0</v>
      </c>
      <c r="BF546">
        <v>0</v>
      </c>
      <c r="BG546">
        <v>0</v>
      </c>
      <c r="BH546">
        <v>0</v>
      </c>
      <c r="BI546">
        <v>0</v>
      </c>
      <c r="BJ546">
        <v>0</v>
      </c>
      <c r="BK546">
        <v>0</v>
      </c>
      <c r="BL546">
        <v>0</v>
      </c>
      <c r="BM546">
        <v>0</v>
      </c>
      <c r="BN546">
        <v>0</v>
      </c>
      <c r="BO546">
        <v>0</v>
      </c>
      <c r="BP546">
        <v>0</v>
      </c>
      <c r="BQ546">
        <v>0</v>
      </c>
      <c r="BR546">
        <v>0</v>
      </c>
      <c r="BS546">
        <v>0</v>
      </c>
      <c r="BT546">
        <v>0</v>
      </c>
      <c r="BU546">
        <v>0</v>
      </c>
      <c r="BV546">
        <v>0</v>
      </c>
      <c r="BW546">
        <v>0</v>
      </c>
      <c r="CX546">
        <f>Y546*Source!I344</f>
        <v>4.6575000000000005E-2</v>
      </c>
      <c r="CY546">
        <f>AB546</f>
        <v>851.65</v>
      </c>
      <c r="CZ546">
        <f>AF546</f>
        <v>87.17</v>
      </c>
      <c r="DA546">
        <f>AJ546</f>
        <v>9.77</v>
      </c>
      <c r="DB546">
        <f>ROUND((ROUND(AT546*CZ546,2)*1.25),6)</f>
        <v>1.0874999999999999</v>
      </c>
      <c r="DC546">
        <f>ROUND((ROUND(AT546*AG546,2)*1.25),6)</f>
        <v>0.15</v>
      </c>
    </row>
    <row r="547" spans="1:107" x14ac:dyDescent="0.2">
      <c r="A547">
        <f>ROW(Source!A344)</f>
        <v>344</v>
      </c>
      <c r="B547">
        <v>68187018</v>
      </c>
      <c r="C547">
        <v>68193122</v>
      </c>
      <c r="D547">
        <v>64808665</v>
      </c>
      <c r="E547">
        <v>1</v>
      </c>
      <c r="F547">
        <v>1</v>
      </c>
      <c r="G547">
        <v>1</v>
      </c>
      <c r="H547">
        <v>3</v>
      </c>
      <c r="I547" t="s">
        <v>798</v>
      </c>
      <c r="J547" t="s">
        <v>799</v>
      </c>
      <c r="K547" t="s">
        <v>800</v>
      </c>
      <c r="L547">
        <v>1346</v>
      </c>
      <c r="N547">
        <v>1009</v>
      </c>
      <c r="O547" t="s">
        <v>120</v>
      </c>
      <c r="P547" t="s">
        <v>120</v>
      </c>
      <c r="Q547">
        <v>1</v>
      </c>
      <c r="W547">
        <v>0</v>
      </c>
      <c r="X547">
        <v>644139035</v>
      </c>
      <c r="Y547">
        <v>0.1</v>
      </c>
      <c r="AA547">
        <v>45.67</v>
      </c>
      <c r="AB547">
        <v>0</v>
      </c>
      <c r="AC547">
        <v>0</v>
      </c>
      <c r="AD547">
        <v>0</v>
      </c>
      <c r="AE547">
        <v>1.81</v>
      </c>
      <c r="AF547">
        <v>0</v>
      </c>
      <c r="AG547">
        <v>0</v>
      </c>
      <c r="AH547">
        <v>0</v>
      </c>
      <c r="AI547">
        <v>25.23</v>
      </c>
      <c r="AJ547">
        <v>1</v>
      </c>
      <c r="AK547">
        <v>1</v>
      </c>
      <c r="AL547">
        <v>1</v>
      </c>
      <c r="AN547">
        <v>0</v>
      </c>
      <c r="AO547">
        <v>1</v>
      </c>
      <c r="AP547">
        <v>0</v>
      </c>
      <c r="AQ547">
        <v>0</v>
      </c>
      <c r="AR547">
        <v>0</v>
      </c>
      <c r="AS547" t="s">
        <v>3</v>
      </c>
      <c r="AT547">
        <v>0.1</v>
      </c>
      <c r="AU547" t="s">
        <v>3</v>
      </c>
      <c r="AV547">
        <v>0</v>
      </c>
      <c r="AW547">
        <v>2</v>
      </c>
      <c r="AX547">
        <v>68193133</v>
      </c>
      <c r="AY547">
        <v>1</v>
      </c>
      <c r="AZ547">
        <v>0</v>
      </c>
      <c r="BA547">
        <v>537</v>
      </c>
      <c r="BB547">
        <v>0</v>
      </c>
      <c r="BC547">
        <v>0</v>
      </c>
      <c r="BD547">
        <v>0</v>
      </c>
      <c r="BE547">
        <v>0</v>
      </c>
      <c r="BF547">
        <v>0</v>
      </c>
      <c r="BG547">
        <v>0</v>
      </c>
      <c r="BH547">
        <v>0</v>
      </c>
      <c r="BI547">
        <v>0</v>
      </c>
      <c r="BJ547">
        <v>0</v>
      </c>
      <c r="BK547">
        <v>0</v>
      </c>
      <c r="BL547">
        <v>0</v>
      </c>
      <c r="BM547">
        <v>0</v>
      </c>
      <c r="BN547">
        <v>0</v>
      </c>
      <c r="BO547">
        <v>0</v>
      </c>
      <c r="BP547">
        <v>0</v>
      </c>
      <c r="BQ547">
        <v>0</v>
      </c>
      <c r="BR547">
        <v>0</v>
      </c>
      <c r="BS547">
        <v>0</v>
      </c>
      <c r="BT547">
        <v>0</v>
      </c>
      <c r="BU547">
        <v>0</v>
      </c>
      <c r="BV547">
        <v>0</v>
      </c>
      <c r="BW547">
        <v>0</v>
      </c>
      <c r="CX547">
        <f>Y547*Source!I344</f>
        <v>0.37260000000000004</v>
      </c>
      <c r="CY547">
        <f>AA547</f>
        <v>45.67</v>
      </c>
      <c r="CZ547">
        <f>AE547</f>
        <v>1.81</v>
      </c>
      <c r="DA547">
        <f>AI547</f>
        <v>25.23</v>
      </c>
      <c r="DB547">
        <f t="shared" ref="DB547:DB555" si="124">ROUND(ROUND(AT547*CZ547,2),6)</f>
        <v>0.18</v>
      </c>
      <c r="DC547">
        <f t="shared" ref="DC547:DC555" si="125">ROUND(ROUND(AT547*AG547,2),6)</f>
        <v>0</v>
      </c>
    </row>
    <row r="548" spans="1:107" x14ac:dyDescent="0.2">
      <c r="A548">
        <f>ROW(Source!A344)</f>
        <v>344</v>
      </c>
      <c r="B548">
        <v>68187018</v>
      </c>
      <c r="C548">
        <v>68193122</v>
      </c>
      <c r="D548">
        <v>65751388</v>
      </c>
      <c r="E548">
        <v>1</v>
      </c>
      <c r="F548">
        <v>1</v>
      </c>
      <c r="G548">
        <v>1</v>
      </c>
      <c r="H548">
        <v>3</v>
      </c>
      <c r="I548" t="s">
        <v>118</v>
      </c>
      <c r="J548" t="s">
        <v>121</v>
      </c>
      <c r="K548" t="s">
        <v>119</v>
      </c>
      <c r="L548">
        <v>1346</v>
      </c>
      <c r="N548">
        <v>1009</v>
      </c>
      <c r="O548" t="s">
        <v>120</v>
      </c>
      <c r="P548" t="s">
        <v>120</v>
      </c>
      <c r="Q548">
        <v>1</v>
      </c>
      <c r="W548">
        <v>0</v>
      </c>
      <c r="X548">
        <v>1271950443</v>
      </c>
      <c r="Y548">
        <v>13</v>
      </c>
      <c r="AA548">
        <v>123.26</v>
      </c>
      <c r="AB548">
        <v>0</v>
      </c>
      <c r="AC548">
        <v>0</v>
      </c>
      <c r="AD548">
        <v>0</v>
      </c>
      <c r="AE548">
        <v>22.91</v>
      </c>
      <c r="AF548">
        <v>0</v>
      </c>
      <c r="AG548">
        <v>0</v>
      </c>
      <c r="AH548">
        <v>0</v>
      </c>
      <c r="AI548">
        <v>5.38</v>
      </c>
      <c r="AJ548">
        <v>1</v>
      </c>
      <c r="AK548">
        <v>1</v>
      </c>
      <c r="AL548">
        <v>1</v>
      </c>
      <c r="AN548">
        <v>0</v>
      </c>
      <c r="AO548">
        <v>0</v>
      </c>
      <c r="AP548">
        <v>0</v>
      </c>
      <c r="AQ548">
        <v>0</v>
      </c>
      <c r="AR548">
        <v>0</v>
      </c>
      <c r="AS548" t="s">
        <v>3</v>
      </c>
      <c r="AT548">
        <v>13</v>
      </c>
      <c r="AU548" t="s">
        <v>3</v>
      </c>
      <c r="AV548">
        <v>0</v>
      </c>
      <c r="AW548">
        <v>1</v>
      </c>
      <c r="AX548">
        <v>-1</v>
      </c>
      <c r="AY548">
        <v>0</v>
      </c>
      <c r="AZ548">
        <v>0</v>
      </c>
      <c r="BA548" t="s">
        <v>3</v>
      </c>
      <c r="BB548">
        <v>0</v>
      </c>
      <c r="BC548">
        <v>0</v>
      </c>
      <c r="BD548">
        <v>0</v>
      </c>
      <c r="BE548">
        <v>0</v>
      </c>
      <c r="BF548">
        <v>0</v>
      </c>
      <c r="BG548">
        <v>0</v>
      </c>
      <c r="BH548">
        <v>0</v>
      </c>
      <c r="BI548">
        <v>0</v>
      </c>
      <c r="BJ548">
        <v>0</v>
      </c>
      <c r="BK548">
        <v>0</v>
      </c>
      <c r="BL548">
        <v>0</v>
      </c>
      <c r="BM548">
        <v>0</v>
      </c>
      <c r="BN548">
        <v>0</v>
      </c>
      <c r="BO548">
        <v>0</v>
      </c>
      <c r="BP548">
        <v>0</v>
      </c>
      <c r="BQ548">
        <v>0</v>
      </c>
      <c r="BR548">
        <v>0</v>
      </c>
      <c r="BS548">
        <v>0</v>
      </c>
      <c r="BT548">
        <v>0</v>
      </c>
      <c r="BU548">
        <v>0</v>
      </c>
      <c r="BV548">
        <v>0</v>
      </c>
      <c r="BW548">
        <v>0</v>
      </c>
      <c r="CX548">
        <f>Y548*Source!I344</f>
        <v>48.438000000000002</v>
      </c>
      <c r="CY548">
        <f>AA548</f>
        <v>123.26</v>
      </c>
      <c r="CZ548">
        <f>AE548</f>
        <v>22.91</v>
      </c>
      <c r="DA548">
        <f>AI548</f>
        <v>5.38</v>
      </c>
      <c r="DB548">
        <f t="shared" si="124"/>
        <v>297.83</v>
      </c>
      <c r="DC548">
        <f t="shared" si="125"/>
        <v>0</v>
      </c>
    </row>
    <row r="549" spans="1:107" x14ac:dyDescent="0.2">
      <c r="A549">
        <f>ROW(Source!A346)</f>
        <v>346</v>
      </c>
      <c r="B549">
        <v>68187018</v>
      </c>
      <c r="C549">
        <v>68193136</v>
      </c>
      <c r="D549">
        <v>18416200</v>
      </c>
      <c r="E549">
        <v>1</v>
      </c>
      <c r="F549">
        <v>1</v>
      </c>
      <c r="G549">
        <v>1</v>
      </c>
      <c r="H549">
        <v>1</v>
      </c>
      <c r="I549" t="s">
        <v>803</v>
      </c>
      <c r="J549" t="s">
        <v>3</v>
      </c>
      <c r="K549" t="s">
        <v>804</v>
      </c>
      <c r="L549">
        <v>1369</v>
      </c>
      <c r="N549">
        <v>1013</v>
      </c>
      <c r="O549" t="s">
        <v>665</v>
      </c>
      <c r="P549" t="s">
        <v>665</v>
      </c>
      <c r="Q549">
        <v>1</v>
      </c>
      <c r="W549">
        <v>0</v>
      </c>
      <c r="X549">
        <v>-1663475933</v>
      </c>
      <c r="Y549">
        <v>73.8</v>
      </c>
      <c r="AA549">
        <v>0</v>
      </c>
      <c r="AB549">
        <v>0</v>
      </c>
      <c r="AC549">
        <v>0</v>
      </c>
      <c r="AD549">
        <v>9.76</v>
      </c>
      <c r="AE549">
        <v>0</v>
      </c>
      <c r="AF549">
        <v>0</v>
      </c>
      <c r="AG549">
        <v>0</v>
      </c>
      <c r="AH549">
        <v>9.76</v>
      </c>
      <c r="AI549">
        <v>1</v>
      </c>
      <c r="AJ549">
        <v>1</v>
      </c>
      <c r="AK549">
        <v>1</v>
      </c>
      <c r="AL549">
        <v>1</v>
      </c>
      <c r="AN549">
        <v>0</v>
      </c>
      <c r="AO549">
        <v>1</v>
      </c>
      <c r="AP549">
        <v>0</v>
      </c>
      <c r="AQ549">
        <v>0</v>
      </c>
      <c r="AR549">
        <v>0</v>
      </c>
      <c r="AS549" t="s">
        <v>3</v>
      </c>
      <c r="AT549">
        <v>73.8</v>
      </c>
      <c r="AU549" t="s">
        <v>3</v>
      </c>
      <c r="AV549">
        <v>1</v>
      </c>
      <c r="AW549">
        <v>2</v>
      </c>
      <c r="AX549">
        <v>68193144</v>
      </c>
      <c r="AY549">
        <v>1</v>
      </c>
      <c r="AZ549">
        <v>0</v>
      </c>
      <c r="BA549">
        <v>539</v>
      </c>
      <c r="BB549">
        <v>0</v>
      </c>
      <c r="BC549">
        <v>0</v>
      </c>
      <c r="BD549">
        <v>0</v>
      </c>
      <c r="BE549">
        <v>0</v>
      </c>
      <c r="BF549">
        <v>0</v>
      </c>
      <c r="BG549">
        <v>0</v>
      </c>
      <c r="BH549">
        <v>0</v>
      </c>
      <c r="BI549">
        <v>0</v>
      </c>
      <c r="BJ549">
        <v>0</v>
      </c>
      <c r="BK549">
        <v>0</v>
      </c>
      <c r="BL549">
        <v>0</v>
      </c>
      <c r="BM549">
        <v>0</v>
      </c>
      <c r="BN549">
        <v>0</v>
      </c>
      <c r="BO549">
        <v>0</v>
      </c>
      <c r="BP549">
        <v>0</v>
      </c>
      <c r="BQ549">
        <v>0</v>
      </c>
      <c r="BR549">
        <v>0</v>
      </c>
      <c r="BS549">
        <v>0</v>
      </c>
      <c r="BT549">
        <v>0</v>
      </c>
      <c r="BU549">
        <v>0</v>
      </c>
      <c r="BV549">
        <v>0</v>
      </c>
      <c r="BW549">
        <v>0</v>
      </c>
      <c r="CX549">
        <f>Y549*Source!I346</f>
        <v>17.712</v>
      </c>
      <c r="CY549">
        <f>AD549</f>
        <v>9.76</v>
      </c>
      <c r="CZ549">
        <f>AH549</f>
        <v>9.76</v>
      </c>
      <c r="DA549">
        <f>AL549</f>
        <v>1</v>
      </c>
      <c r="DB549">
        <f t="shared" si="124"/>
        <v>720.29</v>
      </c>
      <c r="DC549">
        <f t="shared" si="125"/>
        <v>0</v>
      </c>
    </row>
    <row r="550" spans="1:107" x14ac:dyDescent="0.2">
      <c r="A550">
        <f>ROW(Source!A346)</f>
        <v>346</v>
      </c>
      <c r="B550">
        <v>68187018</v>
      </c>
      <c r="C550">
        <v>68193136</v>
      </c>
      <c r="D550">
        <v>121548</v>
      </c>
      <c r="E550">
        <v>1</v>
      </c>
      <c r="F550">
        <v>1</v>
      </c>
      <c r="G550">
        <v>1</v>
      </c>
      <c r="H550">
        <v>1</v>
      </c>
      <c r="I550" t="s">
        <v>44</v>
      </c>
      <c r="J550" t="s">
        <v>3</v>
      </c>
      <c r="K550" t="s">
        <v>723</v>
      </c>
      <c r="L550">
        <v>608254</v>
      </c>
      <c r="N550">
        <v>1013</v>
      </c>
      <c r="O550" t="s">
        <v>724</v>
      </c>
      <c r="P550" t="s">
        <v>724</v>
      </c>
      <c r="Q550">
        <v>1</v>
      </c>
      <c r="W550">
        <v>0</v>
      </c>
      <c r="X550">
        <v>-185737400</v>
      </c>
      <c r="Y550">
        <v>1.9</v>
      </c>
      <c r="AA550">
        <v>0</v>
      </c>
      <c r="AB550">
        <v>0</v>
      </c>
      <c r="AC550">
        <v>0</v>
      </c>
      <c r="AD550">
        <v>0</v>
      </c>
      <c r="AE550">
        <v>0</v>
      </c>
      <c r="AF550">
        <v>0</v>
      </c>
      <c r="AG550">
        <v>0</v>
      </c>
      <c r="AH550">
        <v>0</v>
      </c>
      <c r="AI550">
        <v>1</v>
      </c>
      <c r="AJ550">
        <v>1</v>
      </c>
      <c r="AK550">
        <v>1</v>
      </c>
      <c r="AL550">
        <v>1</v>
      </c>
      <c r="AN550">
        <v>0</v>
      </c>
      <c r="AO550">
        <v>1</v>
      </c>
      <c r="AP550">
        <v>0</v>
      </c>
      <c r="AQ550">
        <v>0</v>
      </c>
      <c r="AR550">
        <v>0</v>
      </c>
      <c r="AS550" t="s">
        <v>3</v>
      </c>
      <c r="AT550">
        <v>1.9</v>
      </c>
      <c r="AU550" t="s">
        <v>3</v>
      </c>
      <c r="AV550">
        <v>2</v>
      </c>
      <c r="AW550">
        <v>2</v>
      </c>
      <c r="AX550">
        <v>68193145</v>
      </c>
      <c r="AY550">
        <v>1</v>
      </c>
      <c r="AZ550">
        <v>0</v>
      </c>
      <c r="BA550">
        <v>540</v>
      </c>
      <c r="BB550">
        <v>0</v>
      </c>
      <c r="BC550">
        <v>0</v>
      </c>
      <c r="BD550">
        <v>0</v>
      </c>
      <c r="BE550">
        <v>0</v>
      </c>
      <c r="BF550">
        <v>0</v>
      </c>
      <c r="BG550">
        <v>0</v>
      </c>
      <c r="BH550">
        <v>0</v>
      </c>
      <c r="BI550">
        <v>0</v>
      </c>
      <c r="BJ550">
        <v>0</v>
      </c>
      <c r="BK550">
        <v>0</v>
      </c>
      <c r="BL550">
        <v>0</v>
      </c>
      <c r="BM550">
        <v>0</v>
      </c>
      <c r="BN550">
        <v>0</v>
      </c>
      <c r="BO550">
        <v>0</v>
      </c>
      <c r="BP550">
        <v>0</v>
      </c>
      <c r="BQ550">
        <v>0</v>
      </c>
      <c r="BR550">
        <v>0</v>
      </c>
      <c r="BS550">
        <v>0</v>
      </c>
      <c r="BT550">
        <v>0</v>
      </c>
      <c r="BU550">
        <v>0</v>
      </c>
      <c r="BV550">
        <v>0</v>
      </c>
      <c r="BW550">
        <v>0</v>
      </c>
      <c r="CX550">
        <f>Y550*Source!I346</f>
        <v>0.45599999999999996</v>
      </c>
      <c r="CY550">
        <f>AD550</f>
        <v>0</v>
      </c>
      <c r="CZ550">
        <f>AH550</f>
        <v>0</v>
      </c>
      <c r="DA550">
        <f>AL550</f>
        <v>1</v>
      </c>
      <c r="DB550">
        <f t="shared" si="124"/>
        <v>0</v>
      </c>
      <c r="DC550">
        <f t="shared" si="125"/>
        <v>0</v>
      </c>
    </row>
    <row r="551" spans="1:107" x14ac:dyDescent="0.2">
      <c r="A551">
        <f>ROW(Source!A346)</f>
        <v>346</v>
      </c>
      <c r="B551">
        <v>68187018</v>
      </c>
      <c r="C551">
        <v>68193136</v>
      </c>
      <c r="D551">
        <v>64871408</v>
      </c>
      <c r="E551">
        <v>1</v>
      </c>
      <c r="F551">
        <v>1</v>
      </c>
      <c r="G551">
        <v>1</v>
      </c>
      <c r="H551">
        <v>2</v>
      </c>
      <c r="I551" t="s">
        <v>789</v>
      </c>
      <c r="J551" t="s">
        <v>790</v>
      </c>
      <c r="K551" t="s">
        <v>791</v>
      </c>
      <c r="L551">
        <v>1368</v>
      </c>
      <c r="N551">
        <v>1011</v>
      </c>
      <c r="O551" t="s">
        <v>669</v>
      </c>
      <c r="P551" t="s">
        <v>669</v>
      </c>
      <c r="Q551">
        <v>1</v>
      </c>
      <c r="W551">
        <v>0</v>
      </c>
      <c r="X551">
        <v>344519037</v>
      </c>
      <c r="Y551">
        <v>0.46</v>
      </c>
      <c r="AA551">
        <v>0</v>
      </c>
      <c r="AB551">
        <v>399.5</v>
      </c>
      <c r="AC551">
        <v>383.81</v>
      </c>
      <c r="AD551">
        <v>0</v>
      </c>
      <c r="AE551">
        <v>0</v>
      </c>
      <c r="AF551">
        <v>31.26</v>
      </c>
      <c r="AG551">
        <v>13.5</v>
      </c>
      <c r="AH551">
        <v>0</v>
      </c>
      <c r="AI551">
        <v>1</v>
      </c>
      <c r="AJ551">
        <v>12.78</v>
      </c>
      <c r="AK551">
        <v>28.43</v>
      </c>
      <c r="AL551">
        <v>1</v>
      </c>
      <c r="AN551">
        <v>0</v>
      </c>
      <c r="AO551">
        <v>1</v>
      </c>
      <c r="AP551">
        <v>0</v>
      </c>
      <c r="AQ551">
        <v>0</v>
      </c>
      <c r="AR551">
        <v>0</v>
      </c>
      <c r="AS551" t="s">
        <v>3</v>
      </c>
      <c r="AT551">
        <v>0.46</v>
      </c>
      <c r="AU551" t="s">
        <v>3</v>
      </c>
      <c r="AV551">
        <v>0</v>
      </c>
      <c r="AW551">
        <v>2</v>
      </c>
      <c r="AX551">
        <v>68193146</v>
      </c>
      <c r="AY551">
        <v>1</v>
      </c>
      <c r="AZ551">
        <v>0</v>
      </c>
      <c r="BA551">
        <v>541</v>
      </c>
      <c r="BB551">
        <v>0</v>
      </c>
      <c r="BC551">
        <v>0</v>
      </c>
      <c r="BD551">
        <v>0</v>
      </c>
      <c r="BE551">
        <v>0</v>
      </c>
      <c r="BF551">
        <v>0</v>
      </c>
      <c r="BG551">
        <v>0</v>
      </c>
      <c r="BH551">
        <v>0</v>
      </c>
      <c r="BI551">
        <v>0</v>
      </c>
      <c r="BJ551">
        <v>0</v>
      </c>
      <c r="BK551">
        <v>0</v>
      </c>
      <c r="BL551">
        <v>0</v>
      </c>
      <c r="BM551">
        <v>0</v>
      </c>
      <c r="BN551">
        <v>0</v>
      </c>
      <c r="BO551">
        <v>0</v>
      </c>
      <c r="BP551">
        <v>0</v>
      </c>
      <c r="BQ551">
        <v>0</v>
      </c>
      <c r="BR551">
        <v>0</v>
      </c>
      <c r="BS551">
        <v>0</v>
      </c>
      <c r="BT551">
        <v>0</v>
      </c>
      <c r="BU551">
        <v>0</v>
      </c>
      <c r="BV551">
        <v>0</v>
      </c>
      <c r="BW551">
        <v>0</v>
      </c>
      <c r="CX551">
        <f>Y551*Source!I346</f>
        <v>0.1104</v>
      </c>
      <c r="CY551">
        <f>AB551</f>
        <v>399.5</v>
      </c>
      <c r="CZ551">
        <f>AF551</f>
        <v>31.26</v>
      </c>
      <c r="DA551">
        <f>AJ551</f>
        <v>12.78</v>
      </c>
      <c r="DB551">
        <f t="shared" si="124"/>
        <v>14.38</v>
      </c>
      <c r="DC551">
        <f t="shared" si="125"/>
        <v>6.21</v>
      </c>
    </row>
    <row r="552" spans="1:107" x14ac:dyDescent="0.2">
      <c r="A552">
        <f>ROW(Source!A346)</f>
        <v>346</v>
      </c>
      <c r="B552">
        <v>68187018</v>
      </c>
      <c r="C552">
        <v>68193136</v>
      </c>
      <c r="D552">
        <v>64871816</v>
      </c>
      <c r="E552">
        <v>1</v>
      </c>
      <c r="F552">
        <v>1</v>
      </c>
      <c r="G552">
        <v>1</v>
      </c>
      <c r="H552">
        <v>2</v>
      </c>
      <c r="I552" t="s">
        <v>805</v>
      </c>
      <c r="J552" t="s">
        <v>806</v>
      </c>
      <c r="K552" t="s">
        <v>807</v>
      </c>
      <c r="L552">
        <v>1368</v>
      </c>
      <c r="N552">
        <v>1011</v>
      </c>
      <c r="O552" t="s">
        <v>669</v>
      </c>
      <c r="P552" t="s">
        <v>669</v>
      </c>
      <c r="Q552">
        <v>1</v>
      </c>
      <c r="W552">
        <v>0</v>
      </c>
      <c r="X552">
        <v>-1709160983</v>
      </c>
      <c r="Y552">
        <v>1.44</v>
      </c>
      <c r="AA552">
        <v>0</v>
      </c>
      <c r="AB552">
        <v>311.12</v>
      </c>
      <c r="AC552">
        <v>286.01</v>
      </c>
      <c r="AD552">
        <v>0</v>
      </c>
      <c r="AE552">
        <v>0</v>
      </c>
      <c r="AF552">
        <v>12.4</v>
      </c>
      <c r="AG552">
        <v>10.06</v>
      </c>
      <c r="AH552">
        <v>0</v>
      </c>
      <c r="AI552">
        <v>1</v>
      </c>
      <c r="AJ552">
        <v>25.09</v>
      </c>
      <c r="AK552">
        <v>28.43</v>
      </c>
      <c r="AL552">
        <v>1</v>
      </c>
      <c r="AN552">
        <v>0</v>
      </c>
      <c r="AO552">
        <v>1</v>
      </c>
      <c r="AP552">
        <v>0</v>
      </c>
      <c r="AQ552">
        <v>0</v>
      </c>
      <c r="AR552">
        <v>0</v>
      </c>
      <c r="AS552" t="s">
        <v>3</v>
      </c>
      <c r="AT552">
        <v>1.44</v>
      </c>
      <c r="AU552" t="s">
        <v>3</v>
      </c>
      <c r="AV552">
        <v>0</v>
      </c>
      <c r="AW552">
        <v>2</v>
      </c>
      <c r="AX552">
        <v>68193147</v>
      </c>
      <c r="AY552">
        <v>1</v>
      </c>
      <c r="AZ552">
        <v>0</v>
      </c>
      <c r="BA552">
        <v>542</v>
      </c>
      <c r="BB552">
        <v>0</v>
      </c>
      <c r="BC552">
        <v>0</v>
      </c>
      <c r="BD552">
        <v>0</v>
      </c>
      <c r="BE552">
        <v>0</v>
      </c>
      <c r="BF552">
        <v>0</v>
      </c>
      <c r="BG552">
        <v>0</v>
      </c>
      <c r="BH552">
        <v>0</v>
      </c>
      <c r="BI552">
        <v>0</v>
      </c>
      <c r="BJ552">
        <v>0</v>
      </c>
      <c r="BK552">
        <v>0</v>
      </c>
      <c r="BL552">
        <v>0</v>
      </c>
      <c r="BM552">
        <v>0</v>
      </c>
      <c r="BN552">
        <v>0</v>
      </c>
      <c r="BO552">
        <v>0</v>
      </c>
      <c r="BP552">
        <v>0</v>
      </c>
      <c r="BQ552">
        <v>0</v>
      </c>
      <c r="BR552">
        <v>0</v>
      </c>
      <c r="BS552">
        <v>0</v>
      </c>
      <c r="BT552">
        <v>0</v>
      </c>
      <c r="BU552">
        <v>0</v>
      </c>
      <c r="BV552">
        <v>0</v>
      </c>
      <c r="BW552">
        <v>0</v>
      </c>
      <c r="CX552">
        <f>Y552*Source!I346</f>
        <v>0.34559999999999996</v>
      </c>
      <c r="CY552">
        <f>AB552</f>
        <v>311.12</v>
      </c>
      <c r="CZ552">
        <f>AF552</f>
        <v>12.4</v>
      </c>
      <c r="DA552">
        <f>AJ552</f>
        <v>25.09</v>
      </c>
      <c r="DB552">
        <f t="shared" si="124"/>
        <v>17.86</v>
      </c>
      <c r="DC552">
        <f t="shared" si="125"/>
        <v>14.49</v>
      </c>
    </row>
    <row r="553" spans="1:107" x14ac:dyDescent="0.2">
      <c r="A553">
        <f>ROW(Source!A346)</f>
        <v>346</v>
      </c>
      <c r="B553">
        <v>68187018</v>
      </c>
      <c r="C553">
        <v>68193136</v>
      </c>
      <c r="D553">
        <v>64808822</v>
      </c>
      <c r="E553">
        <v>1</v>
      </c>
      <c r="F553">
        <v>1</v>
      </c>
      <c r="G553">
        <v>1</v>
      </c>
      <c r="H553">
        <v>3</v>
      </c>
      <c r="I553" t="s">
        <v>808</v>
      </c>
      <c r="J553" t="s">
        <v>809</v>
      </c>
      <c r="K553" t="s">
        <v>810</v>
      </c>
      <c r="L553">
        <v>1348</v>
      </c>
      <c r="N553">
        <v>1009</v>
      </c>
      <c r="O553" t="s">
        <v>133</v>
      </c>
      <c r="P553" t="s">
        <v>133</v>
      </c>
      <c r="Q553">
        <v>1000</v>
      </c>
      <c r="W553">
        <v>0</v>
      </c>
      <c r="X553">
        <v>-43392483</v>
      </c>
      <c r="Y553">
        <v>0.01</v>
      </c>
      <c r="AA553">
        <v>68026.06</v>
      </c>
      <c r="AB553">
        <v>0</v>
      </c>
      <c r="AC553">
        <v>0</v>
      </c>
      <c r="AD553">
        <v>0</v>
      </c>
      <c r="AE553">
        <v>11300.01</v>
      </c>
      <c r="AF553">
        <v>0</v>
      </c>
      <c r="AG553">
        <v>0</v>
      </c>
      <c r="AH553">
        <v>0</v>
      </c>
      <c r="AI553">
        <v>6.02</v>
      </c>
      <c r="AJ553">
        <v>1</v>
      </c>
      <c r="AK553">
        <v>1</v>
      </c>
      <c r="AL553">
        <v>1</v>
      </c>
      <c r="AN553">
        <v>0</v>
      </c>
      <c r="AO553">
        <v>1</v>
      </c>
      <c r="AP553">
        <v>0</v>
      </c>
      <c r="AQ553">
        <v>0</v>
      </c>
      <c r="AR553">
        <v>0</v>
      </c>
      <c r="AS553" t="s">
        <v>3</v>
      </c>
      <c r="AT553">
        <v>0.01</v>
      </c>
      <c r="AU553" t="s">
        <v>3</v>
      </c>
      <c r="AV553">
        <v>0</v>
      </c>
      <c r="AW553">
        <v>2</v>
      </c>
      <c r="AX553">
        <v>68193148</v>
      </c>
      <c r="AY553">
        <v>1</v>
      </c>
      <c r="AZ553">
        <v>0</v>
      </c>
      <c r="BA553">
        <v>543</v>
      </c>
      <c r="BB553">
        <v>0</v>
      </c>
      <c r="BC553">
        <v>0</v>
      </c>
      <c r="BD553">
        <v>0</v>
      </c>
      <c r="BE553">
        <v>0</v>
      </c>
      <c r="BF553">
        <v>0</v>
      </c>
      <c r="BG553">
        <v>0</v>
      </c>
      <c r="BH553">
        <v>0</v>
      </c>
      <c r="BI553">
        <v>0</v>
      </c>
      <c r="BJ553">
        <v>0</v>
      </c>
      <c r="BK553">
        <v>0</v>
      </c>
      <c r="BL553">
        <v>0</v>
      </c>
      <c r="BM553">
        <v>0</v>
      </c>
      <c r="BN553">
        <v>0</v>
      </c>
      <c r="BO553">
        <v>0</v>
      </c>
      <c r="BP553">
        <v>0</v>
      </c>
      <c r="BQ553">
        <v>0</v>
      </c>
      <c r="BR553">
        <v>0</v>
      </c>
      <c r="BS553">
        <v>0</v>
      </c>
      <c r="BT553">
        <v>0</v>
      </c>
      <c r="BU553">
        <v>0</v>
      </c>
      <c r="BV553">
        <v>0</v>
      </c>
      <c r="BW553">
        <v>0</v>
      </c>
      <c r="CX553">
        <f>Y553*Source!I346</f>
        <v>2.3999999999999998E-3</v>
      </c>
      <c r="CY553">
        <f>AA553</f>
        <v>68026.06</v>
      </c>
      <c r="CZ553">
        <f>AE553</f>
        <v>11300.01</v>
      </c>
      <c r="DA553">
        <f>AI553</f>
        <v>6.02</v>
      </c>
      <c r="DB553">
        <f t="shared" si="124"/>
        <v>113</v>
      </c>
      <c r="DC553">
        <f t="shared" si="125"/>
        <v>0</v>
      </c>
    </row>
    <row r="554" spans="1:107" x14ac:dyDescent="0.2">
      <c r="A554">
        <f>ROW(Source!A346)</f>
        <v>346</v>
      </c>
      <c r="B554">
        <v>68187018</v>
      </c>
      <c r="C554">
        <v>68193136</v>
      </c>
      <c r="D554">
        <v>64809850</v>
      </c>
      <c r="E554">
        <v>1</v>
      </c>
      <c r="F554">
        <v>1</v>
      </c>
      <c r="G554">
        <v>1</v>
      </c>
      <c r="H554">
        <v>3</v>
      </c>
      <c r="I554" t="s">
        <v>131</v>
      </c>
      <c r="J554" t="s">
        <v>134</v>
      </c>
      <c r="K554" t="s">
        <v>132</v>
      </c>
      <c r="L554">
        <v>1348</v>
      </c>
      <c r="N554">
        <v>1009</v>
      </c>
      <c r="O554" t="s">
        <v>133</v>
      </c>
      <c r="P554" t="s">
        <v>133</v>
      </c>
      <c r="Q554">
        <v>1000</v>
      </c>
      <c r="W554">
        <v>0</v>
      </c>
      <c r="X554">
        <v>-33711620</v>
      </c>
      <c r="Y554">
        <v>0.96</v>
      </c>
      <c r="AA554">
        <v>34219.279999999999</v>
      </c>
      <c r="AB554">
        <v>0</v>
      </c>
      <c r="AC554">
        <v>0</v>
      </c>
      <c r="AD554">
        <v>0</v>
      </c>
      <c r="AE554">
        <v>8245.61</v>
      </c>
      <c r="AF554">
        <v>0</v>
      </c>
      <c r="AG554">
        <v>0</v>
      </c>
      <c r="AH554">
        <v>0</v>
      </c>
      <c r="AI554">
        <v>4.1500000000000004</v>
      </c>
      <c r="AJ554">
        <v>1</v>
      </c>
      <c r="AK554">
        <v>1</v>
      </c>
      <c r="AL554">
        <v>1</v>
      </c>
      <c r="AN554">
        <v>0</v>
      </c>
      <c r="AO554">
        <v>0</v>
      </c>
      <c r="AP554">
        <v>0</v>
      </c>
      <c r="AQ554">
        <v>0</v>
      </c>
      <c r="AR554">
        <v>0</v>
      </c>
      <c r="AS554" t="s">
        <v>3</v>
      </c>
      <c r="AT554">
        <v>0.96</v>
      </c>
      <c r="AU554" t="s">
        <v>3</v>
      </c>
      <c r="AV554">
        <v>0</v>
      </c>
      <c r="AW554">
        <v>1</v>
      </c>
      <c r="AX554">
        <v>-1</v>
      </c>
      <c r="AY554">
        <v>0</v>
      </c>
      <c r="AZ554">
        <v>0</v>
      </c>
      <c r="BA554" t="s">
        <v>3</v>
      </c>
      <c r="BB554">
        <v>0</v>
      </c>
      <c r="BC554">
        <v>0</v>
      </c>
      <c r="BD554">
        <v>0</v>
      </c>
      <c r="BE554">
        <v>0</v>
      </c>
      <c r="BF554">
        <v>0</v>
      </c>
      <c r="BG554">
        <v>0</v>
      </c>
      <c r="BH554">
        <v>0</v>
      </c>
      <c r="BI554">
        <v>0</v>
      </c>
      <c r="BJ554">
        <v>0</v>
      </c>
      <c r="BK554">
        <v>0</v>
      </c>
      <c r="BL554">
        <v>0</v>
      </c>
      <c r="BM554">
        <v>0</v>
      </c>
      <c r="BN554">
        <v>0</v>
      </c>
      <c r="BO554">
        <v>0</v>
      </c>
      <c r="BP554">
        <v>0</v>
      </c>
      <c r="BQ554">
        <v>0</v>
      </c>
      <c r="BR554">
        <v>0</v>
      </c>
      <c r="BS554">
        <v>0</v>
      </c>
      <c r="BT554">
        <v>0</v>
      </c>
      <c r="BU554">
        <v>0</v>
      </c>
      <c r="BV554">
        <v>0</v>
      </c>
      <c r="BW554">
        <v>0</v>
      </c>
      <c r="CX554">
        <f>Y554*Source!I346</f>
        <v>0.23039999999999999</v>
      </c>
      <c r="CY554">
        <f>AA554</f>
        <v>34219.279999999999</v>
      </c>
      <c r="CZ554">
        <f>AE554</f>
        <v>8245.61</v>
      </c>
      <c r="DA554">
        <f>AI554</f>
        <v>4.1500000000000004</v>
      </c>
      <c r="DB554">
        <f t="shared" si="124"/>
        <v>7915.79</v>
      </c>
      <c r="DC554">
        <f t="shared" si="125"/>
        <v>0</v>
      </c>
    </row>
    <row r="555" spans="1:107" x14ac:dyDescent="0.2">
      <c r="A555">
        <f>ROW(Source!A346)</f>
        <v>346</v>
      </c>
      <c r="B555">
        <v>68187018</v>
      </c>
      <c r="C555">
        <v>68193136</v>
      </c>
      <c r="D555">
        <v>64847311</v>
      </c>
      <c r="E555">
        <v>1</v>
      </c>
      <c r="F555">
        <v>1</v>
      </c>
      <c r="G555">
        <v>1</v>
      </c>
      <c r="H555">
        <v>3</v>
      </c>
      <c r="I555" t="s">
        <v>709</v>
      </c>
      <c r="J555" t="s">
        <v>710</v>
      </c>
      <c r="K555" t="s">
        <v>711</v>
      </c>
      <c r="L555">
        <v>1339</v>
      </c>
      <c r="N555">
        <v>1007</v>
      </c>
      <c r="O555" t="s">
        <v>712</v>
      </c>
      <c r="P555" t="s">
        <v>712</v>
      </c>
      <c r="Q555">
        <v>1</v>
      </c>
      <c r="W555">
        <v>0</v>
      </c>
      <c r="X555">
        <v>619799737</v>
      </c>
      <c r="Y555">
        <v>0.63</v>
      </c>
      <c r="AA555">
        <v>19.57</v>
      </c>
      <c r="AB555">
        <v>0</v>
      </c>
      <c r="AC555">
        <v>0</v>
      </c>
      <c r="AD555">
        <v>0</v>
      </c>
      <c r="AE555">
        <v>2.44</v>
      </c>
      <c r="AF555">
        <v>0</v>
      </c>
      <c r="AG555">
        <v>0</v>
      </c>
      <c r="AH555">
        <v>0</v>
      </c>
      <c r="AI555">
        <v>8.02</v>
      </c>
      <c r="AJ555">
        <v>1</v>
      </c>
      <c r="AK555">
        <v>1</v>
      </c>
      <c r="AL555">
        <v>1</v>
      </c>
      <c r="AN555">
        <v>0</v>
      </c>
      <c r="AO555">
        <v>1</v>
      </c>
      <c r="AP555">
        <v>0</v>
      </c>
      <c r="AQ555">
        <v>0</v>
      </c>
      <c r="AR555">
        <v>0</v>
      </c>
      <c r="AS555" t="s">
        <v>3</v>
      </c>
      <c r="AT555">
        <v>0.63</v>
      </c>
      <c r="AU555" t="s">
        <v>3</v>
      </c>
      <c r="AV555">
        <v>0</v>
      </c>
      <c r="AW555">
        <v>2</v>
      </c>
      <c r="AX555">
        <v>68193150</v>
      </c>
      <c r="AY555">
        <v>1</v>
      </c>
      <c r="AZ555">
        <v>0</v>
      </c>
      <c r="BA555">
        <v>545</v>
      </c>
      <c r="BB555">
        <v>0</v>
      </c>
      <c r="BC555">
        <v>0</v>
      </c>
      <c r="BD555">
        <v>0</v>
      </c>
      <c r="BE555">
        <v>0</v>
      </c>
      <c r="BF555">
        <v>0</v>
      </c>
      <c r="BG555">
        <v>0</v>
      </c>
      <c r="BH555">
        <v>0</v>
      </c>
      <c r="BI555">
        <v>0</v>
      </c>
      <c r="BJ555">
        <v>0</v>
      </c>
      <c r="BK555">
        <v>0</v>
      </c>
      <c r="BL555">
        <v>0</v>
      </c>
      <c r="BM555">
        <v>0</v>
      </c>
      <c r="BN555">
        <v>0</v>
      </c>
      <c r="BO555">
        <v>0</v>
      </c>
      <c r="BP555">
        <v>0</v>
      </c>
      <c r="BQ555">
        <v>0</v>
      </c>
      <c r="BR555">
        <v>0</v>
      </c>
      <c r="BS555">
        <v>0</v>
      </c>
      <c r="BT555">
        <v>0</v>
      </c>
      <c r="BU555">
        <v>0</v>
      </c>
      <c r="BV555">
        <v>0</v>
      </c>
      <c r="BW555">
        <v>0</v>
      </c>
      <c r="CX555">
        <f>Y555*Source!I346</f>
        <v>0.1512</v>
      </c>
      <c r="CY555">
        <f>AA555</f>
        <v>19.57</v>
      </c>
      <c r="CZ555">
        <f>AE555</f>
        <v>2.44</v>
      </c>
      <c r="DA555">
        <f>AI555</f>
        <v>8.02</v>
      </c>
      <c r="DB555">
        <f t="shared" si="124"/>
        <v>1.54</v>
      </c>
      <c r="DC555">
        <f t="shared" si="125"/>
        <v>0</v>
      </c>
    </row>
    <row r="556" spans="1:107" x14ac:dyDescent="0.2">
      <c r="A556">
        <f>ROW(Source!A348)</f>
        <v>348</v>
      </c>
      <c r="B556">
        <v>68187018</v>
      </c>
      <c r="C556">
        <v>68193152</v>
      </c>
      <c r="D556">
        <v>18406785</v>
      </c>
      <c r="E556">
        <v>1</v>
      </c>
      <c r="F556">
        <v>1</v>
      </c>
      <c r="G556">
        <v>1</v>
      </c>
      <c r="H556">
        <v>1</v>
      </c>
      <c r="I556" t="s">
        <v>811</v>
      </c>
      <c r="J556" t="s">
        <v>3</v>
      </c>
      <c r="K556" t="s">
        <v>812</v>
      </c>
      <c r="L556">
        <v>1369</v>
      </c>
      <c r="N556">
        <v>1013</v>
      </c>
      <c r="O556" t="s">
        <v>665</v>
      </c>
      <c r="P556" t="s">
        <v>665</v>
      </c>
      <c r="Q556">
        <v>1</v>
      </c>
      <c r="W556">
        <v>0</v>
      </c>
      <c r="X556">
        <v>645971194</v>
      </c>
      <c r="Y556">
        <v>37.639499999999998</v>
      </c>
      <c r="AA556">
        <v>0</v>
      </c>
      <c r="AB556">
        <v>0</v>
      </c>
      <c r="AC556">
        <v>0</v>
      </c>
      <c r="AD556">
        <v>8.86</v>
      </c>
      <c r="AE556">
        <v>0</v>
      </c>
      <c r="AF556">
        <v>0</v>
      </c>
      <c r="AG556">
        <v>0</v>
      </c>
      <c r="AH556">
        <v>8.86</v>
      </c>
      <c r="AI556">
        <v>1</v>
      </c>
      <c r="AJ556">
        <v>1</v>
      </c>
      <c r="AK556">
        <v>1</v>
      </c>
      <c r="AL556">
        <v>1</v>
      </c>
      <c r="AN556">
        <v>0</v>
      </c>
      <c r="AO556">
        <v>1</v>
      </c>
      <c r="AP556">
        <v>1</v>
      </c>
      <c r="AQ556">
        <v>0</v>
      </c>
      <c r="AR556">
        <v>0</v>
      </c>
      <c r="AS556" t="s">
        <v>3</v>
      </c>
      <c r="AT556">
        <v>32.729999999999997</v>
      </c>
      <c r="AU556" t="s">
        <v>21</v>
      </c>
      <c r="AV556">
        <v>1</v>
      </c>
      <c r="AW556">
        <v>2</v>
      </c>
      <c r="AX556">
        <v>68193162</v>
      </c>
      <c r="AY556">
        <v>1</v>
      </c>
      <c r="AZ556">
        <v>2048</v>
      </c>
      <c r="BA556">
        <v>546</v>
      </c>
      <c r="BB556">
        <v>0</v>
      </c>
      <c r="BC556">
        <v>0</v>
      </c>
      <c r="BD556">
        <v>0</v>
      </c>
      <c r="BE556">
        <v>0</v>
      </c>
      <c r="BF556">
        <v>0</v>
      </c>
      <c r="BG556">
        <v>0</v>
      </c>
      <c r="BH556">
        <v>0</v>
      </c>
      <c r="BI556">
        <v>0</v>
      </c>
      <c r="BJ556">
        <v>0</v>
      </c>
      <c r="BK556">
        <v>0</v>
      </c>
      <c r="BL556">
        <v>0</v>
      </c>
      <c r="BM556">
        <v>0</v>
      </c>
      <c r="BN556">
        <v>0</v>
      </c>
      <c r="BO556">
        <v>0</v>
      </c>
      <c r="BP556">
        <v>0</v>
      </c>
      <c r="BQ556">
        <v>0</v>
      </c>
      <c r="BR556">
        <v>0</v>
      </c>
      <c r="BS556">
        <v>0</v>
      </c>
      <c r="BT556">
        <v>0</v>
      </c>
      <c r="BU556">
        <v>0</v>
      </c>
      <c r="BV556">
        <v>0</v>
      </c>
      <c r="BW556">
        <v>0</v>
      </c>
      <c r="CX556">
        <f>Y556*Source!I348</f>
        <v>140.244777</v>
      </c>
      <c r="CY556">
        <f>AD556</f>
        <v>8.86</v>
      </c>
      <c r="CZ556">
        <f>AH556</f>
        <v>8.86</v>
      </c>
      <c r="DA556">
        <f>AL556</f>
        <v>1</v>
      </c>
      <c r="DB556">
        <f>ROUND((ROUND(AT556*CZ556,2)*1.15),6)</f>
        <v>333.48849999999999</v>
      </c>
      <c r="DC556">
        <f>ROUND((ROUND(AT556*AG556,2)*1.15),6)</f>
        <v>0</v>
      </c>
    </row>
    <row r="557" spans="1:107" x14ac:dyDescent="0.2">
      <c r="A557">
        <f>ROW(Source!A348)</f>
        <v>348</v>
      </c>
      <c r="B557">
        <v>68187018</v>
      </c>
      <c r="C557">
        <v>68193152</v>
      </c>
      <c r="D557">
        <v>121548</v>
      </c>
      <c r="E557">
        <v>1</v>
      </c>
      <c r="F557">
        <v>1</v>
      </c>
      <c r="G557">
        <v>1</v>
      </c>
      <c r="H557">
        <v>1</v>
      </c>
      <c r="I557" t="s">
        <v>44</v>
      </c>
      <c r="J557" t="s">
        <v>3</v>
      </c>
      <c r="K557" t="s">
        <v>723</v>
      </c>
      <c r="L557">
        <v>608254</v>
      </c>
      <c r="N557">
        <v>1013</v>
      </c>
      <c r="O557" t="s">
        <v>724</v>
      </c>
      <c r="P557" t="s">
        <v>724</v>
      </c>
      <c r="Q557">
        <v>1</v>
      </c>
      <c r="W557">
        <v>0</v>
      </c>
      <c r="X557">
        <v>-185737400</v>
      </c>
      <c r="Y557">
        <v>1.2500000000000001E-2</v>
      </c>
      <c r="AA557">
        <v>0</v>
      </c>
      <c r="AB557">
        <v>0</v>
      </c>
      <c r="AC557">
        <v>0</v>
      </c>
      <c r="AD557">
        <v>0</v>
      </c>
      <c r="AE557">
        <v>0</v>
      </c>
      <c r="AF557">
        <v>0</v>
      </c>
      <c r="AG557">
        <v>0</v>
      </c>
      <c r="AH557">
        <v>0</v>
      </c>
      <c r="AI557">
        <v>1</v>
      </c>
      <c r="AJ557">
        <v>1</v>
      </c>
      <c r="AK557">
        <v>1</v>
      </c>
      <c r="AL557">
        <v>1</v>
      </c>
      <c r="AN557">
        <v>0</v>
      </c>
      <c r="AO557">
        <v>1</v>
      </c>
      <c r="AP557">
        <v>1</v>
      </c>
      <c r="AQ557">
        <v>0</v>
      </c>
      <c r="AR557">
        <v>0</v>
      </c>
      <c r="AS557" t="s">
        <v>3</v>
      </c>
      <c r="AT557">
        <v>0.01</v>
      </c>
      <c r="AU557" t="s">
        <v>20</v>
      </c>
      <c r="AV557">
        <v>2</v>
      </c>
      <c r="AW557">
        <v>2</v>
      </c>
      <c r="AX557">
        <v>68193163</v>
      </c>
      <c r="AY557">
        <v>1</v>
      </c>
      <c r="AZ557">
        <v>0</v>
      </c>
      <c r="BA557">
        <v>547</v>
      </c>
      <c r="BB557">
        <v>0</v>
      </c>
      <c r="BC557">
        <v>0</v>
      </c>
      <c r="BD557">
        <v>0</v>
      </c>
      <c r="BE557">
        <v>0</v>
      </c>
      <c r="BF557">
        <v>0</v>
      </c>
      <c r="BG557">
        <v>0</v>
      </c>
      <c r="BH557">
        <v>0</v>
      </c>
      <c r="BI557">
        <v>0</v>
      </c>
      <c r="BJ557">
        <v>0</v>
      </c>
      <c r="BK557">
        <v>0</v>
      </c>
      <c r="BL557">
        <v>0</v>
      </c>
      <c r="BM557">
        <v>0</v>
      </c>
      <c r="BN557">
        <v>0</v>
      </c>
      <c r="BO557">
        <v>0</v>
      </c>
      <c r="BP557">
        <v>0</v>
      </c>
      <c r="BQ557">
        <v>0</v>
      </c>
      <c r="BR557">
        <v>0</v>
      </c>
      <c r="BS557">
        <v>0</v>
      </c>
      <c r="BT557">
        <v>0</v>
      </c>
      <c r="BU557">
        <v>0</v>
      </c>
      <c r="BV557">
        <v>0</v>
      </c>
      <c r="BW557">
        <v>0</v>
      </c>
      <c r="CX557">
        <f>Y557*Source!I348</f>
        <v>4.6575000000000005E-2</v>
      </c>
      <c r="CY557">
        <f>AD557</f>
        <v>0</v>
      </c>
      <c r="CZ557">
        <f>AH557</f>
        <v>0</v>
      </c>
      <c r="DA557">
        <f>AL557</f>
        <v>1</v>
      </c>
      <c r="DB557">
        <f>ROUND((ROUND(AT557*CZ557,2)*1.25),6)</f>
        <v>0</v>
      </c>
      <c r="DC557">
        <f>ROUND((ROUND(AT557*AG557,2)*1.25),6)</f>
        <v>0</v>
      </c>
    </row>
    <row r="558" spans="1:107" x14ac:dyDescent="0.2">
      <c r="A558">
        <f>ROW(Source!A348)</f>
        <v>348</v>
      </c>
      <c r="B558">
        <v>68187018</v>
      </c>
      <c r="C558">
        <v>68193152</v>
      </c>
      <c r="D558">
        <v>64871406</v>
      </c>
      <c r="E558">
        <v>1</v>
      </c>
      <c r="F558">
        <v>1</v>
      </c>
      <c r="G558">
        <v>1</v>
      </c>
      <c r="H558">
        <v>2</v>
      </c>
      <c r="I558" t="s">
        <v>813</v>
      </c>
      <c r="J558" t="s">
        <v>814</v>
      </c>
      <c r="K558" t="s">
        <v>815</v>
      </c>
      <c r="L558">
        <v>1368</v>
      </c>
      <c r="N558">
        <v>1011</v>
      </c>
      <c r="O558" t="s">
        <v>669</v>
      </c>
      <c r="P558" t="s">
        <v>669</v>
      </c>
      <c r="Q558">
        <v>1</v>
      </c>
      <c r="W558">
        <v>0</v>
      </c>
      <c r="X558">
        <v>-1902254956</v>
      </c>
      <c r="Y558">
        <v>1.2500000000000001E-2</v>
      </c>
      <c r="AA558">
        <v>0</v>
      </c>
      <c r="AB558">
        <v>371.75</v>
      </c>
      <c r="AC558">
        <v>329.79</v>
      </c>
      <c r="AD558">
        <v>0</v>
      </c>
      <c r="AE558">
        <v>0</v>
      </c>
      <c r="AF558">
        <v>27.66</v>
      </c>
      <c r="AG558">
        <v>11.6</v>
      </c>
      <c r="AH558">
        <v>0</v>
      </c>
      <c r="AI558">
        <v>1</v>
      </c>
      <c r="AJ558">
        <v>13.44</v>
      </c>
      <c r="AK558">
        <v>28.43</v>
      </c>
      <c r="AL558">
        <v>1</v>
      </c>
      <c r="AN558">
        <v>0</v>
      </c>
      <c r="AO558">
        <v>1</v>
      </c>
      <c r="AP558">
        <v>1</v>
      </c>
      <c r="AQ558">
        <v>0</v>
      </c>
      <c r="AR558">
        <v>0</v>
      </c>
      <c r="AS558" t="s">
        <v>3</v>
      </c>
      <c r="AT558">
        <v>0.01</v>
      </c>
      <c r="AU558" t="s">
        <v>20</v>
      </c>
      <c r="AV558">
        <v>0</v>
      </c>
      <c r="AW558">
        <v>2</v>
      </c>
      <c r="AX558">
        <v>68193164</v>
      </c>
      <c r="AY558">
        <v>1</v>
      </c>
      <c r="AZ558">
        <v>0</v>
      </c>
      <c r="BA558">
        <v>548</v>
      </c>
      <c r="BB558">
        <v>0</v>
      </c>
      <c r="BC558">
        <v>0</v>
      </c>
      <c r="BD558">
        <v>0</v>
      </c>
      <c r="BE558">
        <v>0</v>
      </c>
      <c r="BF558">
        <v>0</v>
      </c>
      <c r="BG558">
        <v>0</v>
      </c>
      <c r="BH558">
        <v>0</v>
      </c>
      <c r="BI558">
        <v>0</v>
      </c>
      <c r="BJ558">
        <v>0</v>
      </c>
      <c r="BK558">
        <v>0</v>
      </c>
      <c r="BL558">
        <v>0</v>
      </c>
      <c r="BM558">
        <v>0</v>
      </c>
      <c r="BN558">
        <v>0</v>
      </c>
      <c r="BO558">
        <v>0</v>
      </c>
      <c r="BP558">
        <v>0</v>
      </c>
      <c r="BQ558">
        <v>0</v>
      </c>
      <c r="BR558">
        <v>0</v>
      </c>
      <c r="BS558">
        <v>0</v>
      </c>
      <c r="BT558">
        <v>0</v>
      </c>
      <c r="BU558">
        <v>0</v>
      </c>
      <c r="BV558">
        <v>0</v>
      </c>
      <c r="BW558">
        <v>0</v>
      </c>
      <c r="CX558">
        <f>Y558*Source!I348</f>
        <v>4.6575000000000005E-2</v>
      </c>
      <c r="CY558">
        <f>AB558</f>
        <v>371.75</v>
      </c>
      <c r="CZ558">
        <f>AF558</f>
        <v>27.66</v>
      </c>
      <c r="DA558">
        <f>AJ558</f>
        <v>13.44</v>
      </c>
      <c r="DB558">
        <f>ROUND((ROUND(AT558*CZ558,2)*1.25),6)</f>
        <v>0.35</v>
      </c>
      <c r="DC558">
        <f>ROUND((ROUND(AT558*AG558,2)*1.25),6)</f>
        <v>0.15</v>
      </c>
    </row>
    <row r="559" spans="1:107" x14ac:dyDescent="0.2">
      <c r="A559">
        <f>ROW(Source!A348)</f>
        <v>348</v>
      </c>
      <c r="B559">
        <v>68187018</v>
      </c>
      <c r="C559">
        <v>68193152</v>
      </c>
      <c r="D559">
        <v>64873129</v>
      </c>
      <c r="E559">
        <v>1</v>
      </c>
      <c r="F559">
        <v>1</v>
      </c>
      <c r="G559">
        <v>1</v>
      </c>
      <c r="H559">
        <v>2</v>
      </c>
      <c r="I559" t="s">
        <v>715</v>
      </c>
      <c r="J559" t="s">
        <v>716</v>
      </c>
      <c r="K559" t="s">
        <v>717</v>
      </c>
      <c r="L559">
        <v>1368</v>
      </c>
      <c r="N559">
        <v>1011</v>
      </c>
      <c r="O559" t="s">
        <v>669</v>
      </c>
      <c r="P559" t="s">
        <v>669</v>
      </c>
      <c r="Q559">
        <v>1</v>
      </c>
      <c r="W559">
        <v>0</v>
      </c>
      <c r="X559">
        <v>1230759911</v>
      </c>
      <c r="Y559">
        <v>0.125</v>
      </c>
      <c r="AA559">
        <v>0</v>
      </c>
      <c r="AB559">
        <v>851.65</v>
      </c>
      <c r="AC559">
        <v>329.79</v>
      </c>
      <c r="AD559">
        <v>0</v>
      </c>
      <c r="AE559">
        <v>0</v>
      </c>
      <c r="AF559">
        <v>87.17</v>
      </c>
      <c r="AG559">
        <v>11.6</v>
      </c>
      <c r="AH559">
        <v>0</v>
      </c>
      <c r="AI559">
        <v>1</v>
      </c>
      <c r="AJ559">
        <v>9.77</v>
      </c>
      <c r="AK559">
        <v>28.43</v>
      </c>
      <c r="AL559">
        <v>1</v>
      </c>
      <c r="AN559">
        <v>0</v>
      </c>
      <c r="AO559">
        <v>1</v>
      </c>
      <c r="AP559">
        <v>1</v>
      </c>
      <c r="AQ559">
        <v>0</v>
      </c>
      <c r="AR559">
        <v>0</v>
      </c>
      <c r="AS559" t="s">
        <v>3</v>
      </c>
      <c r="AT559">
        <v>0.1</v>
      </c>
      <c r="AU559" t="s">
        <v>20</v>
      </c>
      <c r="AV559">
        <v>0</v>
      </c>
      <c r="AW559">
        <v>2</v>
      </c>
      <c r="AX559">
        <v>68193165</v>
      </c>
      <c r="AY559">
        <v>1</v>
      </c>
      <c r="AZ559">
        <v>0</v>
      </c>
      <c r="BA559">
        <v>549</v>
      </c>
      <c r="BB559">
        <v>0</v>
      </c>
      <c r="BC559">
        <v>0</v>
      </c>
      <c r="BD559">
        <v>0</v>
      </c>
      <c r="BE559">
        <v>0</v>
      </c>
      <c r="BF559">
        <v>0</v>
      </c>
      <c r="BG559">
        <v>0</v>
      </c>
      <c r="BH559">
        <v>0</v>
      </c>
      <c r="BI559">
        <v>0</v>
      </c>
      <c r="BJ559">
        <v>0</v>
      </c>
      <c r="BK559">
        <v>0</v>
      </c>
      <c r="BL559">
        <v>0</v>
      </c>
      <c r="BM559">
        <v>0</v>
      </c>
      <c r="BN559">
        <v>0</v>
      </c>
      <c r="BO559">
        <v>0</v>
      </c>
      <c r="BP559">
        <v>0</v>
      </c>
      <c r="BQ559">
        <v>0</v>
      </c>
      <c r="BR559">
        <v>0</v>
      </c>
      <c r="BS559">
        <v>0</v>
      </c>
      <c r="BT559">
        <v>0</v>
      </c>
      <c r="BU559">
        <v>0</v>
      </c>
      <c r="BV559">
        <v>0</v>
      </c>
      <c r="BW559">
        <v>0</v>
      </c>
      <c r="CX559">
        <f>Y559*Source!I348</f>
        <v>0.46575</v>
      </c>
      <c r="CY559">
        <f>AB559</f>
        <v>851.65</v>
      </c>
      <c r="CZ559">
        <f>AF559</f>
        <v>87.17</v>
      </c>
      <c r="DA559">
        <f>AJ559</f>
        <v>9.77</v>
      </c>
      <c r="DB559">
        <f>ROUND((ROUND(AT559*CZ559,2)*1.25),6)</f>
        <v>10.9</v>
      </c>
      <c r="DC559">
        <f>ROUND((ROUND(AT559*AG559,2)*1.25),6)</f>
        <v>1.45</v>
      </c>
    </row>
    <row r="560" spans="1:107" x14ac:dyDescent="0.2">
      <c r="A560">
        <f>ROW(Source!A348)</f>
        <v>348</v>
      </c>
      <c r="B560">
        <v>68187018</v>
      </c>
      <c r="C560">
        <v>68193152</v>
      </c>
      <c r="D560">
        <v>64808516</v>
      </c>
      <c r="E560">
        <v>1</v>
      </c>
      <c r="F560">
        <v>1</v>
      </c>
      <c r="G560">
        <v>1</v>
      </c>
      <c r="H560">
        <v>3</v>
      </c>
      <c r="I560" t="s">
        <v>792</v>
      </c>
      <c r="J560" t="s">
        <v>793</v>
      </c>
      <c r="K560" t="s">
        <v>794</v>
      </c>
      <c r="L560">
        <v>1327</v>
      </c>
      <c r="N560">
        <v>1005</v>
      </c>
      <c r="O560" t="s">
        <v>31</v>
      </c>
      <c r="P560" t="s">
        <v>31</v>
      </c>
      <c r="Q560">
        <v>1</v>
      </c>
      <c r="W560">
        <v>0</v>
      </c>
      <c r="X560">
        <v>-1827594923</v>
      </c>
      <c r="Y560">
        <v>0.84</v>
      </c>
      <c r="AA560">
        <v>153.30000000000001</v>
      </c>
      <c r="AB560">
        <v>0</v>
      </c>
      <c r="AC560">
        <v>0</v>
      </c>
      <c r="AD560">
        <v>0</v>
      </c>
      <c r="AE560">
        <v>72.31</v>
      </c>
      <c r="AF560">
        <v>0</v>
      </c>
      <c r="AG560">
        <v>0</v>
      </c>
      <c r="AH560">
        <v>0</v>
      </c>
      <c r="AI560">
        <v>2.12</v>
      </c>
      <c r="AJ560">
        <v>1</v>
      </c>
      <c r="AK560">
        <v>1</v>
      </c>
      <c r="AL560">
        <v>1</v>
      </c>
      <c r="AN560">
        <v>0</v>
      </c>
      <c r="AO560">
        <v>1</v>
      </c>
      <c r="AP560">
        <v>0</v>
      </c>
      <c r="AQ560">
        <v>0</v>
      </c>
      <c r="AR560">
        <v>0</v>
      </c>
      <c r="AS560" t="s">
        <v>3</v>
      </c>
      <c r="AT560">
        <v>0.84</v>
      </c>
      <c r="AU560" t="s">
        <v>3</v>
      </c>
      <c r="AV560">
        <v>0</v>
      </c>
      <c r="AW560">
        <v>2</v>
      </c>
      <c r="AX560">
        <v>68193166</v>
      </c>
      <c r="AY560">
        <v>1</v>
      </c>
      <c r="AZ560">
        <v>0</v>
      </c>
      <c r="BA560">
        <v>550</v>
      </c>
      <c r="BB560">
        <v>0</v>
      </c>
      <c r="BC560">
        <v>0</v>
      </c>
      <c r="BD560">
        <v>0</v>
      </c>
      <c r="BE560">
        <v>0</v>
      </c>
      <c r="BF560">
        <v>0</v>
      </c>
      <c r="BG560">
        <v>0</v>
      </c>
      <c r="BH560">
        <v>0</v>
      </c>
      <c r="BI560">
        <v>0</v>
      </c>
      <c r="BJ560">
        <v>0</v>
      </c>
      <c r="BK560">
        <v>0</v>
      </c>
      <c r="BL560">
        <v>0</v>
      </c>
      <c r="BM560">
        <v>0</v>
      </c>
      <c r="BN560">
        <v>0</v>
      </c>
      <c r="BO560">
        <v>0</v>
      </c>
      <c r="BP560">
        <v>0</v>
      </c>
      <c r="BQ560">
        <v>0</v>
      </c>
      <c r="BR560">
        <v>0</v>
      </c>
      <c r="BS560">
        <v>0</v>
      </c>
      <c r="BT560">
        <v>0</v>
      </c>
      <c r="BU560">
        <v>0</v>
      </c>
      <c r="BV560">
        <v>0</v>
      </c>
      <c r="BW560">
        <v>0</v>
      </c>
      <c r="CX560">
        <f>Y560*Source!I348</f>
        <v>3.1298399999999997</v>
      </c>
      <c r="CY560">
        <f>AA560</f>
        <v>153.30000000000001</v>
      </c>
      <c r="CZ560">
        <f>AE560</f>
        <v>72.31</v>
      </c>
      <c r="DA560">
        <f>AI560</f>
        <v>2.12</v>
      </c>
      <c r="DB560">
        <f>ROUND(ROUND(AT560*CZ560,2),6)</f>
        <v>60.74</v>
      </c>
      <c r="DC560">
        <f>ROUND(ROUND(AT560*AG560,2),6)</f>
        <v>0</v>
      </c>
    </row>
    <row r="561" spans="1:107" x14ac:dyDescent="0.2">
      <c r="A561">
        <f>ROW(Source!A348)</f>
        <v>348</v>
      </c>
      <c r="B561">
        <v>68187018</v>
      </c>
      <c r="C561">
        <v>68193152</v>
      </c>
      <c r="D561">
        <v>64808665</v>
      </c>
      <c r="E561">
        <v>1</v>
      </c>
      <c r="F561">
        <v>1</v>
      </c>
      <c r="G561">
        <v>1</v>
      </c>
      <c r="H561">
        <v>3</v>
      </c>
      <c r="I561" t="s">
        <v>798</v>
      </c>
      <c r="J561" t="s">
        <v>799</v>
      </c>
      <c r="K561" t="s">
        <v>800</v>
      </c>
      <c r="L561">
        <v>1346</v>
      </c>
      <c r="N561">
        <v>1009</v>
      </c>
      <c r="O561" t="s">
        <v>120</v>
      </c>
      <c r="P561" t="s">
        <v>120</v>
      </c>
      <c r="Q561">
        <v>1</v>
      </c>
      <c r="W561">
        <v>0</v>
      </c>
      <c r="X561">
        <v>644139035</v>
      </c>
      <c r="Y561">
        <v>0.31</v>
      </c>
      <c r="AA561">
        <v>45.67</v>
      </c>
      <c r="AB561">
        <v>0</v>
      </c>
      <c r="AC561">
        <v>0</v>
      </c>
      <c r="AD561">
        <v>0</v>
      </c>
      <c r="AE561">
        <v>1.81</v>
      </c>
      <c r="AF561">
        <v>0</v>
      </c>
      <c r="AG561">
        <v>0</v>
      </c>
      <c r="AH561">
        <v>0</v>
      </c>
      <c r="AI561">
        <v>25.23</v>
      </c>
      <c r="AJ561">
        <v>1</v>
      </c>
      <c r="AK561">
        <v>1</v>
      </c>
      <c r="AL561">
        <v>1</v>
      </c>
      <c r="AN561">
        <v>0</v>
      </c>
      <c r="AO561">
        <v>1</v>
      </c>
      <c r="AP561">
        <v>0</v>
      </c>
      <c r="AQ561">
        <v>0</v>
      </c>
      <c r="AR561">
        <v>0</v>
      </c>
      <c r="AS561" t="s">
        <v>3</v>
      </c>
      <c r="AT561">
        <v>0.31</v>
      </c>
      <c r="AU561" t="s">
        <v>3</v>
      </c>
      <c r="AV561">
        <v>0</v>
      </c>
      <c r="AW561">
        <v>2</v>
      </c>
      <c r="AX561">
        <v>68193167</v>
      </c>
      <c r="AY561">
        <v>1</v>
      </c>
      <c r="AZ561">
        <v>0</v>
      </c>
      <c r="BA561">
        <v>551</v>
      </c>
      <c r="BB561">
        <v>0</v>
      </c>
      <c r="BC561">
        <v>0</v>
      </c>
      <c r="BD561">
        <v>0</v>
      </c>
      <c r="BE561">
        <v>0</v>
      </c>
      <c r="BF561">
        <v>0</v>
      </c>
      <c r="BG561">
        <v>0</v>
      </c>
      <c r="BH561">
        <v>0</v>
      </c>
      <c r="BI561">
        <v>0</v>
      </c>
      <c r="BJ561">
        <v>0</v>
      </c>
      <c r="BK561">
        <v>0</v>
      </c>
      <c r="BL561">
        <v>0</v>
      </c>
      <c r="BM561">
        <v>0</v>
      </c>
      <c r="BN561">
        <v>0</v>
      </c>
      <c r="BO561">
        <v>0</v>
      </c>
      <c r="BP561">
        <v>0</v>
      </c>
      <c r="BQ561">
        <v>0</v>
      </c>
      <c r="BR561">
        <v>0</v>
      </c>
      <c r="BS561">
        <v>0</v>
      </c>
      <c r="BT561">
        <v>0</v>
      </c>
      <c r="BU561">
        <v>0</v>
      </c>
      <c r="BV561">
        <v>0</v>
      </c>
      <c r="BW561">
        <v>0</v>
      </c>
      <c r="CX561">
        <f>Y561*Source!I348</f>
        <v>1.15506</v>
      </c>
      <c r="CY561">
        <f>AA561</f>
        <v>45.67</v>
      </c>
      <c r="CZ561">
        <f>AE561</f>
        <v>1.81</v>
      </c>
      <c r="DA561">
        <f>AI561</f>
        <v>25.23</v>
      </c>
      <c r="DB561">
        <f>ROUND(ROUND(AT561*CZ561,2),6)</f>
        <v>0.56000000000000005</v>
      </c>
      <c r="DC561">
        <f>ROUND(ROUND(AT561*AG561,2),6)</f>
        <v>0</v>
      </c>
    </row>
    <row r="562" spans="1:107" x14ac:dyDescent="0.2">
      <c r="A562">
        <f>ROW(Source!A348)</f>
        <v>348</v>
      </c>
      <c r="B562">
        <v>68187018</v>
      </c>
      <c r="C562">
        <v>68193152</v>
      </c>
      <c r="D562">
        <v>64810078</v>
      </c>
      <c r="E562">
        <v>1</v>
      </c>
      <c r="F562">
        <v>1</v>
      </c>
      <c r="G562">
        <v>1</v>
      </c>
      <c r="H562">
        <v>3</v>
      </c>
      <c r="I562" t="s">
        <v>816</v>
      </c>
      <c r="J562" t="s">
        <v>817</v>
      </c>
      <c r="K562" t="s">
        <v>818</v>
      </c>
      <c r="L562">
        <v>1348</v>
      </c>
      <c r="N562">
        <v>1009</v>
      </c>
      <c r="O562" t="s">
        <v>133</v>
      </c>
      <c r="P562" t="s">
        <v>133</v>
      </c>
      <c r="Q562">
        <v>1000</v>
      </c>
      <c r="W562">
        <v>0</v>
      </c>
      <c r="X562">
        <v>2076838230</v>
      </c>
      <c r="Y562">
        <v>0.03</v>
      </c>
      <c r="AA562">
        <v>45882.44</v>
      </c>
      <c r="AB562">
        <v>0</v>
      </c>
      <c r="AC562">
        <v>0</v>
      </c>
      <c r="AD562">
        <v>0</v>
      </c>
      <c r="AE562">
        <v>4615.9399999999996</v>
      </c>
      <c r="AF562">
        <v>0</v>
      </c>
      <c r="AG562">
        <v>0</v>
      </c>
      <c r="AH562">
        <v>0</v>
      </c>
      <c r="AI562">
        <v>9.94</v>
      </c>
      <c r="AJ562">
        <v>1</v>
      </c>
      <c r="AK562">
        <v>1</v>
      </c>
      <c r="AL562">
        <v>1</v>
      </c>
      <c r="AN562">
        <v>0</v>
      </c>
      <c r="AO562">
        <v>1</v>
      </c>
      <c r="AP562">
        <v>0</v>
      </c>
      <c r="AQ562">
        <v>0</v>
      </c>
      <c r="AR562">
        <v>0</v>
      </c>
      <c r="AS562" t="s">
        <v>3</v>
      </c>
      <c r="AT562">
        <v>0.03</v>
      </c>
      <c r="AU562" t="s">
        <v>3</v>
      </c>
      <c r="AV562">
        <v>0</v>
      </c>
      <c r="AW562">
        <v>2</v>
      </c>
      <c r="AX562">
        <v>68193168</v>
      </c>
      <c r="AY562">
        <v>1</v>
      </c>
      <c r="AZ562">
        <v>0</v>
      </c>
      <c r="BA562">
        <v>552</v>
      </c>
      <c r="BB562">
        <v>0</v>
      </c>
      <c r="BC562">
        <v>0</v>
      </c>
      <c r="BD562">
        <v>0</v>
      </c>
      <c r="BE562">
        <v>0</v>
      </c>
      <c r="BF562">
        <v>0</v>
      </c>
      <c r="BG562">
        <v>0</v>
      </c>
      <c r="BH562">
        <v>0</v>
      </c>
      <c r="BI562">
        <v>0</v>
      </c>
      <c r="BJ562">
        <v>0</v>
      </c>
      <c r="BK562">
        <v>0</v>
      </c>
      <c r="BL562">
        <v>0</v>
      </c>
      <c r="BM562">
        <v>0</v>
      </c>
      <c r="BN562">
        <v>0</v>
      </c>
      <c r="BO562">
        <v>0</v>
      </c>
      <c r="BP562">
        <v>0</v>
      </c>
      <c r="BQ562">
        <v>0</v>
      </c>
      <c r="BR562">
        <v>0</v>
      </c>
      <c r="BS562">
        <v>0</v>
      </c>
      <c r="BT562">
        <v>0</v>
      </c>
      <c r="BU562">
        <v>0</v>
      </c>
      <c r="BV562">
        <v>0</v>
      </c>
      <c r="BW562">
        <v>0</v>
      </c>
      <c r="CX562">
        <f>Y562*Source!I348</f>
        <v>0.11177999999999999</v>
      </c>
      <c r="CY562">
        <f>AA562</f>
        <v>45882.44</v>
      </c>
      <c r="CZ562">
        <f>AE562</f>
        <v>4615.9399999999996</v>
      </c>
      <c r="DA562">
        <f>AI562</f>
        <v>9.94</v>
      </c>
      <c r="DB562">
        <f>ROUND(ROUND(AT562*CZ562,2),6)</f>
        <v>138.47999999999999</v>
      </c>
      <c r="DC562">
        <f>ROUND(ROUND(AT562*AG562,2),6)</f>
        <v>0</v>
      </c>
    </row>
    <row r="563" spans="1:107" x14ac:dyDescent="0.2">
      <c r="A563">
        <f>ROW(Source!A348)</f>
        <v>348</v>
      </c>
      <c r="B563">
        <v>68187018</v>
      </c>
      <c r="C563">
        <v>68193152</v>
      </c>
      <c r="D563">
        <v>64810131</v>
      </c>
      <c r="E563">
        <v>1</v>
      </c>
      <c r="F563">
        <v>1</v>
      </c>
      <c r="G563">
        <v>1</v>
      </c>
      <c r="H563">
        <v>3</v>
      </c>
      <c r="I563" t="s">
        <v>819</v>
      </c>
      <c r="J563" t="s">
        <v>820</v>
      </c>
      <c r="K563" t="s">
        <v>821</v>
      </c>
      <c r="L563">
        <v>1348</v>
      </c>
      <c r="N563">
        <v>1009</v>
      </c>
      <c r="O563" t="s">
        <v>133</v>
      </c>
      <c r="P563" t="s">
        <v>133</v>
      </c>
      <c r="Q563">
        <v>1000</v>
      </c>
      <c r="W563">
        <v>0</v>
      </c>
      <c r="X563">
        <v>1268898367</v>
      </c>
      <c r="Y563">
        <v>5.0000000000000001E-3</v>
      </c>
      <c r="AA563">
        <v>44966.64</v>
      </c>
      <c r="AB563">
        <v>0</v>
      </c>
      <c r="AC563">
        <v>0</v>
      </c>
      <c r="AD563">
        <v>0</v>
      </c>
      <c r="AE563">
        <v>11927.49</v>
      </c>
      <c r="AF563">
        <v>0</v>
      </c>
      <c r="AG563">
        <v>0</v>
      </c>
      <c r="AH563">
        <v>0</v>
      </c>
      <c r="AI563">
        <v>3.77</v>
      </c>
      <c r="AJ563">
        <v>1</v>
      </c>
      <c r="AK563">
        <v>1</v>
      </c>
      <c r="AL563">
        <v>1</v>
      </c>
      <c r="AN563">
        <v>0</v>
      </c>
      <c r="AO563">
        <v>1</v>
      </c>
      <c r="AP563">
        <v>0</v>
      </c>
      <c r="AQ563">
        <v>0</v>
      </c>
      <c r="AR563">
        <v>0</v>
      </c>
      <c r="AS563" t="s">
        <v>3</v>
      </c>
      <c r="AT563">
        <v>5.0000000000000001E-3</v>
      </c>
      <c r="AU563" t="s">
        <v>3</v>
      </c>
      <c r="AV563">
        <v>0</v>
      </c>
      <c r="AW563">
        <v>2</v>
      </c>
      <c r="AX563">
        <v>68193169</v>
      </c>
      <c r="AY563">
        <v>1</v>
      </c>
      <c r="AZ563">
        <v>0</v>
      </c>
      <c r="BA563">
        <v>553</v>
      </c>
      <c r="BB563">
        <v>0</v>
      </c>
      <c r="BC563">
        <v>0</v>
      </c>
      <c r="BD563">
        <v>0</v>
      </c>
      <c r="BE563">
        <v>0</v>
      </c>
      <c r="BF563">
        <v>0</v>
      </c>
      <c r="BG563">
        <v>0</v>
      </c>
      <c r="BH563">
        <v>0</v>
      </c>
      <c r="BI563">
        <v>0</v>
      </c>
      <c r="BJ563">
        <v>0</v>
      </c>
      <c r="BK563">
        <v>0</v>
      </c>
      <c r="BL563">
        <v>0</v>
      </c>
      <c r="BM563">
        <v>0</v>
      </c>
      <c r="BN563">
        <v>0</v>
      </c>
      <c r="BO563">
        <v>0</v>
      </c>
      <c r="BP563">
        <v>0</v>
      </c>
      <c r="BQ563">
        <v>0</v>
      </c>
      <c r="BR563">
        <v>0</v>
      </c>
      <c r="BS563">
        <v>0</v>
      </c>
      <c r="BT563">
        <v>0</v>
      </c>
      <c r="BU563">
        <v>0</v>
      </c>
      <c r="BV563">
        <v>0</v>
      </c>
      <c r="BW563">
        <v>0</v>
      </c>
      <c r="CX563">
        <f>Y563*Source!I348</f>
        <v>1.8630000000000001E-2</v>
      </c>
      <c r="CY563">
        <f>AA563</f>
        <v>44966.64</v>
      </c>
      <c r="CZ563">
        <f>AE563</f>
        <v>11927.49</v>
      </c>
      <c r="DA563">
        <f>AI563</f>
        <v>3.77</v>
      </c>
      <c r="DB563">
        <f>ROUND(ROUND(AT563*CZ563,2),6)</f>
        <v>59.64</v>
      </c>
      <c r="DC563">
        <f>ROUND(ROUND(AT563*AG563,2),6)</f>
        <v>0</v>
      </c>
    </row>
    <row r="564" spans="1:107" x14ac:dyDescent="0.2">
      <c r="A564">
        <f>ROW(Source!A348)</f>
        <v>348</v>
      </c>
      <c r="B564">
        <v>68187018</v>
      </c>
      <c r="C564">
        <v>68193152</v>
      </c>
      <c r="D564">
        <v>64810636</v>
      </c>
      <c r="E564">
        <v>1</v>
      </c>
      <c r="F564">
        <v>1</v>
      </c>
      <c r="G564">
        <v>1</v>
      </c>
      <c r="H564">
        <v>3</v>
      </c>
      <c r="I564" t="s">
        <v>822</v>
      </c>
      <c r="J564" t="s">
        <v>823</v>
      </c>
      <c r="K564" t="s">
        <v>824</v>
      </c>
      <c r="L564">
        <v>1346</v>
      </c>
      <c r="N564">
        <v>1009</v>
      </c>
      <c r="O564" t="s">
        <v>120</v>
      </c>
      <c r="P564" t="s">
        <v>120</v>
      </c>
      <c r="Q564">
        <v>1</v>
      </c>
      <c r="W564">
        <v>0</v>
      </c>
      <c r="X564">
        <v>-1042179355</v>
      </c>
      <c r="Y564">
        <v>20</v>
      </c>
      <c r="AA564">
        <v>106.06</v>
      </c>
      <c r="AB564">
        <v>0</v>
      </c>
      <c r="AC564">
        <v>0</v>
      </c>
      <c r="AD564">
        <v>0</v>
      </c>
      <c r="AE564">
        <v>15.26</v>
      </c>
      <c r="AF564">
        <v>0</v>
      </c>
      <c r="AG564">
        <v>0</v>
      </c>
      <c r="AH564">
        <v>0</v>
      </c>
      <c r="AI564">
        <v>6.95</v>
      </c>
      <c r="AJ564">
        <v>1</v>
      </c>
      <c r="AK564">
        <v>1</v>
      </c>
      <c r="AL564">
        <v>1</v>
      </c>
      <c r="AN564">
        <v>0</v>
      </c>
      <c r="AO564">
        <v>1</v>
      </c>
      <c r="AP564">
        <v>0</v>
      </c>
      <c r="AQ564">
        <v>0</v>
      </c>
      <c r="AR564">
        <v>0</v>
      </c>
      <c r="AS564" t="s">
        <v>3</v>
      </c>
      <c r="AT564">
        <v>20</v>
      </c>
      <c r="AU564" t="s">
        <v>3</v>
      </c>
      <c r="AV564">
        <v>0</v>
      </c>
      <c r="AW564">
        <v>2</v>
      </c>
      <c r="AX564">
        <v>68193170</v>
      </c>
      <c r="AY564">
        <v>1</v>
      </c>
      <c r="AZ564">
        <v>0</v>
      </c>
      <c r="BA564">
        <v>554</v>
      </c>
      <c r="BB564">
        <v>0</v>
      </c>
      <c r="BC564">
        <v>0</v>
      </c>
      <c r="BD564">
        <v>0</v>
      </c>
      <c r="BE564">
        <v>0</v>
      </c>
      <c r="BF564">
        <v>0</v>
      </c>
      <c r="BG564">
        <v>0</v>
      </c>
      <c r="BH564">
        <v>0</v>
      </c>
      <c r="BI564">
        <v>0</v>
      </c>
      <c r="BJ564">
        <v>0</v>
      </c>
      <c r="BK564">
        <v>0</v>
      </c>
      <c r="BL564">
        <v>0</v>
      </c>
      <c r="BM564">
        <v>0</v>
      </c>
      <c r="BN564">
        <v>0</v>
      </c>
      <c r="BO564">
        <v>0</v>
      </c>
      <c r="BP564">
        <v>0</v>
      </c>
      <c r="BQ564">
        <v>0</v>
      </c>
      <c r="BR564">
        <v>0</v>
      </c>
      <c r="BS564">
        <v>0</v>
      </c>
      <c r="BT564">
        <v>0</v>
      </c>
      <c r="BU564">
        <v>0</v>
      </c>
      <c r="BV564">
        <v>0</v>
      </c>
      <c r="BW564">
        <v>0</v>
      </c>
      <c r="CX564">
        <f>Y564*Source!I348</f>
        <v>74.52</v>
      </c>
      <c r="CY564">
        <f>AA564</f>
        <v>106.06</v>
      </c>
      <c r="CZ564">
        <f>AE564</f>
        <v>15.26</v>
      </c>
      <c r="DA564">
        <f>AI564</f>
        <v>6.95</v>
      </c>
      <c r="DB564">
        <f>ROUND(ROUND(AT564*CZ564,2),6)</f>
        <v>305.2</v>
      </c>
      <c r="DC564">
        <f>ROUND(ROUND(AT564*AG564,2),6)</f>
        <v>0</v>
      </c>
    </row>
    <row r="565" spans="1:107" x14ac:dyDescent="0.2">
      <c r="A565">
        <f>ROW(Source!A349)</f>
        <v>349</v>
      </c>
      <c r="B565">
        <v>68187018</v>
      </c>
      <c r="C565">
        <v>68193171</v>
      </c>
      <c r="D565">
        <v>18413230</v>
      </c>
      <c r="E565">
        <v>1</v>
      </c>
      <c r="F565">
        <v>1</v>
      </c>
      <c r="G565">
        <v>1</v>
      </c>
      <c r="H565">
        <v>1</v>
      </c>
      <c r="I565" t="s">
        <v>825</v>
      </c>
      <c r="J565" t="s">
        <v>3</v>
      </c>
      <c r="K565" t="s">
        <v>826</v>
      </c>
      <c r="L565">
        <v>1369</v>
      </c>
      <c r="N565">
        <v>1013</v>
      </c>
      <c r="O565" t="s">
        <v>665</v>
      </c>
      <c r="P565" t="s">
        <v>665</v>
      </c>
      <c r="Q565">
        <v>1</v>
      </c>
      <c r="W565">
        <v>0</v>
      </c>
      <c r="X565">
        <v>355262106</v>
      </c>
      <c r="Y565">
        <v>262.2</v>
      </c>
      <c r="AA565">
        <v>0</v>
      </c>
      <c r="AB565">
        <v>0</v>
      </c>
      <c r="AC565">
        <v>0</v>
      </c>
      <c r="AD565">
        <v>9.18</v>
      </c>
      <c r="AE565">
        <v>0</v>
      </c>
      <c r="AF565">
        <v>0</v>
      </c>
      <c r="AG565">
        <v>0</v>
      </c>
      <c r="AH565">
        <v>9.18</v>
      </c>
      <c r="AI565">
        <v>1</v>
      </c>
      <c r="AJ565">
        <v>1</v>
      </c>
      <c r="AK565">
        <v>1</v>
      </c>
      <c r="AL565">
        <v>1</v>
      </c>
      <c r="AN565">
        <v>0</v>
      </c>
      <c r="AO565">
        <v>1</v>
      </c>
      <c r="AP565">
        <v>1</v>
      </c>
      <c r="AQ565">
        <v>0</v>
      </c>
      <c r="AR565">
        <v>0</v>
      </c>
      <c r="AS565" t="s">
        <v>3</v>
      </c>
      <c r="AT565">
        <v>228</v>
      </c>
      <c r="AU565" t="s">
        <v>21</v>
      </c>
      <c r="AV565">
        <v>1</v>
      </c>
      <c r="AW565">
        <v>2</v>
      </c>
      <c r="AX565">
        <v>68193182</v>
      </c>
      <c r="AY565">
        <v>1</v>
      </c>
      <c r="AZ565">
        <v>0</v>
      </c>
      <c r="BA565">
        <v>555</v>
      </c>
      <c r="BB565">
        <v>0</v>
      </c>
      <c r="BC565">
        <v>0</v>
      </c>
      <c r="BD565">
        <v>0</v>
      </c>
      <c r="BE565">
        <v>0</v>
      </c>
      <c r="BF565">
        <v>0</v>
      </c>
      <c r="BG565">
        <v>0</v>
      </c>
      <c r="BH565">
        <v>0</v>
      </c>
      <c r="BI565">
        <v>0</v>
      </c>
      <c r="BJ565">
        <v>0</v>
      </c>
      <c r="BK565">
        <v>0</v>
      </c>
      <c r="BL565">
        <v>0</v>
      </c>
      <c r="BM565">
        <v>0</v>
      </c>
      <c r="BN565">
        <v>0</v>
      </c>
      <c r="BO565">
        <v>0</v>
      </c>
      <c r="BP565">
        <v>0</v>
      </c>
      <c r="BQ565">
        <v>0</v>
      </c>
      <c r="BR565">
        <v>0</v>
      </c>
      <c r="BS565">
        <v>0</v>
      </c>
      <c r="BT565">
        <v>0</v>
      </c>
      <c r="BU565">
        <v>0</v>
      </c>
      <c r="BV565">
        <v>0</v>
      </c>
      <c r="BW565">
        <v>0</v>
      </c>
      <c r="CX565">
        <f>Y565*Source!I349</f>
        <v>155.3535</v>
      </c>
      <c r="CY565">
        <f>AD565</f>
        <v>9.18</v>
      </c>
      <c r="CZ565">
        <f>AH565</f>
        <v>9.18</v>
      </c>
      <c r="DA565">
        <f>AL565</f>
        <v>1</v>
      </c>
      <c r="DB565">
        <f>ROUND((ROUND(AT565*CZ565,2)*1.15),6)</f>
        <v>2406.9960000000001</v>
      </c>
      <c r="DC565">
        <f>ROUND((ROUND(AT565*AG565,2)*1.15),6)</f>
        <v>0</v>
      </c>
    </row>
    <row r="566" spans="1:107" x14ac:dyDescent="0.2">
      <c r="A566">
        <f>ROW(Source!A349)</f>
        <v>349</v>
      </c>
      <c r="B566">
        <v>68187018</v>
      </c>
      <c r="C566">
        <v>68193171</v>
      </c>
      <c r="D566">
        <v>121548</v>
      </c>
      <c r="E566">
        <v>1</v>
      </c>
      <c r="F566">
        <v>1</v>
      </c>
      <c r="G566">
        <v>1</v>
      </c>
      <c r="H566">
        <v>1</v>
      </c>
      <c r="I566" t="s">
        <v>44</v>
      </c>
      <c r="J566" t="s">
        <v>3</v>
      </c>
      <c r="K566" t="s">
        <v>723</v>
      </c>
      <c r="L566">
        <v>608254</v>
      </c>
      <c r="N566">
        <v>1013</v>
      </c>
      <c r="O566" t="s">
        <v>724</v>
      </c>
      <c r="P566" t="s">
        <v>724</v>
      </c>
      <c r="Q566">
        <v>1</v>
      </c>
      <c r="W566">
        <v>0</v>
      </c>
      <c r="X566">
        <v>-185737400</v>
      </c>
      <c r="Y566">
        <v>1.075</v>
      </c>
      <c r="AA566">
        <v>0</v>
      </c>
      <c r="AB566">
        <v>0</v>
      </c>
      <c r="AC566">
        <v>0</v>
      </c>
      <c r="AD566">
        <v>0</v>
      </c>
      <c r="AE566">
        <v>0</v>
      </c>
      <c r="AF566">
        <v>0</v>
      </c>
      <c r="AG566">
        <v>0</v>
      </c>
      <c r="AH566">
        <v>0</v>
      </c>
      <c r="AI566">
        <v>1</v>
      </c>
      <c r="AJ566">
        <v>1</v>
      </c>
      <c r="AK566">
        <v>1</v>
      </c>
      <c r="AL566">
        <v>1</v>
      </c>
      <c r="AN566">
        <v>0</v>
      </c>
      <c r="AO566">
        <v>1</v>
      </c>
      <c r="AP566">
        <v>1</v>
      </c>
      <c r="AQ566">
        <v>0</v>
      </c>
      <c r="AR566">
        <v>0</v>
      </c>
      <c r="AS566" t="s">
        <v>3</v>
      </c>
      <c r="AT566">
        <v>0.86</v>
      </c>
      <c r="AU566" t="s">
        <v>20</v>
      </c>
      <c r="AV566">
        <v>2</v>
      </c>
      <c r="AW566">
        <v>2</v>
      </c>
      <c r="AX566">
        <v>68193183</v>
      </c>
      <c r="AY566">
        <v>1</v>
      </c>
      <c r="AZ566">
        <v>0</v>
      </c>
      <c r="BA566">
        <v>556</v>
      </c>
      <c r="BB566">
        <v>0</v>
      </c>
      <c r="BC566">
        <v>0</v>
      </c>
      <c r="BD566">
        <v>0</v>
      </c>
      <c r="BE566">
        <v>0</v>
      </c>
      <c r="BF566">
        <v>0</v>
      </c>
      <c r="BG566">
        <v>0</v>
      </c>
      <c r="BH566">
        <v>0</v>
      </c>
      <c r="BI566">
        <v>0</v>
      </c>
      <c r="BJ566">
        <v>0</v>
      </c>
      <c r="BK566">
        <v>0</v>
      </c>
      <c r="BL566">
        <v>0</v>
      </c>
      <c r="BM566">
        <v>0</v>
      </c>
      <c r="BN566">
        <v>0</v>
      </c>
      <c r="BO566">
        <v>0</v>
      </c>
      <c r="BP566">
        <v>0</v>
      </c>
      <c r="BQ566">
        <v>0</v>
      </c>
      <c r="BR566">
        <v>0</v>
      </c>
      <c r="BS566">
        <v>0</v>
      </c>
      <c r="BT566">
        <v>0</v>
      </c>
      <c r="BU566">
        <v>0</v>
      </c>
      <c r="BV566">
        <v>0</v>
      </c>
      <c r="BW566">
        <v>0</v>
      </c>
      <c r="CX566">
        <f>Y566*Source!I349</f>
        <v>0.63693750000000005</v>
      </c>
      <c r="CY566">
        <f>AD566</f>
        <v>0</v>
      </c>
      <c r="CZ566">
        <f>AH566</f>
        <v>0</v>
      </c>
      <c r="DA566">
        <f>AL566</f>
        <v>1</v>
      </c>
      <c r="DB566">
        <f>ROUND((ROUND(AT566*CZ566,2)*1.25),6)</f>
        <v>0</v>
      </c>
      <c r="DC566">
        <f>ROUND((ROUND(AT566*AG566,2)*1.25),6)</f>
        <v>0</v>
      </c>
    </row>
    <row r="567" spans="1:107" x14ac:dyDescent="0.2">
      <c r="A567">
        <f>ROW(Source!A349)</f>
        <v>349</v>
      </c>
      <c r="B567">
        <v>68187018</v>
      </c>
      <c r="C567">
        <v>68193171</v>
      </c>
      <c r="D567">
        <v>64871349</v>
      </c>
      <c r="E567">
        <v>1</v>
      </c>
      <c r="F567">
        <v>1</v>
      </c>
      <c r="G567">
        <v>1</v>
      </c>
      <c r="H567">
        <v>2</v>
      </c>
      <c r="I567" t="s">
        <v>827</v>
      </c>
      <c r="J567" t="s">
        <v>828</v>
      </c>
      <c r="K567" t="s">
        <v>829</v>
      </c>
      <c r="L567">
        <v>1368</v>
      </c>
      <c r="N567">
        <v>1011</v>
      </c>
      <c r="O567" t="s">
        <v>669</v>
      </c>
      <c r="P567" t="s">
        <v>669</v>
      </c>
      <c r="Q567">
        <v>1</v>
      </c>
      <c r="W567">
        <v>0</v>
      </c>
      <c r="X567">
        <v>1549832887</v>
      </c>
      <c r="Y567">
        <v>6.25E-2</v>
      </c>
      <c r="AA567">
        <v>0</v>
      </c>
      <c r="AB567">
        <v>790.13</v>
      </c>
      <c r="AC567">
        <v>286.01</v>
      </c>
      <c r="AD567">
        <v>0</v>
      </c>
      <c r="AE567">
        <v>0</v>
      </c>
      <c r="AF567">
        <v>99.89</v>
      </c>
      <c r="AG567">
        <v>10.06</v>
      </c>
      <c r="AH567">
        <v>0</v>
      </c>
      <c r="AI567">
        <v>1</v>
      </c>
      <c r="AJ567">
        <v>7.91</v>
      </c>
      <c r="AK567">
        <v>28.43</v>
      </c>
      <c r="AL567">
        <v>1</v>
      </c>
      <c r="AN567">
        <v>0</v>
      </c>
      <c r="AO567">
        <v>1</v>
      </c>
      <c r="AP567">
        <v>1</v>
      </c>
      <c r="AQ567">
        <v>0</v>
      </c>
      <c r="AR567">
        <v>0</v>
      </c>
      <c r="AS567" t="s">
        <v>3</v>
      </c>
      <c r="AT567">
        <v>0.05</v>
      </c>
      <c r="AU567" t="s">
        <v>20</v>
      </c>
      <c r="AV567">
        <v>0</v>
      </c>
      <c r="AW567">
        <v>2</v>
      </c>
      <c r="AX567">
        <v>68193184</v>
      </c>
      <c r="AY567">
        <v>1</v>
      </c>
      <c r="AZ567">
        <v>0</v>
      </c>
      <c r="BA567">
        <v>557</v>
      </c>
      <c r="BB567">
        <v>0</v>
      </c>
      <c r="BC567">
        <v>0</v>
      </c>
      <c r="BD567">
        <v>0</v>
      </c>
      <c r="BE567">
        <v>0</v>
      </c>
      <c r="BF567">
        <v>0</v>
      </c>
      <c r="BG567">
        <v>0</v>
      </c>
      <c r="BH567">
        <v>0</v>
      </c>
      <c r="BI567">
        <v>0</v>
      </c>
      <c r="BJ567">
        <v>0</v>
      </c>
      <c r="BK567">
        <v>0</v>
      </c>
      <c r="BL567">
        <v>0</v>
      </c>
      <c r="BM567">
        <v>0</v>
      </c>
      <c r="BN567">
        <v>0</v>
      </c>
      <c r="BO567">
        <v>0</v>
      </c>
      <c r="BP567">
        <v>0</v>
      </c>
      <c r="BQ567">
        <v>0</v>
      </c>
      <c r="BR567">
        <v>0</v>
      </c>
      <c r="BS567">
        <v>0</v>
      </c>
      <c r="BT567">
        <v>0</v>
      </c>
      <c r="BU567">
        <v>0</v>
      </c>
      <c r="BV567">
        <v>0</v>
      </c>
      <c r="BW567">
        <v>0</v>
      </c>
      <c r="CX567">
        <f>Y567*Source!I349</f>
        <v>3.7031250000000002E-2</v>
      </c>
      <c r="CY567">
        <f>AB567</f>
        <v>790.13</v>
      </c>
      <c r="CZ567">
        <f>AF567</f>
        <v>99.89</v>
      </c>
      <c r="DA567">
        <f>AJ567</f>
        <v>7.91</v>
      </c>
      <c r="DB567">
        <f>ROUND((ROUND(AT567*CZ567,2)*1.25),6)</f>
        <v>6.2374999999999998</v>
      </c>
      <c r="DC567">
        <f>ROUND((ROUND(AT567*AG567,2)*1.25),6)</f>
        <v>0.625</v>
      </c>
    </row>
    <row r="568" spans="1:107" x14ac:dyDescent="0.2">
      <c r="A568">
        <f>ROW(Source!A349)</f>
        <v>349</v>
      </c>
      <c r="B568">
        <v>68187018</v>
      </c>
      <c r="C568">
        <v>68193171</v>
      </c>
      <c r="D568">
        <v>64871408</v>
      </c>
      <c r="E568">
        <v>1</v>
      </c>
      <c r="F568">
        <v>1</v>
      </c>
      <c r="G568">
        <v>1</v>
      </c>
      <c r="H568">
        <v>2</v>
      </c>
      <c r="I568" t="s">
        <v>789</v>
      </c>
      <c r="J568" t="s">
        <v>790</v>
      </c>
      <c r="K568" t="s">
        <v>791</v>
      </c>
      <c r="L568">
        <v>1368</v>
      </c>
      <c r="N568">
        <v>1011</v>
      </c>
      <c r="O568" t="s">
        <v>669</v>
      </c>
      <c r="P568" t="s">
        <v>669</v>
      </c>
      <c r="Q568">
        <v>1</v>
      </c>
      <c r="W568">
        <v>0</v>
      </c>
      <c r="X568">
        <v>344519037</v>
      </c>
      <c r="Y568">
        <v>1.0125</v>
      </c>
      <c r="AA568">
        <v>0</v>
      </c>
      <c r="AB568">
        <v>399.5</v>
      </c>
      <c r="AC568">
        <v>383.81</v>
      </c>
      <c r="AD568">
        <v>0</v>
      </c>
      <c r="AE568">
        <v>0</v>
      </c>
      <c r="AF568">
        <v>31.26</v>
      </c>
      <c r="AG568">
        <v>13.5</v>
      </c>
      <c r="AH568">
        <v>0</v>
      </c>
      <c r="AI568">
        <v>1</v>
      </c>
      <c r="AJ568">
        <v>12.78</v>
      </c>
      <c r="AK568">
        <v>28.43</v>
      </c>
      <c r="AL568">
        <v>1</v>
      </c>
      <c r="AN568">
        <v>0</v>
      </c>
      <c r="AO568">
        <v>1</v>
      </c>
      <c r="AP568">
        <v>1</v>
      </c>
      <c r="AQ568">
        <v>0</v>
      </c>
      <c r="AR568">
        <v>0</v>
      </c>
      <c r="AS568" t="s">
        <v>3</v>
      </c>
      <c r="AT568">
        <v>0.81</v>
      </c>
      <c r="AU568" t="s">
        <v>20</v>
      </c>
      <c r="AV568">
        <v>0</v>
      </c>
      <c r="AW568">
        <v>2</v>
      </c>
      <c r="AX568">
        <v>68193185</v>
      </c>
      <c r="AY568">
        <v>1</v>
      </c>
      <c r="AZ568">
        <v>2048</v>
      </c>
      <c r="BA568">
        <v>558</v>
      </c>
      <c r="BB568">
        <v>0</v>
      </c>
      <c r="BC568">
        <v>0</v>
      </c>
      <c r="BD568">
        <v>0</v>
      </c>
      <c r="BE568">
        <v>0</v>
      </c>
      <c r="BF568">
        <v>0</v>
      </c>
      <c r="BG568">
        <v>0</v>
      </c>
      <c r="BH568">
        <v>0</v>
      </c>
      <c r="BI568">
        <v>0</v>
      </c>
      <c r="BJ568">
        <v>0</v>
      </c>
      <c r="BK568">
        <v>0</v>
      </c>
      <c r="BL568">
        <v>0</v>
      </c>
      <c r="BM568">
        <v>0</v>
      </c>
      <c r="BN568">
        <v>0</v>
      </c>
      <c r="BO568">
        <v>0</v>
      </c>
      <c r="BP568">
        <v>0</v>
      </c>
      <c r="BQ568">
        <v>0</v>
      </c>
      <c r="BR568">
        <v>0</v>
      </c>
      <c r="BS568">
        <v>0</v>
      </c>
      <c r="BT568">
        <v>0</v>
      </c>
      <c r="BU568">
        <v>0</v>
      </c>
      <c r="BV568">
        <v>0</v>
      </c>
      <c r="BW568">
        <v>0</v>
      </c>
      <c r="CX568">
        <f>Y568*Source!I349</f>
        <v>0.59990624999999997</v>
      </c>
      <c r="CY568">
        <f>AB568</f>
        <v>399.5</v>
      </c>
      <c r="CZ568">
        <f>AF568</f>
        <v>31.26</v>
      </c>
      <c r="DA568">
        <f>AJ568</f>
        <v>12.78</v>
      </c>
      <c r="DB568">
        <f>ROUND((ROUND(AT568*CZ568,2)*1.25),6)</f>
        <v>31.65</v>
      </c>
      <c r="DC568">
        <f>ROUND((ROUND(AT568*AG568,2)*1.25),6)</f>
        <v>13.675000000000001</v>
      </c>
    </row>
    <row r="569" spans="1:107" x14ac:dyDescent="0.2">
      <c r="A569">
        <f>ROW(Source!A349)</f>
        <v>349</v>
      </c>
      <c r="B569">
        <v>68187018</v>
      </c>
      <c r="C569">
        <v>68193171</v>
      </c>
      <c r="D569">
        <v>64807476</v>
      </c>
      <c r="E569">
        <v>1</v>
      </c>
      <c r="F569">
        <v>1</v>
      </c>
      <c r="G569">
        <v>1</v>
      </c>
      <c r="H569">
        <v>3</v>
      </c>
      <c r="I569" t="s">
        <v>830</v>
      </c>
      <c r="J569" t="s">
        <v>831</v>
      </c>
      <c r="K569" t="s">
        <v>832</v>
      </c>
      <c r="L569">
        <v>1327</v>
      </c>
      <c r="N569">
        <v>1005</v>
      </c>
      <c r="O569" t="s">
        <v>31</v>
      </c>
      <c r="P569" t="s">
        <v>31</v>
      </c>
      <c r="Q569">
        <v>1</v>
      </c>
      <c r="W569">
        <v>0</v>
      </c>
      <c r="X569">
        <v>-554123694</v>
      </c>
      <c r="Y569">
        <v>100</v>
      </c>
      <c r="AA569">
        <v>333.12</v>
      </c>
      <c r="AB569">
        <v>0</v>
      </c>
      <c r="AC569">
        <v>0</v>
      </c>
      <c r="AD569">
        <v>0</v>
      </c>
      <c r="AE569">
        <v>71.180000000000007</v>
      </c>
      <c r="AF569">
        <v>0</v>
      </c>
      <c r="AG569">
        <v>0</v>
      </c>
      <c r="AH569">
        <v>0</v>
      </c>
      <c r="AI569">
        <v>4.68</v>
      </c>
      <c r="AJ569">
        <v>1</v>
      </c>
      <c r="AK569">
        <v>1</v>
      </c>
      <c r="AL569">
        <v>1</v>
      </c>
      <c r="AN569">
        <v>0</v>
      </c>
      <c r="AO569">
        <v>1</v>
      </c>
      <c r="AP569">
        <v>0</v>
      </c>
      <c r="AQ569">
        <v>0</v>
      </c>
      <c r="AR569">
        <v>0</v>
      </c>
      <c r="AS569" t="s">
        <v>3</v>
      </c>
      <c r="AT569">
        <v>100</v>
      </c>
      <c r="AU569" t="s">
        <v>3</v>
      </c>
      <c r="AV569">
        <v>0</v>
      </c>
      <c r="AW569">
        <v>2</v>
      </c>
      <c r="AX569">
        <v>68193186</v>
      </c>
      <c r="AY569">
        <v>1</v>
      </c>
      <c r="AZ569">
        <v>0</v>
      </c>
      <c r="BA569">
        <v>559</v>
      </c>
      <c r="BB569">
        <v>0</v>
      </c>
      <c r="BC569">
        <v>0</v>
      </c>
      <c r="BD569">
        <v>0</v>
      </c>
      <c r="BE569">
        <v>0</v>
      </c>
      <c r="BF569">
        <v>0</v>
      </c>
      <c r="BG569">
        <v>0</v>
      </c>
      <c r="BH569">
        <v>0</v>
      </c>
      <c r="BI569">
        <v>0</v>
      </c>
      <c r="BJ569">
        <v>0</v>
      </c>
      <c r="BK569">
        <v>0</v>
      </c>
      <c r="BL569">
        <v>0</v>
      </c>
      <c r="BM569">
        <v>0</v>
      </c>
      <c r="BN569">
        <v>0</v>
      </c>
      <c r="BO569">
        <v>0</v>
      </c>
      <c r="BP569">
        <v>0</v>
      </c>
      <c r="BQ569">
        <v>0</v>
      </c>
      <c r="BR569">
        <v>0</v>
      </c>
      <c r="BS569">
        <v>0</v>
      </c>
      <c r="BT569">
        <v>0</v>
      </c>
      <c r="BU569">
        <v>0</v>
      </c>
      <c r="BV569">
        <v>0</v>
      </c>
      <c r="BW569">
        <v>0</v>
      </c>
      <c r="CX569">
        <f>Y569*Source!I349</f>
        <v>59.25</v>
      </c>
      <c r="CY569">
        <f t="shared" ref="CY569:CY574" si="126">AA569</f>
        <v>333.12</v>
      </c>
      <c r="CZ569">
        <f t="shared" ref="CZ569:CZ574" si="127">AE569</f>
        <v>71.180000000000007</v>
      </c>
      <c r="DA569">
        <f t="shared" ref="DA569:DA574" si="128">AI569</f>
        <v>4.68</v>
      </c>
      <c r="DB569">
        <f t="shared" ref="DB569:DB574" si="129">ROUND(ROUND(AT569*CZ569,2),6)</f>
        <v>7118</v>
      </c>
      <c r="DC569">
        <f t="shared" ref="DC569:DC574" si="130">ROUND(ROUND(AT569*AG569,2),6)</f>
        <v>0</v>
      </c>
    </row>
    <row r="570" spans="1:107" x14ac:dyDescent="0.2">
      <c r="A570">
        <f>ROW(Source!A349)</f>
        <v>349</v>
      </c>
      <c r="B570">
        <v>68187018</v>
      </c>
      <c r="C570">
        <v>68193171</v>
      </c>
      <c r="D570">
        <v>64807750</v>
      </c>
      <c r="E570">
        <v>1</v>
      </c>
      <c r="F570">
        <v>1</v>
      </c>
      <c r="G570">
        <v>1</v>
      </c>
      <c r="H570">
        <v>3</v>
      </c>
      <c r="I570" t="s">
        <v>833</v>
      </c>
      <c r="J570" t="s">
        <v>834</v>
      </c>
      <c r="K570" t="s">
        <v>835</v>
      </c>
      <c r="L570">
        <v>1339</v>
      </c>
      <c r="N570">
        <v>1007</v>
      </c>
      <c r="O570" t="s">
        <v>712</v>
      </c>
      <c r="P570" t="s">
        <v>712</v>
      </c>
      <c r="Q570">
        <v>1</v>
      </c>
      <c r="W570">
        <v>0</v>
      </c>
      <c r="X570">
        <v>-1158792968</v>
      </c>
      <c r="Y570">
        <v>0.1</v>
      </c>
      <c r="AA570">
        <v>412.41</v>
      </c>
      <c r="AB570">
        <v>0</v>
      </c>
      <c r="AC570">
        <v>0</v>
      </c>
      <c r="AD570">
        <v>0</v>
      </c>
      <c r="AE570">
        <v>34.92</v>
      </c>
      <c r="AF570">
        <v>0</v>
      </c>
      <c r="AG570">
        <v>0</v>
      </c>
      <c r="AH570">
        <v>0</v>
      </c>
      <c r="AI570">
        <v>11.81</v>
      </c>
      <c r="AJ570">
        <v>1</v>
      </c>
      <c r="AK570">
        <v>1</v>
      </c>
      <c r="AL570">
        <v>1</v>
      </c>
      <c r="AN570">
        <v>0</v>
      </c>
      <c r="AO570">
        <v>1</v>
      </c>
      <c r="AP570">
        <v>0</v>
      </c>
      <c r="AQ570">
        <v>0</v>
      </c>
      <c r="AR570">
        <v>0</v>
      </c>
      <c r="AS570" t="s">
        <v>3</v>
      </c>
      <c r="AT570">
        <v>0.1</v>
      </c>
      <c r="AU570" t="s">
        <v>3</v>
      </c>
      <c r="AV570">
        <v>0</v>
      </c>
      <c r="AW570">
        <v>2</v>
      </c>
      <c r="AX570">
        <v>68193187</v>
      </c>
      <c r="AY570">
        <v>1</v>
      </c>
      <c r="AZ570">
        <v>0</v>
      </c>
      <c r="BA570">
        <v>560</v>
      </c>
      <c r="BB570">
        <v>0</v>
      </c>
      <c r="BC570">
        <v>0</v>
      </c>
      <c r="BD570">
        <v>0</v>
      </c>
      <c r="BE570">
        <v>0</v>
      </c>
      <c r="BF570">
        <v>0</v>
      </c>
      <c r="BG570">
        <v>0</v>
      </c>
      <c r="BH570">
        <v>0</v>
      </c>
      <c r="BI570">
        <v>0</v>
      </c>
      <c r="BJ570">
        <v>0</v>
      </c>
      <c r="BK570">
        <v>0</v>
      </c>
      <c r="BL570">
        <v>0</v>
      </c>
      <c r="BM570">
        <v>0</v>
      </c>
      <c r="BN570">
        <v>0</v>
      </c>
      <c r="BO570">
        <v>0</v>
      </c>
      <c r="BP570">
        <v>0</v>
      </c>
      <c r="BQ570">
        <v>0</v>
      </c>
      <c r="BR570">
        <v>0</v>
      </c>
      <c r="BS570">
        <v>0</v>
      </c>
      <c r="BT570">
        <v>0</v>
      </c>
      <c r="BU570">
        <v>0</v>
      </c>
      <c r="BV570">
        <v>0</v>
      </c>
      <c r="BW570">
        <v>0</v>
      </c>
      <c r="CX570">
        <f>Y570*Source!I349</f>
        <v>5.9250000000000004E-2</v>
      </c>
      <c r="CY570">
        <f t="shared" si="126"/>
        <v>412.41</v>
      </c>
      <c r="CZ570">
        <f t="shared" si="127"/>
        <v>34.92</v>
      </c>
      <c r="DA570">
        <f t="shared" si="128"/>
        <v>11.81</v>
      </c>
      <c r="DB570">
        <f t="shared" si="129"/>
        <v>3.49</v>
      </c>
      <c r="DC570">
        <f t="shared" si="130"/>
        <v>0</v>
      </c>
    </row>
    <row r="571" spans="1:107" x14ac:dyDescent="0.2">
      <c r="A571">
        <f>ROW(Source!A349)</f>
        <v>349</v>
      </c>
      <c r="B571">
        <v>68187018</v>
      </c>
      <c r="C571">
        <v>68193171</v>
      </c>
      <c r="D571">
        <v>64808247</v>
      </c>
      <c r="E571">
        <v>1</v>
      </c>
      <c r="F571">
        <v>1</v>
      </c>
      <c r="G571">
        <v>1</v>
      </c>
      <c r="H571">
        <v>3</v>
      </c>
      <c r="I571" t="s">
        <v>836</v>
      </c>
      <c r="J571" t="s">
        <v>837</v>
      </c>
      <c r="K571" t="s">
        <v>838</v>
      </c>
      <c r="L571">
        <v>1348</v>
      </c>
      <c r="N571">
        <v>1009</v>
      </c>
      <c r="O571" t="s">
        <v>133</v>
      </c>
      <c r="P571" t="s">
        <v>133</v>
      </c>
      <c r="Q571">
        <v>1000</v>
      </c>
      <c r="W571">
        <v>0</v>
      </c>
      <c r="X571">
        <v>-1746258587</v>
      </c>
      <c r="Y571">
        <v>0.04</v>
      </c>
      <c r="AA571">
        <v>3691.61</v>
      </c>
      <c r="AB571">
        <v>0</v>
      </c>
      <c r="AC571">
        <v>0</v>
      </c>
      <c r="AD571">
        <v>0</v>
      </c>
      <c r="AE571">
        <v>412.01</v>
      </c>
      <c r="AF571">
        <v>0</v>
      </c>
      <c r="AG571">
        <v>0</v>
      </c>
      <c r="AH571">
        <v>0</v>
      </c>
      <c r="AI571">
        <v>8.9600000000000009</v>
      </c>
      <c r="AJ571">
        <v>1</v>
      </c>
      <c r="AK571">
        <v>1</v>
      </c>
      <c r="AL571">
        <v>1</v>
      </c>
      <c r="AN571">
        <v>0</v>
      </c>
      <c r="AO571">
        <v>1</v>
      </c>
      <c r="AP571">
        <v>0</v>
      </c>
      <c r="AQ571">
        <v>0</v>
      </c>
      <c r="AR571">
        <v>0</v>
      </c>
      <c r="AS571" t="s">
        <v>3</v>
      </c>
      <c r="AT571">
        <v>0.04</v>
      </c>
      <c r="AU571" t="s">
        <v>3</v>
      </c>
      <c r="AV571">
        <v>0</v>
      </c>
      <c r="AW571">
        <v>2</v>
      </c>
      <c r="AX571">
        <v>68193188</v>
      </c>
      <c r="AY571">
        <v>1</v>
      </c>
      <c r="AZ571">
        <v>0</v>
      </c>
      <c r="BA571">
        <v>561</v>
      </c>
      <c r="BB571">
        <v>0</v>
      </c>
      <c r="BC571">
        <v>0</v>
      </c>
      <c r="BD571">
        <v>0</v>
      </c>
      <c r="BE571">
        <v>0</v>
      </c>
      <c r="BF571">
        <v>0</v>
      </c>
      <c r="BG571">
        <v>0</v>
      </c>
      <c r="BH571">
        <v>0</v>
      </c>
      <c r="BI571">
        <v>0</v>
      </c>
      <c r="BJ571">
        <v>0</v>
      </c>
      <c r="BK571">
        <v>0</v>
      </c>
      <c r="BL571">
        <v>0</v>
      </c>
      <c r="BM571">
        <v>0</v>
      </c>
      <c r="BN571">
        <v>0</v>
      </c>
      <c r="BO571">
        <v>0</v>
      </c>
      <c r="BP571">
        <v>0</v>
      </c>
      <c r="BQ571">
        <v>0</v>
      </c>
      <c r="BR571">
        <v>0</v>
      </c>
      <c r="BS571">
        <v>0</v>
      </c>
      <c r="BT571">
        <v>0</v>
      </c>
      <c r="BU571">
        <v>0</v>
      </c>
      <c r="BV571">
        <v>0</v>
      </c>
      <c r="BW571">
        <v>0</v>
      </c>
      <c r="CX571">
        <f>Y571*Source!I349</f>
        <v>2.3700000000000002E-2</v>
      </c>
      <c r="CY571">
        <f t="shared" si="126"/>
        <v>3691.61</v>
      </c>
      <c r="CZ571">
        <f t="shared" si="127"/>
        <v>412.01</v>
      </c>
      <c r="DA571">
        <f t="shared" si="128"/>
        <v>8.9600000000000009</v>
      </c>
      <c r="DB571">
        <f t="shared" si="129"/>
        <v>16.48</v>
      </c>
      <c r="DC571">
        <f t="shared" si="130"/>
        <v>0</v>
      </c>
    </row>
    <row r="572" spans="1:107" x14ac:dyDescent="0.2">
      <c r="A572">
        <f>ROW(Source!A349)</f>
        <v>349</v>
      </c>
      <c r="B572">
        <v>68187018</v>
      </c>
      <c r="C572">
        <v>68193171</v>
      </c>
      <c r="D572">
        <v>64808665</v>
      </c>
      <c r="E572">
        <v>1</v>
      </c>
      <c r="F572">
        <v>1</v>
      </c>
      <c r="G572">
        <v>1</v>
      </c>
      <c r="H572">
        <v>3</v>
      </c>
      <c r="I572" t="s">
        <v>798</v>
      </c>
      <c r="J572" t="s">
        <v>799</v>
      </c>
      <c r="K572" t="s">
        <v>800</v>
      </c>
      <c r="L572">
        <v>1346</v>
      </c>
      <c r="N572">
        <v>1009</v>
      </c>
      <c r="O572" t="s">
        <v>120</v>
      </c>
      <c r="P572" t="s">
        <v>120</v>
      </c>
      <c r="Q572">
        <v>1</v>
      </c>
      <c r="W572">
        <v>0</v>
      </c>
      <c r="X572">
        <v>644139035</v>
      </c>
      <c r="Y572">
        <v>0.5</v>
      </c>
      <c r="AA572">
        <v>45.67</v>
      </c>
      <c r="AB572">
        <v>0</v>
      </c>
      <c r="AC572">
        <v>0</v>
      </c>
      <c r="AD572">
        <v>0</v>
      </c>
      <c r="AE572">
        <v>1.81</v>
      </c>
      <c r="AF572">
        <v>0</v>
      </c>
      <c r="AG572">
        <v>0</v>
      </c>
      <c r="AH572">
        <v>0</v>
      </c>
      <c r="AI572">
        <v>25.23</v>
      </c>
      <c r="AJ572">
        <v>1</v>
      </c>
      <c r="AK572">
        <v>1</v>
      </c>
      <c r="AL572">
        <v>1</v>
      </c>
      <c r="AN572">
        <v>0</v>
      </c>
      <c r="AO572">
        <v>1</v>
      </c>
      <c r="AP572">
        <v>0</v>
      </c>
      <c r="AQ572">
        <v>0</v>
      </c>
      <c r="AR572">
        <v>0</v>
      </c>
      <c r="AS572" t="s">
        <v>3</v>
      </c>
      <c r="AT572">
        <v>0.5</v>
      </c>
      <c r="AU572" t="s">
        <v>3</v>
      </c>
      <c r="AV572">
        <v>0</v>
      </c>
      <c r="AW572">
        <v>2</v>
      </c>
      <c r="AX572">
        <v>68193189</v>
      </c>
      <c r="AY572">
        <v>1</v>
      </c>
      <c r="AZ572">
        <v>0</v>
      </c>
      <c r="BA572">
        <v>562</v>
      </c>
      <c r="BB572">
        <v>0</v>
      </c>
      <c r="BC572">
        <v>0</v>
      </c>
      <c r="BD572">
        <v>0</v>
      </c>
      <c r="BE572">
        <v>0</v>
      </c>
      <c r="BF572">
        <v>0</v>
      </c>
      <c r="BG572">
        <v>0</v>
      </c>
      <c r="BH572">
        <v>0</v>
      </c>
      <c r="BI572">
        <v>0</v>
      </c>
      <c r="BJ572">
        <v>0</v>
      </c>
      <c r="BK572">
        <v>0</v>
      </c>
      <c r="BL572">
        <v>0</v>
      </c>
      <c r="BM572">
        <v>0</v>
      </c>
      <c r="BN572">
        <v>0</v>
      </c>
      <c r="BO572">
        <v>0</v>
      </c>
      <c r="BP572">
        <v>0</v>
      </c>
      <c r="BQ572">
        <v>0</v>
      </c>
      <c r="BR572">
        <v>0</v>
      </c>
      <c r="BS572">
        <v>0</v>
      </c>
      <c r="BT572">
        <v>0</v>
      </c>
      <c r="BU572">
        <v>0</v>
      </c>
      <c r="BV572">
        <v>0</v>
      </c>
      <c r="BW572">
        <v>0</v>
      </c>
      <c r="CX572">
        <f>Y572*Source!I349</f>
        <v>0.29625000000000001</v>
      </c>
      <c r="CY572">
        <f t="shared" si="126"/>
        <v>45.67</v>
      </c>
      <c r="CZ572">
        <f t="shared" si="127"/>
        <v>1.81</v>
      </c>
      <c r="DA572">
        <f t="shared" si="128"/>
        <v>25.23</v>
      </c>
      <c r="DB572">
        <f t="shared" si="129"/>
        <v>0.91</v>
      </c>
      <c r="DC572">
        <f t="shared" si="130"/>
        <v>0</v>
      </c>
    </row>
    <row r="573" spans="1:107" x14ac:dyDescent="0.2">
      <c r="A573">
        <f>ROW(Source!A349)</f>
        <v>349</v>
      </c>
      <c r="B573">
        <v>68187018</v>
      </c>
      <c r="C573">
        <v>68193171</v>
      </c>
      <c r="D573">
        <v>64842795</v>
      </c>
      <c r="E573">
        <v>1</v>
      </c>
      <c r="F573">
        <v>1</v>
      </c>
      <c r="G573">
        <v>1</v>
      </c>
      <c r="H573">
        <v>3</v>
      </c>
      <c r="I573" t="s">
        <v>839</v>
      </c>
      <c r="J573" t="s">
        <v>840</v>
      </c>
      <c r="K573" t="s">
        <v>841</v>
      </c>
      <c r="L573">
        <v>1339</v>
      </c>
      <c r="N573">
        <v>1007</v>
      </c>
      <c r="O573" t="s">
        <v>712</v>
      </c>
      <c r="P573" t="s">
        <v>712</v>
      </c>
      <c r="Q573">
        <v>1</v>
      </c>
      <c r="W573">
        <v>0</v>
      </c>
      <c r="X573">
        <v>-364114852</v>
      </c>
      <c r="Y573">
        <v>1.5</v>
      </c>
      <c r="AA573">
        <v>3280.2</v>
      </c>
      <c r="AB573">
        <v>0</v>
      </c>
      <c r="AC573">
        <v>0</v>
      </c>
      <c r="AD573">
        <v>0</v>
      </c>
      <c r="AE573">
        <v>497</v>
      </c>
      <c r="AF573">
        <v>0</v>
      </c>
      <c r="AG573">
        <v>0</v>
      </c>
      <c r="AH573">
        <v>0</v>
      </c>
      <c r="AI573">
        <v>6.6</v>
      </c>
      <c r="AJ573">
        <v>1</v>
      </c>
      <c r="AK573">
        <v>1</v>
      </c>
      <c r="AL573">
        <v>1</v>
      </c>
      <c r="AN573">
        <v>0</v>
      </c>
      <c r="AO573">
        <v>1</v>
      </c>
      <c r="AP573">
        <v>0</v>
      </c>
      <c r="AQ573">
        <v>0</v>
      </c>
      <c r="AR573">
        <v>0</v>
      </c>
      <c r="AS573" t="s">
        <v>3</v>
      </c>
      <c r="AT573">
        <v>1.5</v>
      </c>
      <c r="AU573" t="s">
        <v>3</v>
      </c>
      <c r="AV573">
        <v>0</v>
      </c>
      <c r="AW573">
        <v>2</v>
      </c>
      <c r="AX573">
        <v>68193190</v>
      </c>
      <c r="AY573">
        <v>1</v>
      </c>
      <c r="AZ573">
        <v>0</v>
      </c>
      <c r="BA573">
        <v>563</v>
      </c>
      <c r="BB573">
        <v>0</v>
      </c>
      <c r="BC573">
        <v>0</v>
      </c>
      <c r="BD573">
        <v>0</v>
      </c>
      <c r="BE573">
        <v>0</v>
      </c>
      <c r="BF573">
        <v>0</v>
      </c>
      <c r="BG573">
        <v>0</v>
      </c>
      <c r="BH573">
        <v>0</v>
      </c>
      <c r="BI573">
        <v>0</v>
      </c>
      <c r="BJ573">
        <v>0</v>
      </c>
      <c r="BK573">
        <v>0</v>
      </c>
      <c r="BL573">
        <v>0</v>
      </c>
      <c r="BM573">
        <v>0</v>
      </c>
      <c r="BN573">
        <v>0</v>
      </c>
      <c r="BO573">
        <v>0</v>
      </c>
      <c r="BP573">
        <v>0</v>
      </c>
      <c r="BQ573">
        <v>0</v>
      </c>
      <c r="BR573">
        <v>0</v>
      </c>
      <c r="BS573">
        <v>0</v>
      </c>
      <c r="BT573">
        <v>0</v>
      </c>
      <c r="BU573">
        <v>0</v>
      </c>
      <c r="BV573">
        <v>0</v>
      </c>
      <c r="BW573">
        <v>0</v>
      </c>
      <c r="CX573">
        <f>Y573*Source!I349</f>
        <v>0.88875000000000004</v>
      </c>
      <c r="CY573">
        <f t="shared" si="126"/>
        <v>3280.2</v>
      </c>
      <c r="CZ573">
        <f t="shared" si="127"/>
        <v>497</v>
      </c>
      <c r="DA573">
        <f t="shared" si="128"/>
        <v>6.6</v>
      </c>
      <c r="DB573">
        <f t="shared" si="129"/>
        <v>745.5</v>
      </c>
      <c r="DC573">
        <f t="shared" si="130"/>
        <v>0</v>
      </c>
    </row>
    <row r="574" spans="1:107" x14ac:dyDescent="0.2">
      <c r="A574">
        <f>ROW(Source!A349)</f>
        <v>349</v>
      </c>
      <c r="B574">
        <v>68187018</v>
      </c>
      <c r="C574">
        <v>68193171</v>
      </c>
      <c r="D574">
        <v>64847311</v>
      </c>
      <c r="E574">
        <v>1</v>
      </c>
      <c r="F574">
        <v>1</v>
      </c>
      <c r="G574">
        <v>1</v>
      </c>
      <c r="H574">
        <v>3</v>
      </c>
      <c r="I574" t="s">
        <v>709</v>
      </c>
      <c r="J574" t="s">
        <v>710</v>
      </c>
      <c r="K574" t="s">
        <v>711</v>
      </c>
      <c r="L574">
        <v>1339</v>
      </c>
      <c r="N574">
        <v>1007</v>
      </c>
      <c r="O574" t="s">
        <v>712</v>
      </c>
      <c r="P574" t="s">
        <v>712</v>
      </c>
      <c r="Q574">
        <v>1</v>
      </c>
      <c r="W574">
        <v>0</v>
      </c>
      <c r="X574">
        <v>619799737</v>
      </c>
      <c r="Y574">
        <v>0.46500000000000002</v>
      </c>
      <c r="AA574">
        <v>19.57</v>
      </c>
      <c r="AB574">
        <v>0</v>
      </c>
      <c r="AC574">
        <v>0</v>
      </c>
      <c r="AD574">
        <v>0</v>
      </c>
      <c r="AE574">
        <v>2.44</v>
      </c>
      <c r="AF574">
        <v>0</v>
      </c>
      <c r="AG574">
        <v>0</v>
      </c>
      <c r="AH574">
        <v>0</v>
      </c>
      <c r="AI574">
        <v>8.02</v>
      </c>
      <c r="AJ574">
        <v>1</v>
      </c>
      <c r="AK574">
        <v>1</v>
      </c>
      <c r="AL574">
        <v>1</v>
      </c>
      <c r="AN574">
        <v>0</v>
      </c>
      <c r="AO574">
        <v>1</v>
      </c>
      <c r="AP574">
        <v>0</v>
      </c>
      <c r="AQ574">
        <v>0</v>
      </c>
      <c r="AR574">
        <v>0</v>
      </c>
      <c r="AS574" t="s">
        <v>3</v>
      </c>
      <c r="AT574">
        <v>0.46500000000000002</v>
      </c>
      <c r="AU574" t="s">
        <v>3</v>
      </c>
      <c r="AV574">
        <v>0</v>
      </c>
      <c r="AW574">
        <v>2</v>
      </c>
      <c r="AX574">
        <v>68193191</v>
      </c>
      <c r="AY574">
        <v>1</v>
      </c>
      <c r="AZ574">
        <v>0</v>
      </c>
      <c r="BA574">
        <v>564</v>
      </c>
      <c r="BB574">
        <v>0</v>
      </c>
      <c r="BC574">
        <v>0</v>
      </c>
      <c r="BD574">
        <v>0</v>
      </c>
      <c r="BE574">
        <v>0</v>
      </c>
      <c r="BF574">
        <v>0</v>
      </c>
      <c r="BG574">
        <v>0</v>
      </c>
      <c r="BH574">
        <v>0</v>
      </c>
      <c r="BI574">
        <v>0</v>
      </c>
      <c r="BJ574">
        <v>0</v>
      </c>
      <c r="BK574">
        <v>0</v>
      </c>
      <c r="BL574">
        <v>0</v>
      </c>
      <c r="BM574">
        <v>0</v>
      </c>
      <c r="BN574">
        <v>0</v>
      </c>
      <c r="BO574">
        <v>0</v>
      </c>
      <c r="BP574">
        <v>0</v>
      </c>
      <c r="BQ574">
        <v>0</v>
      </c>
      <c r="BR574">
        <v>0</v>
      </c>
      <c r="BS574">
        <v>0</v>
      </c>
      <c r="BT574">
        <v>0</v>
      </c>
      <c r="BU574">
        <v>0</v>
      </c>
      <c r="BV574">
        <v>0</v>
      </c>
      <c r="BW574">
        <v>0</v>
      </c>
      <c r="CX574">
        <f>Y574*Source!I349</f>
        <v>0.27551250000000005</v>
      </c>
      <c r="CY574">
        <f t="shared" si="126"/>
        <v>19.57</v>
      </c>
      <c r="CZ574">
        <f t="shared" si="127"/>
        <v>2.44</v>
      </c>
      <c r="DA574">
        <f t="shared" si="128"/>
        <v>8.02</v>
      </c>
      <c r="DB574">
        <f t="shared" si="129"/>
        <v>1.1299999999999999</v>
      </c>
      <c r="DC574">
        <f t="shared" si="130"/>
        <v>0</v>
      </c>
    </row>
    <row r="575" spans="1:107" x14ac:dyDescent="0.2">
      <c r="A575">
        <f>ROW(Source!A350)</f>
        <v>350</v>
      </c>
      <c r="B575">
        <v>68187018</v>
      </c>
      <c r="C575">
        <v>68193192</v>
      </c>
      <c r="D575">
        <v>18409850</v>
      </c>
      <c r="E575">
        <v>1</v>
      </c>
      <c r="F575">
        <v>1</v>
      </c>
      <c r="G575">
        <v>1</v>
      </c>
      <c r="H575">
        <v>1</v>
      </c>
      <c r="I575" t="s">
        <v>663</v>
      </c>
      <c r="J575" t="s">
        <v>3</v>
      </c>
      <c r="K575" t="s">
        <v>664</v>
      </c>
      <c r="L575">
        <v>1369</v>
      </c>
      <c r="N575">
        <v>1013</v>
      </c>
      <c r="O575" t="s">
        <v>665</v>
      </c>
      <c r="P575" t="s">
        <v>665</v>
      </c>
      <c r="Q575">
        <v>1</v>
      </c>
      <c r="W575">
        <v>0</v>
      </c>
      <c r="X575">
        <v>855544366</v>
      </c>
      <c r="Y575">
        <v>112.7</v>
      </c>
      <c r="AA575">
        <v>0</v>
      </c>
      <c r="AB575">
        <v>0</v>
      </c>
      <c r="AC575">
        <v>0</v>
      </c>
      <c r="AD575">
        <v>9.07</v>
      </c>
      <c r="AE575">
        <v>0</v>
      </c>
      <c r="AF575">
        <v>0</v>
      </c>
      <c r="AG575">
        <v>0</v>
      </c>
      <c r="AH575">
        <v>9.07</v>
      </c>
      <c r="AI575">
        <v>1</v>
      </c>
      <c r="AJ575">
        <v>1</v>
      </c>
      <c r="AK575">
        <v>1</v>
      </c>
      <c r="AL575">
        <v>1</v>
      </c>
      <c r="AN575">
        <v>0</v>
      </c>
      <c r="AO575">
        <v>1</v>
      </c>
      <c r="AP575">
        <v>1</v>
      </c>
      <c r="AQ575">
        <v>0</v>
      </c>
      <c r="AR575">
        <v>0</v>
      </c>
      <c r="AS575" t="s">
        <v>3</v>
      </c>
      <c r="AT575">
        <v>98</v>
      </c>
      <c r="AU575" t="s">
        <v>21</v>
      </c>
      <c r="AV575">
        <v>1</v>
      </c>
      <c r="AW575">
        <v>2</v>
      </c>
      <c r="AX575">
        <v>68193209</v>
      </c>
      <c r="AY575">
        <v>1</v>
      </c>
      <c r="AZ575">
        <v>2048</v>
      </c>
      <c r="BA575">
        <v>565</v>
      </c>
      <c r="BB575">
        <v>0</v>
      </c>
      <c r="BC575">
        <v>0</v>
      </c>
      <c r="BD575">
        <v>0</v>
      </c>
      <c r="BE575">
        <v>0</v>
      </c>
      <c r="BF575">
        <v>0</v>
      </c>
      <c r="BG575">
        <v>0</v>
      </c>
      <c r="BH575">
        <v>0</v>
      </c>
      <c r="BI575">
        <v>0</v>
      </c>
      <c r="BJ575">
        <v>0</v>
      </c>
      <c r="BK575">
        <v>0</v>
      </c>
      <c r="BL575">
        <v>0</v>
      </c>
      <c r="BM575">
        <v>0</v>
      </c>
      <c r="BN575">
        <v>0</v>
      </c>
      <c r="BO575">
        <v>0</v>
      </c>
      <c r="BP575">
        <v>0</v>
      </c>
      <c r="BQ575">
        <v>0</v>
      </c>
      <c r="BR575">
        <v>0</v>
      </c>
      <c r="BS575">
        <v>0</v>
      </c>
      <c r="BT575">
        <v>0</v>
      </c>
      <c r="BU575">
        <v>0</v>
      </c>
      <c r="BV575">
        <v>0</v>
      </c>
      <c r="BW575">
        <v>0</v>
      </c>
      <c r="CX575">
        <f>Y575*Source!I350</f>
        <v>1.6904999999999999</v>
      </c>
      <c r="CY575">
        <f>AD575</f>
        <v>9.07</v>
      </c>
      <c r="CZ575">
        <f>AH575</f>
        <v>9.07</v>
      </c>
      <c r="DA575">
        <f>AL575</f>
        <v>1</v>
      </c>
      <c r="DB575">
        <f>ROUND((ROUND(AT575*CZ575,2)*1.15),6)</f>
        <v>1022.189</v>
      </c>
      <c r="DC575">
        <f>ROUND((ROUND(AT575*AG575,2)*1.15),6)</f>
        <v>0</v>
      </c>
    </row>
    <row r="576" spans="1:107" x14ac:dyDescent="0.2">
      <c r="A576">
        <f>ROW(Source!A350)</f>
        <v>350</v>
      </c>
      <c r="B576">
        <v>68187018</v>
      </c>
      <c r="C576">
        <v>68193192</v>
      </c>
      <c r="D576">
        <v>64872081</v>
      </c>
      <c r="E576">
        <v>1</v>
      </c>
      <c r="F576">
        <v>1</v>
      </c>
      <c r="G576">
        <v>1</v>
      </c>
      <c r="H576">
        <v>2</v>
      </c>
      <c r="I576" t="s">
        <v>666</v>
      </c>
      <c r="J576" t="s">
        <v>667</v>
      </c>
      <c r="K576" t="s">
        <v>668</v>
      </c>
      <c r="L576">
        <v>1368</v>
      </c>
      <c r="N576">
        <v>1011</v>
      </c>
      <c r="O576" t="s">
        <v>669</v>
      </c>
      <c r="P576" t="s">
        <v>669</v>
      </c>
      <c r="Q576">
        <v>1</v>
      </c>
      <c r="W576">
        <v>0</v>
      </c>
      <c r="X576">
        <v>-1937814132</v>
      </c>
      <c r="Y576">
        <v>3.625</v>
      </c>
      <c r="AA576">
        <v>0</v>
      </c>
      <c r="AB576">
        <v>12.45</v>
      </c>
      <c r="AC576">
        <v>0</v>
      </c>
      <c r="AD576">
        <v>0</v>
      </c>
      <c r="AE576">
        <v>0</v>
      </c>
      <c r="AF576">
        <v>3</v>
      </c>
      <c r="AG576">
        <v>0</v>
      </c>
      <c r="AH576">
        <v>0</v>
      </c>
      <c r="AI576">
        <v>1</v>
      </c>
      <c r="AJ576">
        <v>4.1500000000000004</v>
      </c>
      <c r="AK576">
        <v>28.43</v>
      </c>
      <c r="AL576">
        <v>1</v>
      </c>
      <c r="AN576">
        <v>0</v>
      </c>
      <c r="AO576">
        <v>1</v>
      </c>
      <c r="AP576">
        <v>1</v>
      </c>
      <c r="AQ576">
        <v>0</v>
      </c>
      <c r="AR576">
        <v>0</v>
      </c>
      <c r="AS576" t="s">
        <v>3</v>
      </c>
      <c r="AT576">
        <v>2.9</v>
      </c>
      <c r="AU576" t="s">
        <v>20</v>
      </c>
      <c r="AV576">
        <v>0</v>
      </c>
      <c r="AW576">
        <v>2</v>
      </c>
      <c r="AX576">
        <v>68193210</v>
      </c>
      <c r="AY576">
        <v>1</v>
      </c>
      <c r="AZ576">
        <v>0</v>
      </c>
      <c r="BA576">
        <v>566</v>
      </c>
      <c r="BB576">
        <v>0</v>
      </c>
      <c r="BC576">
        <v>0</v>
      </c>
      <c r="BD576">
        <v>0</v>
      </c>
      <c r="BE576">
        <v>0</v>
      </c>
      <c r="BF576">
        <v>0</v>
      </c>
      <c r="BG576">
        <v>0</v>
      </c>
      <c r="BH576">
        <v>0</v>
      </c>
      <c r="BI576">
        <v>0</v>
      </c>
      <c r="BJ576">
        <v>0</v>
      </c>
      <c r="BK576">
        <v>0</v>
      </c>
      <c r="BL576">
        <v>0</v>
      </c>
      <c r="BM576">
        <v>0</v>
      </c>
      <c r="BN576">
        <v>0</v>
      </c>
      <c r="BO576">
        <v>0</v>
      </c>
      <c r="BP576">
        <v>0</v>
      </c>
      <c r="BQ576">
        <v>0</v>
      </c>
      <c r="BR576">
        <v>0</v>
      </c>
      <c r="BS576">
        <v>0</v>
      </c>
      <c r="BT576">
        <v>0</v>
      </c>
      <c r="BU576">
        <v>0</v>
      </c>
      <c r="BV576">
        <v>0</v>
      </c>
      <c r="BW576">
        <v>0</v>
      </c>
      <c r="CX576">
        <f>Y576*Source!I350</f>
        <v>5.4375E-2</v>
      </c>
      <c r="CY576">
        <f>AB576</f>
        <v>12.45</v>
      </c>
      <c r="CZ576">
        <f>AF576</f>
        <v>3</v>
      </c>
      <c r="DA576">
        <f>AJ576</f>
        <v>4.1500000000000004</v>
      </c>
      <c r="DB576">
        <f>ROUND((ROUND(AT576*CZ576,2)*1.25),6)</f>
        <v>10.875</v>
      </c>
      <c r="DC576">
        <f>ROUND((ROUND(AT576*AG576,2)*1.25),6)</f>
        <v>0</v>
      </c>
    </row>
    <row r="577" spans="1:107" x14ac:dyDescent="0.2">
      <c r="A577">
        <f>ROW(Source!A350)</f>
        <v>350</v>
      </c>
      <c r="B577">
        <v>68187018</v>
      </c>
      <c r="C577">
        <v>68193192</v>
      </c>
      <c r="D577">
        <v>64872832</v>
      </c>
      <c r="E577">
        <v>1</v>
      </c>
      <c r="F577">
        <v>1</v>
      </c>
      <c r="G577">
        <v>1</v>
      </c>
      <c r="H577">
        <v>2</v>
      </c>
      <c r="I577" t="s">
        <v>670</v>
      </c>
      <c r="J577" t="s">
        <v>671</v>
      </c>
      <c r="K577" t="s">
        <v>672</v>
      </c>
      <c r="L577">
        <v>1368</v>
      </c>
      <c r="N577">
        <v>1011</v>
      </c>
      <c r="O577" t="s">
        <v>669</v>
      </c>
      <c r="P577" t="s">
        <v>669</v>
      </c>
      <c r="Q577">
        <v>1</v>
      </c>
      <c r="W577">
        <v>0</v>
      </c>
      <c r="X577">
        <v>1535098105</v>
      </c>
      <c r="Y577">
        <v>0.7</v>
      </c>
      <c r="AA577">
        <v>0</v>
      </c>
      <c r="AB577">
        <v>186.42</v>
      </c>
      <c r="AC577">
        <v>0</v>
      </c>
      <c r="AD577">
        <v>0</v>
      </c>
      <c r="AE577">
        <v>0</v>
      </c>
      <c r="AF577">
        <v>33.590000000000003</v>
      </c>
      <c r="AG577">
        <v>0</v>
      </c>
      <c r="AH577">
        <v>0</v>
      </c>
      <c r="AI577">
        <v>1</v>
      </c>
      <c r="AJ577">
        <v>5.55</v>
      </c>
      <c r="AK577">
        <v>28.43</v>
      </c>
      <c r="AL577">
        <v>1</v>
      </c>
      <c r="AN577">
        <v>0</v>
      </c>
      <c r="AO577">
        <v>1</v>
      </c>
      <c r="AP577">
        <v>1</v>
      </c>
      <c r="AQ577">
        <v>0</v>
      </c>
      <c r="AR577">
        <v>0</v>
      </c>
      <c r="AS577" t="s">
        <v>3</v>
      </c>
      <c r="AT577">
        <v>0.56000000000000005</v>
      </c>
      <c r="AU577" t="s">
        <v>20</v>
      </c>
      <c r="AV577">
        <v>0</v>
      </c>
      <c r="AW577">
        <v>2</v>
      </c>
      <c r="AX577">
        <v>68193211</v>
      </c>
      <c r="AY577">
        <v>1</v>
      </c>
      <c r="AZ577">
        <v>2048</v>
      </c>
      <c r="BA577">
        <v>567</v>
      </c>
      <c r="BB577">
        <v>0</v>
      </c>
      <c r="BC577">
        <v>0</v>
      </c>
      <c r="BD577">
        <v>0</v>
      </c>
      <c r="BE577">
        <v>0</v>
      </c>
      <c r="BF577">
        <v>0</v>
      </c>
      <c r="BG577">
        <v>0</v>
      </c>
      <c r="BH577">
        <v>0</v>
      </c>
      <c r="BI577">
        <v>0</v>
      </c>
      <c r="BJ577">
        <v>0</v>
      </c>
      <c r="BK577">
        <v>0</v>
      </c>
      <c r="BL577">
        <v>0</v>
      </c>
      <c r="BM577">
        <v>0</v>
      </c>
      <c r="BN577">
        <v>0</v>
      </c>
      <c r="BO577">
        <v>0</v>
      </c>
      <c r="BP577">
        <v>0</v>
      </c>
      <c r="BQ577">
        <v>0</v>
      </c>
      <c r="BR577">
        <v>0</v>
      </c>
      <c r="BS577">
        <v>0</v>
      </c>
      <c r="BT577">
        <v>0</v>
      </c>
      <c r="BU577">
        <v>0</v>
      </c>
      <c r="BV577">
        <v>0</v>
      </c>
      <c r="BW577">
        <v>0</v>
      </c>
      <c r="CX577">
        <f>Y577*Source!I350</f>
        <v>1.0499999999999999E-2</v>
      </c>
      <c r="CY577">
        <f>AB577</f>
        <v>186.42</v>
      </c>
      <c r="CZ577">
        <f>AF577</f>
        <v>33.590000000000003</v>
      </c>
      <c r="DA577">
        <f>AJ577</f>
        <v>5.55</v>
      </c>
      <c r="DB577">
        <f>ROUND((ROUND(AT577*CZ577,2)*1.25),6)</f>
        <v>23.512499999999999</v>
      </c>
      <c r="DC577">
        <f>ROUND((ROUND(AT577*AG577,2)*1.25),6)</f>
        <v>0</v>
      </c>
    </row>
    <row r="578" spans="1:107" x14ac:dyDescent="0.2">
      <c r="A578">
        <f>ROW(Source!A350)</f>
        <v>350</v>
      </c>
      <c r="B578">
        <v>68187018</v>
      </c>
      <c r="C578">
        <v>68193192</v>
      </c>
      <c r="D578">
        <v>64872869</v>
      </c>
      <c r="E578">
        <v>1</v>
      </c>
      <c r="F578">
        <v>1</v>
      </c>
      <c r="G578">
        <v>1</v>
      </c>
      <c r="H578">
        <v>2</v>
      </c>
      <c r="I578" t="s">
        <v>673</v>
      </c>
      <c r="J578" t="s">
        <v>674</v>
      </c>
      <c r="K578" t="s">
        <v>675</v>
      </c>
      <c r="L578">
        <v>1368</v>
      </c>
      <c r="N578">
        <v>1011</v>
      </c>
      <c r="O578" t="s">
        <v>669</v>
      </c>
      <c r="P578" t="s">
        <v>669</v>
      </c>
      <c r="Q578">
        <v>1</v>
      </c>
      <c r="W578">
        <v>0</v>
      </c>
      <c r="X578">
        <v>-991672839</v>
      </c>
      <c r="Y578">
        <v>0.75</v>
      </c>
      <c r="AA578">
        <v>0</v>
      </c>
      <c r="AB578">
        <v>31.8</v>
      </c>
      <c r="AC578">
        <v>0</v>
      </c>
      <c r="AD578">
        <v>0</v>
      </c>
      <c r="AE578">
        <v>0</v>
      </c>
      <c r="AF578">
        <v>2.08</v>
      </c>
      <c r="AG578">
        <v>0</v>
      </c>
      <c r="AH578">
        <v>0</v>
      </c>
      <c r="AI578">
        <v>1</v>
      </c>
      <c r="AJ578">
        <v>15.29</v>
      </c>
      <c r="AK578">
        <v>28.43</v>
      </c>
      <c r="AL578">
        <v>1</v>
      </c>
      <c r="AN578">
        <v>0</v>
      </c>
      <c r="AO578">
        <v>1</v>
      </c>
      <c r="AP578">
        <v>1</v>
      </c>
      <c r="AQ578">
        <v>0</v>
      </c>
      <c r="AR578">
        <v>0</v>
      </c>
      <c r="AS578" t="s">
        <v>3</v>
      </c>
      <c r="AT578">
        <v>0.6</v>
      </c>
      <c r="AU578" t="s">
        <v>20</v>
      </c>
      <c r="AV578">
        <v>0</v>
      </c>
      <c r="AW578">
        <v>2</v>
      </c>
      <c r="AX578">
        <v>68193212</v>
      </c>
      <c r="AY578">
        <v>1</v>
      </c>
      <c r="AZ578">
        <v>0</v>
      </c>
      <c r="BA578">
        <v>568</v>
      </c>
      <c r="BB578">
        <v>0</v>
      </c>
      <c r="BC578">
        <v>0</v>
      </c>
      <c r="BD578">
        <v>0</v>
      </c>
      <c r="BE578">
        <v>0</v>
      </c>
      <c r="BF578">
        <v>0</v>
      </c>
      <c r="BG578">
        <v>0</v>
      </c>
      <c r="BH578">
        <v>0</v>
      </c>
      <c r="BI578">
        <v>0</v>
      </c>
      <c r="BJ578">
        <v>0</v>
      </c>
      <c r="BK578">
        <v>0</v>
      </c>
      <c r="BL578">
        <v>0</v>
      </c>
      <c r="BM578">
        <v>0</v>
      </c>
      <c r="BN578">
        <v>0</v>
      </c>
      <c r="BO578">
        <v>0</v>
      </c>
      <c r="BP578">
        <v>0</v>
      </c>
      <c r="BQ578">
        <v>0</v>
      </c>
      <c r="BR578">
        <v>0</v>
      </c>
      <c r="BS578">
        <v>0</v>
      </c>
      <c r="BT578">
        <v>0</v>
      </c>
      <c r="BU578">
        <v>0</v>
      </c>
      <c r="BV578">
        <v>0</v>
      </c>
      <c r="BW578">
        <v>0</v>
      </c>
      <c r="CX578">
        <f>Y578*Source!I350</f>
        <v>1.125E-2</v>
      </c>
      <c r="CY578">
        <f>AB578</f>
        <v>31.8</v>
      </c>
      <c r="CZ578">
        <f>AF578</f>
        <v>2.08</v>
      </c>
      <c r="DA578">
        <f>AJ578</f>
        <v>15.29</v>
      </c>
      <c r="DB578">
        <f>ROUND((ROUND(AT578*CZ578,2)*1.25),6)</f>
        <v>1.5625</v>
      </c>
      <c r="DC578">
        <f>ROUND((ROUND(AT578*AG578,2)*1.25),6)</f>
        <v>0</v>
      </c>
    </row>
    <row r="579" spans="1:107" x14ac:dyDescent="0.2">
      <c r="A579">
        <f>ROW(Source!A350)</f>
        <v>350</v>
      </c>
      <c r="B579">
        <v>68187018</v>
      </c>
      <c r="C579">
        <v>68193192</v>
      </c>
      <c r="D579">
        <v>64809235</v>
      </c>
      <c r="E579">
        <v>1</v>
      </c>
      <c r="F579">
        <v>1</v>
      </c>
      <c r="G579">
        <v>1</v>
      </c>
      <c r="H579">
        <v>3</v>
      </c>
      <c r="I579" t="s">
        <v>676</v>
      </c>
      <c r="J579" t="s">
        <v>677</v>
      </c>
      <c r="K579" t="s">
        <v>678</v>
      </c>
      <c r="L579">
        <v>1346</v>
      </c>
      <c r="N579">
        <v>1009</v>
      </c>
      <c r="O579" t="s">
        <v>120</v>
      </c>
      <c r="P579" t="s">
        <v>120</v>
      </c>
      <c r="Q579">
        <v>1</v>
      </c>
      <c r="W579">
        <v>0</v>
      </c>
      <c r="X579">
        <v>-946734149</v>
      </c>
      <c r="Y579">
        <v>20</v>
      </c>
      <c r="AA579">
        <v>54.2</v>
      </c>
      <c r="AB579">
        <v>0</v>
      </c>
      <c r="AC579">
        <v>0</v>
      </c>
      <c r="AD579">
        <v>0</v>
      </c>
      <c r="AE579">
        <v>46.72</v>
      </c>
      <c r="AF579">
        <v>0</v>
      </c>
      <c r="AG579">
        <v>0</v>
      </c>
      <c r="AH579">
        <v>0</v>
      </c>
      <c r="AI579">
        <v>1.1599999999999999</v>
      </c>
      <c r="AJ579">
        <v>1</v>
      </c>
      <c r="AK579">
        <v>1</v>
      </c>
      <c r="AL579">
        <v>1</v>
      </c>
      <c r="AN579">
        <v>0</v>
      </c>
      <c r="AO579">
        <v>1</v>
      </c>
      <c r="AP579">
        <v>0</v>
      </c>
      <c r="AQ579">
        <v>0</v>
      </c>
      <c r="AR579">
        <v>0</v>
      </c>
      <c r="AS579" t="s">
        <v>3</v>
      </c>
      <c r="AT579">
        <v>20</v>
      </c>
      <c r="AU579" t="s">
        <v>3</v>
      </c>
      <c r="AV579">
        <v>0</v>
      </c>
      <c r="AW579">
        <v>2</v>
      </c>
      <c r="AX579">
        <v>68193213</v>
      </c>
      <c r="AY579">
        <v>1</v>
      </c>
      <c r="AZ579">
        <v>0</v>
      </c>
      <c r="BA579">
        <v>569</v>
      </c>
      <c r="BB579">
        <v>0</v>
      </c>
      <c r="BC579">
        <v>0</v>
      </c>
      <c r="BD579">
        <v>0</v>
      </c>
      <c r="BE579">
        <v>0</v>
      </c>
      <c r="BF579">
        <v>0</v>
      </c>
      <c r="BG579">
        <v>0</v>
      </c>
      <c r="BH579">
        <v>0</v>
      </c>
      <c r="BI579">
        <v>0</v>
      </c>
      <c r="BJ579">
        <v>0</v>
      </c>
      <c r="BK579">
        <v>0</v>
      </c>
      <c r="BL579">
        <v>0</v>
      </c>
      <c r="BM579">
        <v>0</v>
      </c>
      <c r="BN579">
        <v>0</v>
      </c>
      <c r="BO579">
        <v>0</v>
      </c>
      <c r="BP579">
        <v>0</v>
      </c>
      <c r="BQ579">
        <v>0</v>
      </c>
      <c r="BR579">
        <v>0</v>
      </c>
      <c r="BS579">
        <v>0</v>
      </c>
      <c r="BT579">
        <v>0</v>
      </c>
      <c r="BU579">
        <v>0</v>
      </c>
      <c r="BV579">
        <v>0</v>
      </c>
      <c r="BW579">
        <v>0</v>
      </c>
      <c r="CX579">
        <f>Y579*Source!I350</f>
        <v>0.3</v>
      </c>
      <c r="CY579">
        <f t="shared" ref="CY579:CY590" si="131">AA579</f>
        <v>54.2</v>
      </c>
      <c r="CZ579">
        <f t="shared" ref="CZ579:CZ590" si="132">AE579</f>
        <v>46.72</v>
      </c>
      <c r="DA579">
        <f t="shared" ref="DA579:DA590" si="133">AI579</f>
        <v>1.1599999999999999</v>
      </c>
      <c r="DB579">
        <f t="shared" ref="DB579:DB590" si="134">ROUND(ROUND(AT579*CZ579,2),6)</f>
        <v>934.4</v>
      </c>
      <c r="DC579">
        <f t="shared" ref="DC579:DC590" si="135">ROUND(ROUND(AT579*AG579,2),6)</f>
        <v>0</v>
      </c>
    </row>
    <row r="580" spans="1:107" x14ac:dyDescent="0.2">
      <c r="A580">
        <f>ROW(Source!A350)</f>
        <v>350</v>
      </c>
      <c r="B580">
        <v>68187018</v>
      </c>
      <c r="C580">
        <v>68193192</v>
      </c>
      <c r="D580">
        <v>64809242</v>
      </c>
      <c r="E580">
        <v>1</v>
      </c>
      <c r="F580">
        <v>1</v>
      </c>
      <c r="G580">
        <v>1</v>
      </c>
      <c r="H580">
        <v>3</v>
      </c>
      <c r="I580" t="s">
        <v>679</v>
      </c>
      <c r="J580" t="s">
        <v>680</v>
      </c>
      <c r="K580" t="s">
        <v>681</v>
      </c>
      <c r="L580">
        <v>1346</v>
      </c>
      <c r="N580">
        <v>1009</v>
      </c>
      <c r="O580" t="s">
        <v>120</v>
      </c>
      <c r="P580" t="s">
        <v>120</v>
      </c>
      <c r="Q580">
        <v>1</v>
      </c>
      <c r="W580">
        <v>0</v>
      </c>
      <c r="X580">
        <v>-1529888946</v>
      </c>
      <c r="Y580">
        <v>10</v>
      </c>
      <c r="AA580">
        <v>53.49</v>
      </c>
      <c r="AB580">
        <v>0</v>
      </c>
      <c r="AC580">
        <v>0</v>
      </c>
      <c r="AD580">
        <v>0</v>
      </c>
      <c r="AE580">
        <v>11.12</v>
      </c>
      <c r="AF580">
        <v>0</v>
      </c>
      <c r="AG580">
        <v>0</v>
      </c>
      <c r="AH580">
        <v>0</v>
      </c>
      <c r="AI580">
        <v>4.8099999999999996</v>
      </c>
      <c r="AJ580">
        <v>1</v>
      </c>
      <c r="AK580">
        <v>1</v>
      </c>
      <c r="AL580">
        <v>1</v>
      </c>
      <c r="AN580">
        <v>0</v>
      </c>
      <c r="AO580">
        <v>1</v>
      </c>
      <c r="AP580">
        <v>0</v>
      </c>
      <c r="AQ580">
        <v>0</v>
      </c>
      <c r="AR580">
        <v>0</v>
      </c>
      <c r="AS580" t="s">
        <v>3</v>
      </c>
      <c r="AT580">
        <v>10</v>
      </c>
      <c r="AU580" t="s">
        <v>3</v>
      </c>
      <c r="AV580">
        <v>0</v>
      </c>
      <c r="AW580">
        <v>2</v>
      </c>
      <c r="AX580">
        <v>68193214</v>
      </c>
      <c r="AY580">
        <v>1</v>
      </c>
      <c r="AZ580">
        <v>0</v>
      </c>
      <c r="BA580">
        <v>570</v>
      </c>
      <c r="BB580">
        <v>0</v>
      </c>
      <c r="BC580">
        <v>0</v>
      </c>
      <c r="BD580">
        <v>0</v>
      </c>
      <c r="BE580">
        <v>0</v>
      </c>
      <c r="BF580">
        <v>0</v>
      </c>
      <c r="BG580">
        <v>0</v>
      </c>
      <c r="BH580">
        <v>0</v>
      </c>
      <c r="BI580">
        <v>0</v>
      </c>
      <c r="BJ580">
        <v>0</v>
      </c>
      <c r="BK580">
        <v>0</v>
      </c>
      <c r="BL580">
        <v>0</v>
      </c>
      <c r="BM580">
        <v>0</v>
      </c>
      <c r="BN580">
        <v>0</v>
      </c>
      <c r="BO580">
        <v>0</v>
      </c>
      <c r="BP580">
        <v>0</v>
      </c>
      <c r="BQ580">
        <v>0</v>
      </c>
      <c r="BR580">
        <v>0</v>
      </c>
      <c r="BS580">
        <v>0</v>
      </c>
      <c r="BT580">
        <v>0</v>
      </c>
      <c r="BU580">
        <v>0</v>
      </c>
      <c r="BV580">
        <v>0</v>
      </c>
      <c r="BW580">
        <v>0</v>
      </c>
      <c r="CX580">
        <f>Y580*Source!I350</f>
        <v>0.15</v>
      </c>
      <c r="CY580">
        <f t="shared" si="131"/>
        <v>53.49</v>
      </c>
      <c r="CZ580">
        <f t="shared" si="132"/>
        <v>11.12</v>
      </c>
      <c r="DA580">
        <f t="shared" si="133"/>
        <v>4.8099999999999996</v>
      </c>
      <c r="DB580">
        <f t="shared" si="134"/>
        <v>111.2</v>
      </c>
      <c r="DC580">
        <f t="shared" si="135"/>
        <v>0</v>
      </c>
    </row>
    <row r="581" spans="1:107" x14ac:dyDescent="0.2">
      <c r="A581">
        <f>ROW(Source!A350)</f>
        <v>350</v>
      </c>
      <c r="B581">
        <v>68187018</v>
      </c>
      <c r="C581">
        <v>68193192</v>
      </c>
      <c r="D581">
        <v>64809243</v>
      </c>
      <c r="E581">
        <v>1</v>
      </c>
      <c r="F581">
        <v>1</v>
      </c>
      <c r="G581">
        <v>1</v>
      </c>
      <c r="H581">
        <v>3</v>
      </c>
      <c r="I581" t="s">
        <v>682</v>
      </c>
      <c r="J581" t="s">
        <v>683</v>
      </c>
      <c r="K581" t="s">
        <v>684</v>
      </c>
      <c r="L581">
        <v>1346</v>
      </c>
      <c r="N581">
        <v>1009</v>
      </c>
      <c r="O581" t="s">
        <v>120</v>
      </c>
      <c r="P581" t="s">
        <v>120</v>
      </c>
      <c r="Q581">
        <v>1</v>
      </c>
      <c r="W581">
        <v>0</v>
      </c>
      <c r="X581">
        <v>-936589070</v>
      </c>
      <c r="Y581">
        <v>77</v>
      </c>
      <c r="AA581">
        <v>14.95</v>
      </c>
      <c r="AB581">
        <v>0</v>
      </c>
      <c r="AC581">
        <v>0</v>
      </c>
      <c r="AD581">
        <v>0</v>
      </c>
      <c r="AE581">
        <v>4.3600000000000003</v>
      </c>
      <c r="AF581">
        <v>0</v>
      </c>
      <c r="AG581">
        <v>0</v>
      </c>
      <c r="AH581">
        <v>0</v>
      </c>
      <c r="AI581">
        <v>3.43</v>
      </c>
      <c r="AJ581">
        <v>1</v>
      </c>
      <c r="AK581">
        <v>1</v>
      </c>
      <c r="AL581">
        <v>1</v>
      </c>
      <c r="AN581">
        <v>0</v>
      </c>
      <c r="AO581">
        <v>1</v>
      </c>
      <c r="AP581">
        <v>0</v>
      </c>
      <c r="AQ581">
        <v>0</v>
      </c>
      <c r="AR581">
        <v>0</v>
      </c>
      <c r="AS581" t="s">
        <v>3</v>
      </c>
      <c r="AT581">
        <v>77</v>
      </c>
      <c r="AU581" t="s">
        <v>3</v>
      </c>
      <c r="AV581">
        <v>0</v>
      </c>
      <c r="AW581">
        <v>2</v>
      </c>
      <c r="AX581">
        <v>68193215</v>
      </c>
      <c r="AY581">
        <v>1</v>
      </c>
      <c r="AZ581">
        <v>0</v>
      </c>
      <c r="BA581">
        <v>571</v>
      </c>
      <c r="BB581">
        <v>0</v>
      </c>
      <c r="BC581">
        <v>0</v>
      </c>
      <c r="BD581">
        <v>0</v>
      </c>
      <c r="BE581">
        <v>0</v>
      </c>
      <c r="BF581">
        <v>0</v>
      </c>
      <c r="BG581">
        <v>0</v>
      </c>
      <c r="BH581">
        <v>0</v>
      </c>
      <c r="BI581">
        <v>0</v>
      </c>
      <c r="BJ581">
        <v>0</v>
      </c>
      <c r="BK581">
        <v>0</v>
      </c>
      <c r="BL581">
        <v>0</v>
      </c>
      <c r="BM581">
        <v>0</v>
      </c>
      <c r="BN581">
        <v>0</v>
      </c>
      <c r="BO581">
        <v>0</v>
      </c>
      <c r="BP581">
        <v>0</v>
      </c>
      <c r="BQ581">
        <v>0</v>
      </c>
      <c r="BR581">
        <v>0</v>
      </c>
      <c r="BS581">
        <v>0</v>
      </c>
      <c r="BT581">
        <v>0</v>
      </c>
      <c r="BU581">
        <v>0</v>
      </c>
      <c r="BV581">
        <v>0</v>
      </c>
      <c r="BW581">
        <v>0</v>
      </c>
      <c r="CX581">
        <f>Y581*Source!I350</f>
        <v>1.155</v>
      </c>
      <c r="CY581">
        <f t="shared" si="131"/>
        <v>14.95</v>
      </c>
      <c r="CZ581">
        <f t="shared" si="132"/>
        <v>4.3600000000000003</v>
      </c>
      <c r="DA581">
        <f t="shared" si="133"/>
        <v>3.43</v>
      </c>
      <c r="DB581">
        <f t="shared" si="134"/>
        <v>335.72</v>
      </c>
      <c r="DC581">
        <f t="shared" si="135"/>
        <v>0</v>
      </c>
    </row>
    <row r="582" spans="1:107" x14ac:dyDescent="0.2">
      <c r="A582">
        <f>ROW(Source!A350)</f>
        <v>350</v>
      </c>
      <c r="B582">
        <v>68187018</v>
      </c>
      <c r="C582">
        <v>68193192</v>
      </c>
      <c r="D582">
        <v>64809267</v>
      </c>
      <c r="E582">
        <v>1</v>
      </c>
      <c r="F582">
        <v>1</v>
      </c>
      <c r="G582">
        <v>1</v>
      </c>
      <c r="H582">
        <v>3</v>
      </c>
      <c r="I582" t="s">
        <v>685</v>
      </c>
      <c r="J582" t="s">
        <v>686</v>
      </c>
      <c r="K582" t="s">
        <v>687</v>
      </c>
      <c r="L582">
        <v>1301</v>
      </c>
      <c r="N582">
        <v>1003</v>
      </c>
      <c r="O582" t="s">
        <v>507</v>
      </c>
      <c r="P582" t="s">
        <v>507</v>
      </c>
      <c r="Q582">
        <v>1</v>
      </c>
      <c r="W582">
        <v>0</v>
      </c>
      <c r="X582">
        <v>-1957188591</v>
      </c>
      <c r="Y582">
        <v>152</v>
      </c>
      <c r="AA582">
        <v>1.1000000000000001</v>
      </c>
      <c r="AB582">
        <v>0</v>
      </c>
      <c r="AC582">
        <v>0</v>
      </c>
      <c r="AD582">
        <v>0</v>
      </c>
      <c r="AE582">
        <v>0.17</v>
      </c>
      <c r="AF582">
        <v>0</v>
      </c>
      <c r="AG582">
        <v>0</v>
      </c>
      <c r="AH582">
        <v>0</v>
      </c>
      <c r="AI582">
        <v>6.47</v>
      </c>
      <c r="AJ582">
        <v>1</v>
      </c>
      <c r="AK582">
        <v>1</v>
      </c>
      <c r="AL582">
        <v>1</v>
      </c>
      <c r="AN582">
        <v>0</v>
      </c>
      <c r="AO582">
        <v>1</v>
      </c>
      <c r="AP582">
        <v>0</v>
      </c>
      <c r="AQ582">
        <v>0</v>
      </c>
      <c r="AR582">
        <v>0</v>
      </c>
      <c r="AS582" t="s">
        <v>3</v>
      </c>
      <c r="AT582">
        <v>152</v>
      </c>
      <c r="AU582" t="s">
        <v>3</v>
      </c>
      <c r="AV582">
        <v>0</v>
      </c>
      <c r="AW582">
        <v>2</v>
      </c>
      <c r="AX582">
        <v>68193216</v>
      </c>
      <c r="AY582">
        <v>1</v>
      </c>
      <c r="AZ582">
        <v>0</v>
      </c>
      <c r="BA582">
        <v>572</v>
      </c>
      <c r="BB582">
        <v>0</v>
      </c>
      <c r="BC582">
        <v>0</v>
      </c>
      <c r="BD582">
        <v>0</v>
      </c>
      <c r="BE582">
        <v>0</v>
      </c>
      <c r="BF582">
        <v>0</v>
      </c>
      <c r="BG582">
        <v>0</v>
      </c>
      <c r="BH582">
        <v>0</v>
      </c>
      <c r="BI582">
        <v>0</v>
      </c>
      <c r="BJ582">
        <v>0</v>
      </c>
      <c r="BK582">
        <v>0</v>
      </c>
      <c r="BL582">
        <v>0</v>
      </c>
      <c r="BM582">
        <v>0</v>
      </c>
      <c r="BN582">
        <v>0</v>
      </c>
      <c r="BO582">
        <v>0</v>
      </c>
      <c r="BP582">
        <v>0</v>
      </c>
      <c r="BQ582">
        <v>0</v>
      </c>
      <c r="BR582">
        <v>0</v>
      </c>
      <c r="BS582">
        <v>0</v>
      </c>
      <c r="BT582">
        <v>0</v>
      </c>
      <c r="BU582">
        <v>0</v>
      </c>
      <c r="BV582">
        <v>0</v>
      </c>
      <c r="BW582">
        <v>0</v>
      </c>
      <c r="CX582">
        <f>Y582*Source!I350</f>
        <v>2.2799999999999998</v>
      </c>
      <c r="CY582">
        <f t="shared" si="131"/>
        <v>1.1000000000000001</v>
      </c>
      <c r="CZ582">
        <f t="shared" si="132"/>
        <v>0.17</v>
      </c>
      <c r="DA582">
        <f t="shared" si="133"/>
        <v>6.47</v>
      </c>
      <c r="DB582">
        <f t="shared" si="134"/>
        <v>25.84</v>
      </c>
      <c r="DC582">
        <f t="shared" si="135"/>
        <v>0</v>
      </c>
    </row>
    <row r="583" spans="1:107" x14ac:dyDescent="0.2">
      <c r="A583">
        <f>ROW(Source!A350)</f>
        <v>350</v>
      </c>
      <c r="B583">
        <v>68187018</v>
      </c>
      <c r="C583">
        <v>68193192</v>
      </c>
      <c r="D583">
        <v>64809273</v>
      </c>
      <c r="E583">
        <v>1</v>
      </c>
      <c r="F583">
        <v>1</v>
      </c>
      <c r="G583">
        <v>1</v>
      </c>
      <c r="H583">
        <v>3</v>
      </c>
      <c r="I583" t="s">
        <v>688</v>
      </c>
      <c r="J583" t="s">
        <v>689</v>
      </c>
      <c r="K583" t="s">
        <v>690</v>
      </c>
      <c r="L583">
        <v>1308</v>
      </c>
      <c r="N583">
        <v>1003</v>
      </c>
      <c r="O583" t="s">
        <v>259</v>
      </c>
      <c r="P583" t="s">
        <v>259</v>
      </c>
      <c r="Q583">
        <v>100</v>
      </c>
      <c r="W583">
        <v>0</v>
      </c>
      <c r="X583">
        <v>-2072982832</v>
      </c>
      <c r="Y583">
        <v>1.77</v>
      </c>
      <c r="AA583">
        <v>1524.24</v>
      </c>
      <c r="AB583">
        <v>0</v>
      </c>
      <c r="AC583">
        <v>0</v>
      </c>
      <c r="AD583">
        <v>0</v>
      </c>
      <c r="AE583">
        <v>174</v>
      </c>
      <c r="AF583">
        <v>0</v>
      </c>
      <c r="AG583">
        <v>0</v>
      </c>
      <c r="AH583">
        <v>0</v>
      </c>
      <c r="AI583">
        <v>8.76</v>
      </c>
      <c r="AJ583">
        <v>1</v>
      </c>
      <c r="AK583">
        <v>1</v>
      </c>
      <c r="AL583">
        <v>1</v>
      </c>
      <c r="AN583">
        <v>0</v>
      </c>
      <c r="AO583">
        <v>1</v>
      </c>
      <c r="AP583">
        <v>0</v>
      </c>
      <c r="AQ583">
        <v>0</v>
      </c>
      <c r="AR583">
        <v>0</v>
      </c>
      <c r="AS583" t="s">
        <v>3</v>
      </c>
      <c r="AT583">
        <v>1.77</v>
      </c>
      <c r="AU583" t="s">
        <v>3</v>
      </c>
      <c r="AV583">
        <v>0</v>
      </c>
      <c r="AW583">
        <v>2</v>
      </c>
      <c r="AX583">
        <v>68193217</v>
      </c>
      <c r="AY583">
        <v>1</v>
      </c>
      <c r="AZ583">
        <v>0</v>
      </c>
      <c r="BA583">
        <v>573</v>
      </c>
      <c r="BB583">
        <v>0</v>
      </c>
      <c r="BC583">
        <v>0</v>
      </c>
      <c r="BD583">
        <v>0</v>
      </c>
      <c r="BE583">
        <v>0</v>
      </c>
      <c r="BF583">
        <v>0</v>
      </c>
      <c r="BG583">
        <v>0</v>
      </c>
      <c r="BH583">
        <v>0</v>
      </c>
      <c r="BI583">
        <v>0</v>
      </c>
      <c r="BJ583">
        <v>0</v>
      </c>
      <c r="BK583">
        <v>0</v>
      </c>
      <c r="BL583">
        <v>0</v>
      </c>
      <c r="BM583">
        <v>0</v>
      </c>
      <c r="BN583">
        <v>0</v>
      </c>
      <c r="BO583">
        <v>0</v>
      </c>
      <c r="BP583">
        <v>0</v>
      </c>
      <c r="BQ583">
        <v>0</v>
      </c>
      <c r="BR583">
        <v>0</v>
      </c>
      <c r="BS583">
        <v>0</v>
      </c>
      <c r="BT583">
        <v>0</v>
      </c>
      <c r="BU583">
        <v>0</v>
      </c>
      <c r="BV583">
        <v>0</v>
      </c>
      <c r="BW583">
        <v>0</v>
      </c>
      <c r="CX583">
        <f>Y583*Source!I350</f>
        <v>2.6550000000000001E-2</v>
      </c>
      <c r="CY583">
        <f t="shared" si="131"/>
        <v>1524.24</v>
      </c>
      <c r="CZ583">
        <f t="shared" si="132"/>
        <v>174</v>
      </c>
      <c r="DA583">
        <f t="shared" si="133"/>
        <v>8.76</v>
      </c>
      <c r="DB583">
        <f t="shared" si="134"/>
        <v>307.98</v>
      </c>
      <c r="DC583">
        <f t="shared" si="135"/>
        <v>0</v>
      </c>
    </row>
    <row r="584" spans="1:107" x14ac:dyDescent="0.2">
      <c r="A584">
        <f>ROW(Source!A350)</f>
        <v>350</v>
      </c>
      <c r="B584">
        <v>68187018</v>
      </c>
      <c r="C584">
        <v>68193192</v>
      </c>
      <c r="D584">
        <v>64809278</v>
      </c>
      <c r="E584">
        <v>1</v>
      </c>
      <c r="F584">
        <v>1</v>
      </c>
      <c r="G584">
        <v>1</v>
      </c>
      <c r="H584">
        <v>3</v>
      </c>
      <c r="I584" t="s">
        <v>691</v>
      </c>
      <c r="J584" t="s">
        <v>692</v>
      </c>
      <c r="K584" t="s">
        <v>693</v>
      </c>
      <c r="L584">
        <v>1301</v>
      </c>
      <c r="N584">
        <v>1003</v>
      </c>
      <c r="O584" t="s">
        <v>507</v>
      </c>
      <c r="P584" t="s">
        <v>507</v>
      </c>
      <c r="Q584">
        <v>1</v>
      </c>
      <c r="W584">
        <v>0</v>
      </c>
      <c r="X584">
        <v>781211409</v>
      </c>
      <c r="Y584">
        <v>126</v>
      </c>
      <c r="AA584">
        <v>4.5</v>
      </c>
      <c r="AB584">
        <v>0</v>
      </c>
      <c r="AC584">
        <v>0</v>
      </c>
      <c r="AD584">
        <v>0</v>
      </c>
      <c r="AE584">
        <v>0.6</v>
      </c>
      <c r="AF584">
        <v>0</v>
      </c>
      <c r="AG584">
        <v>0</v>
      </c>
      <c r="AH584">
        <v>0</v>
      </c>
      <c r="AI584">
        <v>7.5</v>
      </c>
      <c r="AJ584">
        <v>1</v>
      </c>
      <c r="AK584">
        <v>1</v>
      </c>
      <c r="AL584">
        <v>1</v>
      </c>
      <c r="AN584">
        <v>0</v>
      </c>
      <c r="AO584">
        <v>1</v>
      </c>
      <c r="AP584">
        <v>0</v>
      </c>
      <c r="AQ584">
        <v>0</v>
      </c>
      <c r="AR584">
        <v>0</v>
      </c>
      <c r="AS584" t="s">
        <v>3</v>
      </c>
      <c r="AT584">
        <v>126</v>
      </c>
      <c r="AU584" t="s">
        <v>3</v>
      </c>
      <c r="AV584">
        <v>0</v>
      </c>
      <c r="AW584">
        <v>2</v>
      </c>
      <c r="AX584">
        <v>68193218</v>
      </c>
      <c r="AY584">
        <v>1</v>
      </c>
      <c r="AZ584">
        <v>0</v>
      </c>
      <c r="BA584">
        <v>574</v>
      </c>
      <c r="BB584">
        <v>0</v>
      </c>
      <c r="BC584">
        <v>0</v>
      </c>
      <c r="BD584">
        <v>0</v>
      </c>
      <c r="BE584">
        <v>0</v>
      </c>
      <c r="BF584">
        <v>0</v>
      </c>
      <c r="BG584">
        <v>0</v>
      </c>
      <c r="BH584">
        <v>0</v>
      </c>
      <c r="BI584">
        <v>0</v>
      </c>
      <c r="BJ584">
        <v>0</v>
      </c>
      <c r="BK584">
        <v>0</v>
      </c>
      <c r="BL584">
        <v>0</v>
      </c>
      <c r="BM584">
        <v>0</v>
      </c>
      <c r="BN584">
        <v>0</v>
      </c>
      <c r="BO584">
        <v>0</v>
      </c>
      <c r="BP584">
        <v>0</v>
      </c>
      <c r="BQ584">
        <v>0</v>
      </c>
      <c r="BR584">
        <v>0</v>
      </c>
      <c r="BS584">
        <v>0</v>
      </c>
      <c r="BT584">
        <v>0</v>
      </c>
      <c r="BU584">
        <v>0</v>
      </c>
      <c r="BV584">
        <v>0</v>
      </c>
      <c r="BW584">
        <v>0</v>
      </c>
      <c r="CX584">
        <f>Y584*Source!I350</f>
        <v>1.89</v>
      </c>
      <c r="CY584">
        <f t="shared" si="131"/>
        <v>4.5</v>
      </c>
      <c r="CZ584">
        <f t="shared" si="132"/>
        <v>0.6</v>
      </c>
      <c r="DA584">
        <f t="shared" si="133"/>
        <v>7.5</v>
      </c>
      <c r="DB584">
        <f t="shared" si="134"/>
        <v>75.599999999999994</v>
      </c>
      <c r="DC584">
        <f t="shared" si="135"/>
        <v>0</v>
      </c>
    </row>
    <row r="585" spans="1:107" x14ac:dyDescent="0.2">
      <c r="A585">
        <f>ROW(Source!A350)</f>
        <v>350</v>
      </c>
      <c r="B585">
        <v>68187018</v>
      </c>
      <c r="C585">
        <v>68193192</v>
      </c>
      <c r="D585">
        <v>64809300</v>
      </c>
      <c r="E585">
        <v>1</v>
      </c>
      <c r="F585">
        <v>1</v>
      </c>
      <c r="G585">
        <v>1</v>
      </c>
      <c r="H585">
        <v>3</v>
      </c>
      <c r="I585" t="s">
        <v>37</v>
      </c>
      <c r="J585" t="s">
        <v>39</v>
      </c>
      <c r="K585" t="s">
        <v>38</v>
      </c>
      <c r="L585">
        <v>1327</v>
      </c>
      <c r="N585">
        <v>1005</v>
      </c>
      <c r="O585" t="s">
        <v>31</v>
      </c>
      <c r="P585" t="s">
        <v>31</v>
      </c>
      <c r="Q585">
        <v>1</v>
      </c>
      <c r="W585">
        <v>0</v>
      </c>
      <c r="X585">
        <v>1477604143</v>
      </c>
      <c r="Y585">
        <v>210</v>
      </c>
      <c r="AA585">
        <v>73.040000000000006</v>
      </c>
      <c r="AB585">
        <v>0</v>
      </c>
      <c r="AC585">
        <v>0</v>
      </c>
      <c r="AD585">
        <v>0</v>
      </c>
      <c r="AE585">
        <v>15.06</v>
      </c>
      <c r="AF585">
        <v>0</v>
      </c>
      <c r="AG585">
        <v>0</v>
      </c>
      <c r="AH585">
        <v>0</v>
      </c>
      <c r="AI585">
        <v>4.8499999999999996</v>
      </c>
      <c r="AJ585">
        <v>1</v>
      </c>
      <c r="AK585">
        <v>1</v>
      </c>
      <c r="AL585">
        <v>1</v>
      </c>
      <c r="AN585">
        <v>0</v>
      </c>
      <c r="AO585">
        <v>1</v>
      </c>
      <c r="AP585">
        <v>0</v>
      </c>
      <c r="AQ585">
        <v>0</v>
      </c>
      <c r="AR585">
        <v>0</v>
      </c>
      <c r="AS585" t="s">
        <v>3</v>
      </c>
      <c r="AT585">
        <v>210</v>
      </c>
      <c r="AU585" t="s">
        <v>3</v>
      </c>
      <c r="AV585">
        <v>0</v>
      </c>
      <c r="AW585">
        <v>2</v>
      </c>
      <c r="AX585">
        <v>68193219</v>
      </c>
      <c r="AY585">
        <v>1</v>
      </c>
      <c r="AZ585">
        <v>0</v>
      </c>
      <c r="BA585">
        <v>575</v>
      </c>
      <c r="BB585">
        <v>0</v>
      </c>
      <c r="BC585">
        <v>0</v>
      </c>
      <c r="BD585">
        <v>0</v>
      </c>
      <c r="BE585">
        <v>0</v>
      </c>
      <c r="BF585">
        <v>0</v>
      </c>
      <c r="BG585">
        <v>0</v>
      </c>
      <c r="BH585">
        <v>0</v>
      </c>
      <c r="BI585">
        <v>0</v>
      </c>
      <c r="BJ585">
        <v>0</v>
      </c>
      <c r="BK585">
        <v>0</v>
      </c>
      <c r="BL585">
        <v>0</v>
      </c>
      <c r="BM585">
        <v>0</v>
      </c>
      <c r="BN585">
        <v>0</v>
      </c>
      <c r="BO585">
        <v>0</v>
      </c>
      <c r="BP585">
        <v>0</v>
      </c>
      <c r="BQ585">
        <v>0</v>
      </c>
      <c r="BR585">
        <v>0</v>
      </c>
      <c r="BS585">
        <v>0</v>
      </c>
      <c r="BT585">
        <v>0</v>
      </c>
      <c r="BU585">
        <v>0</v>
      </c>
      <c r="BV585">
        <v>0</v>
      </c>
      <c r="BW585">
        <v>0</v>
      </c>
      <c r="CX585">
        <f>Y585*Source!I350</f>
        <v>3.15</v>
      </c>
      <c r="CY585">
        <f t="shared" si="131"/>
        <v>73.040000000000006</v>
      </c>
      <c r="CZ585">
        <f t="shared" si="132"/>
        <v>15.06</v>
      </c>
      <c r="DA585">
        <f t="shared" si="133"/>
        <v>4.8499999999999996</v>
      </c>
      <c r="DB585">
        <f t="shared" si="134"/>
        <v>3162.6</v>
      </c>
      <c r="DC585">
        <f t="shared" si="135"/>
        <v>0</v>
      </c>
    </row>
    <row r="586" spans="1:107" x14ac:dyDescent="0.2">
      <c r="A586">
        <f>ROW(Source!A350)</f>
        <v>350</v>
      </c>
      <c r="B586">
        <v>68187018</v>
      </c>
      <c r="C586">
        <v>68193192</v>
      </c>
      <c r="D586">
        <v>64809368</v>
      </c>
      <c r="E586">
        <v>1</v>
      </c>
      <c r="F586">
        <v>1</v>
      </c>
      <c r="G586">
        <v>1</v>
      </c>
      <c r="H586">
        <v>3</v>
      </c>
      <c r="I586" t="s">
        <v>694</v>
      </c>
      <c r="J586" t="s">
        <v>695</v>
      </c>
      <c r="K586" t="s">
        <v>696</v>
      </c>
      <c r="L586">
        <v>1355</v>
      </c>
      <c r="N586">
        <v>1010</v>
      </c>
      <c r="O586" t="s">
        <v>235</v>
      </c>
      <c r="P586" t="s">
        <v>235</v>
      </c>
      <c r="Q586">
        <v>100</v>
      </c>
      <c r="W586">
        <v>0</v>
      </c>
      <c r="X586">
        <v>-1181903992</v>
      </c>
      <c r="Y586">
        <v>35.33</v>
      </c>
      <c r="AA586">
        <v>30.3</v>
      </c>
      <c r="AB586">
        <v>0</v>
      </c>
      <c r="AC586">
        <v>0</v>
      </c>
      <c r="AD586">
        <v>0</v>
      </c>
      <c r="AE586">
        <v>2</v>
      </c>
      <c r="AF586">
        <v>0</v>
      </c>
      <c r="AG586">
        <v>0</v>
      </c>
      <c r="AH586">
        <v>0</v>
      </c>
      <c r="AI586">
        <v>15.15</v>
      </c>
      <c r="AJ586">
        <v>1</v>
      </c>
      <c r="AK586">
        <v>1</v>
      </c>
      <c r="AL586">
        <v>1</v>
      </c>
      <c r="AN586">
        <v>0</v>
      </c>
      <c r="AO586">
        <v>1</v>
      </c>
      <c r="AP586">
        <v>0</v>
      </c>
      <c r="AQ586">
        <v>0</v>
      </c>
      <c r="AR586">
        <v>0</v>
      </c>
      <c r="AS586" t="s">
        <v>3</v>
      </c>
      <c r="AT586">
        <v>35.33</v>
      </c>
      <c r="AU586" t="s">
        <v>3</v>
      </c>
      <c r="AV586">
        <v>0</v>
      </c>
      <c r="AW586">
        <v>2</v>
      </c>
      <c r="AX586">
        <v>68193220</v>
      </c>
      <c r="AY586">
        <v>1</v>
      </c>
      <c r="AZ586">
        <v>0</v>
      </c>
      <c r="BA586">
        <v>576</v>
      </c>
      <c r="BB586">
        <v>0</v>
      </c>
      <c r="BC586">
        <v>0</v>
      </c>
      <c r="BD586">
        <v>0</v>
      </c>
      <c r="BE586">
        <v>0</v>
      </c>
      <c r="BF586">
        <v>0</v>
      </c>
      <c r="BG586">
        <v>0</v>
      </c>
      <c r="BH586">
        <v>0</v>
      </c>
      <c r="BI586">
        <v>0</v>
      </c>
      <c r="BJ586">
        <v>0</v>
      </c>
      <c r="BK586">
        <v>0</v>
      </c>
      <c r="BL586">
        <v>0</v>
      </c>
      <c r="BM586">
        <v>0</v>
      </c>
      <c r="BN586">
        <v>0</v>
      </c>
      <c r="BO586">
        <v>0</v>
      </c>
      <c r="BP586">
        <v>0</v>
      </c>
      <c r="BQ586">
        <v>0</v>
      </c>
      <c r="BR586">
        <v>0</v>
      </c>
      <c r="BS586">
        <v>0</v>
      </c>
      <c r="BT586">
        <v>0</v>
      </c>
      <c r="BU586">
        <v>0</v>
      </c>
      <c r="BV586">
        <v>0</v>
      </c>
      <c r="BW586">
        <v>0</v>
      </c>
      <c r="CX586">
        <f>Y586*Source!I350</f>
        <v>0.52994999999999992</v>
      </c>
      <c r="CY586">
        <f t="shared" si="131"/>
        <v>30.3</v>
      </c>
      <c r="CZ586">
        <f t="shared" si="132"/>
        <v>2</v>
      </c>
      <c r="DA586">
        <f t="shared" si="133"/>
        <v>15.15</v>
      </c>
      <c r="DB586">
        <f t="shared" si="134"/>
        <v>70.66</v>
      </c>
      <c r="DC586">
        <f t="shared" si="135"/>
        <v>0</v>
      </c>
    </row>
    <row r="587" spans="1:107" x14ac:dyDescent="0.2">
      <c r="A587">
        <f>ROW(Source!A350)</f>
        <v>350</v>
      </c>
      <c r="B587">
        <v>68187018</v>
      </c>
      <c r="C587">
        <v>68193192</v>
      </c>
      <c r="D587">
        <v>64809375</v>
      </c>
      <c r="E587">
        <v>1</v>
      </c>
      <c r="F587">
        <v>1</v>
      </c>
      <c r="G587">
        <v>1</v>
      </c>
      <c r="H587">
        <v>3</v>
      </c>
      <c r="I587" t="s">
        <v>700</v>
      </c>
      <c r="J587" t="s">
        <v>701</v>
      </c>
      <c r="K587" t="s">
        <v>702</v>
      </c>
      <c r="L587">
        <v>1355</v>
      </c>
      <c r="N587">
        <v>1010</v>
      </c>
      <c r="O587" t="s">
        <v>235</v>
      </c>
      <c r="P587" t="s">
        <v>235</v>
      </c>
      <c r="Q587">
        <v>100</v>
      </c>
      <c r="W587">
        <v>0</v>
      </c>
      <c r="X587">
        <v>62995597</v>
      </c>
      <c r="Y587">
        <v>1.69</v>
      </c>
      <c r="AA587">
        <v>32.340000000000003</v>
      </c>
      <c r="AB587">
        <v>0</v>
      </c>
      <c r="AC587">
        <v>0</v>
      </c>
      <c r="AD587">
        <v>0</v>
      </c>
      <c r="AE587">
        <v>7</v>
      </c>
      <c r="AF587">
        <v>0</v>
      </c>
      <c r="AG587">
        <v>0</v>
      </c>
      <c r="AH587">
        <v>0</v>
      </c>
      <c r="AI587">
        <v>4.62</v>
      </c>
      <c r="AJ587">
        <v>1</v>
      </c>
      <c r="AK587">
        <v>1</v>
      </c>
      <c r="AL587">
        <v>1</v>
      </c>
      <c r="AN587">
        <v>0</v>
      </c>
      <c r="AO587">
        <v>1</v>
      </c>
      <c r="AP587">
        <v>0</v>
      </c>
      <c r="AQ587">
        <v>0</v>
      </c>
      <c r="AR587">
        <v>0</v>
      </c>
      <c r="AS587" t="s">
        <v>3</v>
      </c>
      <c r="AT587">
        <v>1.69</v>
      </c>
      <c r="AU587" t="s">
        <v>3</v>
      </c>
      <c r="AV587">
        <v>0</v>
      </c>
      <c r="AW587">
        <v>2</v>
      </c>
      <c r="AX587">
        <v>68193221</v>
      </c>
      <c r="AY587">
        <v>1</v>
      </c>
      <c r="AZ587">
        <v>0</v>
      </c>
      <c r="BA587">
        <v>577</v>
      </c>
      <c r="BB587">
        <v>0</v>
      </c>
      <c r="BC587">
        <v>0</v>
      </c>
      <c r="BD587">
        <v>0</v>
      </c>
      <c r="BE587">
        <v>0</v>
      </c>
      <c r="BF587">
        <v>0</v>
      </c>
      <c r="BG587">
        <v>0</v>
      </c>
      <c r="BH587">
        <v>0</v>
      </c>
      <c r="BI587">
        <v>0</v>
      </c>
      <c r="BJ587">
        <v>0</v>
      </c>
      <c r="BK587">
        <v>0</v>
      </c>
      <c r="BL587">
        <v>0</v>
      </c>
      <c r="BM587">
        <v>0</v>
      </c>
      <c r="BN587">
        <v>0</v>
      </c>
      <c r="BO587">
        <v>0</v>
      </c>
      <c r="BP587">
        <v>0</v>
      </c>
      <c r="BQ587">
        <v>0</v>
      </c>
      <c r="BR587">
        <v>0</v>
      </c>
      <c r="BS587">
        <v>0</v>
      </c>
      <c r="BT587">
        <v>0</v>
      </c>
      <c r="BU587">
        <v>0</v>
      </c>
      <c r="BV587">
        <v>0</v>
      </c>
      <c r="BW587">
        <v>0</v>
      </c>
      <c r="CX587">
        <f>Y587*Source!I350</f>
        <v>2.5349999999999998E-2</v>
      </c>
      <c r="CY587">
        <f t="shared" si="131"/>
        <v>32.340000000000003</v>
      </c>
      <c r="CZ587">
        <f t="shared" si="132"/>
        <v>7</v>
      </c>
      <c r="DA587">
        <f t="shared" si="133"/>
        <v>4.62</v>
      </c>
      <c r="DB587">
        <f t="shared" si="134"/>
        <v>11.83</v>
      </c>
      <c r="DC587">
        <f t="shared" si="135"/>
        <v>0</v>
      </c>
    </row>
    <row r="588" spans="1:107" x14ac:dyDescent="0.2">
      <c r="A588">
        <f>ROW(Source!A350)</f>
        <v>350</v>
      </c>
      <c r="B588">
        <v>68187018</v>
      </c>
      <c r="C588">
        <v>68193192</v>
      </c>
      <c r="D588">
        <v>64827606</v>
      </c>
      <c r="E588">
        <v>1</v>
      </c>
      <c r="F588">
        <v>1</v>
      </c>
      <c r="G588">
        <v>1</v>
      </c>
      <c r="H588">
        <v>3</v>
      </c>
      <c r="I588" t="s">
        <v>703</v>
      </c>
      <c r="J588" t="s">
        <v>704</v>
      </c>
      <c r="K588" t="s">
        <v>705</v>
      </c>
      <c r="L588">
        <v>1301</v>
      </c>
      <c r="N588">
        <v>1003</v>
      </c>
      <c r="O588" t="s">
        <v>507</v>
      </c>
      <c r="P588" t="s">
        <v>507</v>
      </c>
      <c r="Q588">
        <v>1</v>
      </c>
      <c r="W588">
        <v>0</v>
      </c>
      <c r="X588">
        <v>-1149950003</v>
      </c>
      <c r="Y588">
        <v>151</v>
      </c>
      <c r="AA588">
        <v>40.89</v>
      </c>
      <c r="AB588">
        <v>0</v>
      </c>
      <c r="AC588">
        <v>0</v>
      </c>
      <c r="AD588">
        <v>0</v>
      </c>
      <c r="AE588">
        <v>6.44</v>
      </c>
      <c r="AF588">
        <v>0</v>
      </c>
      <c r="AG588">
        <v>0</v>
      </c>
      <c r="AH588">
        <v>0</v>
      </c>
      <c r="AI588">
        <v>6.35</v>
      </c>
      <c r="AJ588">
        <v>1</v>
      </c>
      <c r="AK588">
        <v>1</v>
      </c>
      <c r="AL588">
        <v>1</v>
      </c>
      <c r="AN588">
        <v>0</v>
      </c>
      <c r="AO588">
        <v>1</v>
      </c>
      <c r="AP588">
        <v>0</v>
      </c>
      <c r="AQ588">
        <v>0</v>
      </c>
      <c r="AR588">
        <v>0</v>
      </c>
      <c r="AS588" t="s">
        <v>3</v>
      </c>
      <c r="AT588">
        <v>151</v>
      </c>
      <c r="AU588" t="s">
        <v>3</v>
      </c>
      <c r="AV588">
        <v>0</v>
      </c>
      <c r="AW588">
        <v>2</v>
      </c>
      <c r="AX588">
        <v>68193223</v>
      </c>
      <c r="AY588">
        <v>1</v>
      </c>
      <c r="AZ588">
        <v>0</v>
      </c>
      <c r="BA588">
        <v>579</v>
      </c>
      <c r="BB588">
        <v>0</v>
      </c>
      <c r="BC588">
        <v>0</v>
      </c>
      <c r="BD588">
        <v>0</v>
      </c>
      <c r="BE588">
        <v>0</v>
      </c>
      <c r="BF588">
        <v>0</v>
      </c>
      <c r="BG588">
        <v>0</v>
      </c>
      <c r="BH588">
        <v>0</v>
      </c>
      <c r="BI588">
        <v>0</v>
      </c>
      <c r="BJ588">
        <v>0</v>
      </c>
      <c r="BK588">
        <v>0</v>
      </c>
      <c r="BL588">
        <v>0</v>
      </c>
      <c r="BM588">
        <v>0</v>
      </c>
      <c r="BN588">
        <v>0</v>
      </c>
      <c r="BO588">
        <v>0</v>
      </c>
      <c r="BP588">
        <v>0</v>
      </c>
      <c r="BQ588">
        <v>0</v>
      </c>
      <c r="BR588">
        <v>0</v>
      </c>
      <c r="BS588">
        <v>0</v>
      </c>
      <c r="BT588">
        <v>0</v>
      </c>
      <c r="BU588">
        <v>0</v>
      </c>
      <c r="BV588">
        <v>0</v>
      </c>
      <c r="BW588">
        <v>0</v>
      </c>
      <c r="CX588">
        <f>Y588*Source!I350</f>
        <v>2.2650000000000001</v>
      </c>
      <c r="CY588">
        <f t="shared" si="131"/>
        <v>40.89</v>
      </c>
      <c r="CZ588">
        <f t="shared" si="132"/>
        <v>6.44</v>
      </c>
      <c r="DA588">
        <f t="shared" si="133"/>
        <v>6.35</v>
      </c>
      <c r="DB588">
        <f t="shared" si="134"/>
        <v>972.44</v>
      </c>
      <c r="DC588">
        <f t="shared" si="135"/>
        <v>0</v>
      </c>
    </row>
    <row r="589" spans="1:107" x14ac:dyDescent="0.2">
      <c r="A589">
        <f>ROW(Source!A350)</f>
        <v>350</v>
      </c>
      <c r="B589">
        <v>68187018</v>
      </c>
      <c r="C589">
        <v>68193192</v>
      </c>
      <c r="D589">
        <v>64827621</v>
      </c>
      <c r="E589">
        <v>1</v>
      </c>
      <c r="F589">
        <v>1</v>
      </c>
      <c r="G589">
        <v>1</v>
      </c>
      <c r="H589">
        <v>3</v>
      </c>
      <c r="I589" t="s">
        <v>706</v>
      </c>
      <c r="J589" t="s">
        <v>707</v>
      </c>
      <c r="K589" t="s">
        <v>708</v>
      </c>
      <c r="L589">
        <v>1301</v>
      </c>
      <c r="N589">
        <v>1003</v>
      </c>
      <c r="O589" t="s">
        <v>507</v>
      </c>
      <c r="P589" t="s">
        <v>507</v>
      </c>
      <c r="Q589">
        <v>1</v>
      </c>
      <c r="W589">
        <v>0</v>
      </c>
      <c r="X589">
        <v>-1898297911</v>
      </c>
      <c r="Y589">
        <v>204</v>
      </c>
      <c r="AA589">
        <v>52.41</v>
      </c>
      <c r="AB589">
        <v>0</v>
      </c>
      <c r="AC589">
        <v>0</v>
      </c>
      <c r="AD589">
        <v>0</v>
      </c>
      <c r="AE589">
        <v>7.18</v>
      </c>
      <c r="AF589">
        <v>0</v>
      </c>
      <c r="AG589">
        <v>0</v>
      </c>
      <c r="AH589">
        <v>0</v>
      </c>
      <c r="AI589">
        <v>7.3</v>
      </c>
      <c r="AJ589">
        <v>1</v>
      </c>
      <c r="AK589">
        <v>1</v>
      </c>
      <c r="AL589">
        <v>1</v>
      </c>
      <c r="AN589">
        <v>0</v>
      </c>
      <c r="AO589">
        <v>1</v>
      </c>
      <c r="AP589">
        <v>0</v>
      </c>
      <c r="AQ589">
        <v>0</v>
      </c>
      <c r="AR589">
        <v>0</v>
      </c>
      <c r="AS589" t="s">
        <v>3</v>
      </c>
      <c r="AT589">
        <v>204</v>
      </c>
      <c r="AU589" t="s">
        <v>3</v>
      </c>
      <c r="AV589">
        <v>0</v>
      </c>
      <c r="AW589">
        <v>2</v>
      </c>
      <c r="AX589">
        <v>68193224</v>
      </c>
      <c r="AY589">
        <v>1</v>
      </c>
      <c r="AZ589">
        <v>0</v>
      </c>
      <c r="BA589">
        <v>580</v>
      </c>
      <c r="BB589">
        <v>0</v>
      </c>
      <c r="BC589">
        <v>0</v>
      </c>
      <c r="BD589">
        <v>0</v>
      </c>
      <c r="BE589">
        <v>0</v>
      </c>
      <c r="BF589">
        <v>0</v>
      </c>
      <c r="BG589">
        <v>0</v>
      </c>
      <c r="BH589">
        <v>0</v>
      </c>
      <c r="BI589">
        <v>0</v>
      </c>
      <c r="BJ589">
        <v>0</v>
      </c>
      <c r="BK589">
        <v>0</v>
      </c>
      <c r="BL589">
        <v>0</v>
      </c>
      <c r="BM589">
        <v>0</v>
      </c>
      <c r="BN589">
        <v>0</v>
      </c>
      <c r="BO589">
        <v>0</v>
      </c>
      <c r="BP589">
        <v>0</v>
      </c>
      <c r="BQ589">
        <v>0</v>
      </c>
      <c r="BR589">
        <v>0</v>
      </c>
      <c r="BS589">
        <v>0</v>
      </c>
      <c r="BT589">
        <v>0</v>
      </c>
      <c r="BU589">
        <v>0</v>
      </c>
      <c r="BV589">
        <v>0</v>
      </c>
      <c r="BW589">
        <v>0</v>
      </c>
      <c r="CX589">
        <f>Y589*Source!I350</f>
        <v>3.06</v>
      </c>
      <c r="CY589">
        <f t="shared" si="131"/>
        <v>52.41</v>
      </c>
      <c r="CZ589">
        <f t="shared" si="132"/>
        <v>7.18</v>
      </c>
      <c r="DA589">
        <f t="shared" si="133"/>
        <v>7.3</v>
      </c>
      <c r="DB589">
        <f t="shared" si="134"/>
        <v>1464.72</v>
      </c>
      <c r="DC589">
        <f t="shared" si="135"/>
        <v>0</v>
      </c>
    </row>
    <row r="590" spans="1:107" x14ac:dyDescent="0.2">
      <c r="A590">
        <f>ROW(Source!A350)</f>
        <v>350</v>
      </c>
      <c r="B590">
        <v>68187018</v>
      </c>
      <c r="C590">
        <v>68193192</v>
      </c>
      <c r="D590">
        <v>64847311</v>
      </c>
      <c r="E590">
        <v>1</v>
      </c>
      <c r="F590">
        <v>1</v>
      </c>
      <c r="G590">
        <v>1</v>
      </c>
      <c r="H590">
        <v>3</v>
      </c>
      <c r="I590" t="s">
        <v>709</v>
      </c>
      <c r="J590" t="s">
        <v>710</v>
      </c>
      <c r="K590" t="s">
        <v>711</v>
      </c>
      <c r="L590">
        <v>1339</v>
      </c>
      <c r="N590">
        <v>1007</v>
      </c>
      <c r="O590" t="s">
        <v>712</v>
      </c>
      <c r="P590" t="s">
        <v>712</v>
      </c>
      <c r="Q590">
        <v>1</v>
      </c>
      <c r="W590">
        <v>0</v>
      </c>
      <c r="X590">
        <v>619799737</v>
      </c>
      <c r="Y590">
        <v>6.7000000000000004E-2</v>
      </c>
      <c r="AA590">
        <v>19.57</v>
      </c>
      <c r="AB590">
        <v>0</v>
      </c>
      <c r="AC590">
        <v>0</v>
      </c>
      <c r="AD590">
        <v>0</v>
      </c>
      <c r="AE590">
        <v>2.44</v>
      </c>
      <c r="AF590">
        <v>0</v>
      </c>
      <c r="AG590">
        <v>0</v>
      </c>
      <c r="AH590">
        <v>0</v>
      </c>
      <c r="AI590">
        <v>8.02</v>
      </c>
      <c r="AJ590">
        <v>1</v>
      </c>
      <c r="AK590">
        <v>1</v>
      </c>
      <c r="AL590">
        <v>1</v>
      </c>
      <c r="AN590">
        <v>0</v>
      </c>
      <c r="AO590">
        <v>1</v>
      </c>
      <c r="AP590">
        <v>0</v>
      </c>
      <c r="AQ590">
        <v>0</v>
      </c>
      <c r="AR590">
        <v>0</v>
      </c>
      <c r="AS590" t="s">
        <v>3</v>
      </c>
      <c r="AT590">
        <v>6.7000000000000004E-2</v>
      </c>
      <c r="AU590" t="s">
        <v>3</v>
      </c>
      <c r="AV590">
        <v>0</v>
      </c>
      <c r="AW590">
        <v>2</v>
      </c>
      <c r="AX590">
        <v>68193225</v>
      </c>
      <c r="AY590">
        <v>1</v>
      </c>
      <c r="AZ590">
        <v>0</v>
      </c>
      <c r="BA590">
        <v>581</v>
      </c>
      <c r="BB590">
        <v>0</v>
      </c>
      <c r="BC590">
        <v>0</v>
      </c>
      <c r="BD590">
        <v>0</v>
      </c>
      <c r="BE590">
        <v>0</v>
      </c>
      <c r="BF590">
        <v>0</v>
      </c>
      <c r="BG590">
        <v>0</v>
      </c>
      <c r="BH590">
        <v>0</v>
      </c>
      <c r="BI590">
        <v>0</v>
      </c>
      <c r="BJ590">
        <v>0</v>
      </c>
      <c r="BK590">
        <v>0</v>
      </c>
      <c r="BL590">
        <v>0</v>
      </c>
      <c r="BM590">
        <v>0</v>
      </c>
      <c r="BN590">
        <v>0</v>
      </c>
      <c r="BO590">
        <v>0</v>
      </c>
      <c r="BP590">
        <v>0</v>
      </c>
      <c r="BQ590">
        <v>0</v>
      </c>
      <c r="BR590">
        <v>0</v>
      </c>
      <c r="BS590">
        <v>0</v>
      </c>
      <c r="BT590">
        <v>0</v>
      </c>
      <c r="BU590">
        <v>0</v>
      </c>
      <c r="BV590">
        <v>0</v>
      </c>
      <c r="BW590">
        <v>0</v>
      </c>
      <c r="CX590">
        <f>Y590*Source!I350</f>
        <v>1.005E-3</v>
      </c>
      <c r="CY590">
        <f t="shared" si="131"/>
        <v>19.57</v>
      </c>
      <c r="CZ590">
        <f t="shared" si="132"/>
        <v>2.44</v>
      </c>
      <c r="DA590">
        <f t="shared" si="133"/>
        <v>8.02</v>
      </c>
      <c r="DB590">
        <f t="shared" si="134"/>
        <v>0.16</v>
      </c>
      <c r="DC590">
        <f t="shared" si="135"/>
        <v>0</v>
      </c>
    </row>
    <row r="591" spans="1:107" x14ac:dyDescent="0.2">
      <c r="A591">
        <f>ROW(Source!A385)</f>
        <v>385</v>
      </c>
      <c r="B591">
        <v>68187018</v>
      </c>
      <c r="C591">
        <v>68193281</v>
      </c>
      <c r="D591">
        <v>18413627</v>
      </c>
      <c r="E591">
        <v>1</v>
      </c>
      <c r="F591">
        <v>1</v>
      </c>
      <c r="G591">
        <v>1</v>
      </c>
      <c r="H591">
        <v>1</v>
      </c>
      <c r="I591" t="s">
        <v>773</v>
      </c>
      <c r="J591" t="s">
        <v>3</v>
      </c>
      <c r="K591" t="s">
        <v>774</v>
      </c>
      <c r="L591">
        <v>1369</v>
      </c>
      <c r="N591">
        <v>1013</v>
      </c>
      <c r="O591" t="s">
        <v>665</v>
      </c>
      <c r="P591" t="s">
        <v>665</v>
      </c>
      <c r="Q591">
        <v>1</v>
      </c>
      <c r="W591">
        <v>0</v>
      </c>
      <c r="X591">
        <v>-1366182279</v>
      </c>
      <c r="Y591">
        <v>86.894000000000005</v>
      </c>
      <c r="AA591">
        <v>0</v>
      </c>
      <c r="AB591">
        <v>0</v>
      </c>
      <c r="AC591">
        <v>0</v>
      </c>
      <c r="AD591">
        <v>9.92</v>
      </c>
      <c r="AE591">
        <v>0</v>
      </c>
      <c r="AF591">
        <v>0</v>
      </c>
      <c r="AG591">
        <v>0</v>
      </c>
      <c r="AH591">
        <v>9.92</v>
      </c>
      <c r="AI591">
        <v>1</v>
      </c>
      <c r="AJ591">
        <v>1</v>
      </c>
      <c r="AK591">
        <v>1</v>
      </c>
      <c r="AL591">
        <v>1</v>
      </c>
      <c r="AN591">
        <v>0</v>
      </c>
      <c r="AO591">
        <v>1</v>
      </c>
      <c r="AP591">
        <v>1</v>
      </c>
      <c r="AQ591">
        <v>0</v>
      </c>
      <c r="AR591">
        <v>0</v>
      </c>
      <c r="AS591" t="s">
        <v>3</v>
      </c>
      <c r="AT591">
        <v>75.56</v>
      </c>
      <c r="AU591" t="s">
        <v>21</v>
      </c>
      <c r="AV591">
        <v>1</v>
      </c>
      <c r="AW591">
        <v>2</v>
      </c>
      <c r="AX591">
        <v>68193305</v>
      </c>
      <c r="AY591">
        <v>1</v>
      </c>
      <c r="AZ591">
        <v>2048</v>
      </c>
      <c r="BA591">
        <v>582</v>
      </c>
      <c r="BB591">
        <v>0</v>
      </c>
      <c r="BC591">
        <v>0</v>
      </c>
      <c r="BD591">
        <v>0</v>
      </c>
      <c r="BE591">
        <v>0</v>
      </c>
      <c r="BF591">
        <v>0</v>
      </c>
      <c r="BG591">
        <v>0</v>
      </c>
      <c r="BH591">
        <v>0</v>
      </c>
      <c r="BI591">
        <v>0</v>
      </c>
      <c r="BJ591">
        <v>0</v>
      </c>
      <c r="BK591">
        <v>0</v>
      </c>
      <c r="BL591">
        <v>0</v>
      </c>
      <c r="BM591">
        <v>0</v>
      </c>
      <c r="BN591">
        <v>0</v>
      </c>
      <c r="BO591">
        <v>0</v>
      </c>
      <c r="BP591">
        <v>0</v>
      </c>
      <c r="BQ591">
        <v>0</v>
      </c>
      <c r="BR591">
        <v>0</v>
      </c>
      <c r="BS591">
        <v>0</v>
      </c>
      <c r="BT591">
        <v>0</v>
      </c>
      <c r="BU591">
        <v>0</v>
      </c>
      <c r="BV591">
        <v>0</v>
      </c>
      <c r="BW591">
        <v>0</v>
      </c>
      <c r="CX591">
        <f>Y591*Source!I385</f>
        <v>56.07052585000001</v>
      </c>
      <c r="CY591">
        <f>AD591</f>
        <v>9.92</v>
      </c>
      <c r="CZ591">
        <f>AH591</f>
        <v>9.92</v>
      </c>
      <c r="DA591">
        <f>AL591</f>
        <v>1</v>
      </c>
      <c r="DB591">
        <f>ROUND((ROUND(AT591*CZ591,2)*1.15),6)</f>
        <v>861.99400000000003</v>
      </c>
      <c r="DC591">
        <f>ROUND((ROUND(AT591*AG591,2)*1.15),6)</f>
        <v>0</v>
      </c>
    </row>
    <row r="592" spans="1:107" x14ac:dyDescent="0.2">
      <c r="A592">
        <f>ROW(Source!A385)</f>
        <v>385</v>
      </c>
      <c r="B592">
        <v>68187018</v>
      </c>
      <c r="C592">
        <v>68193281</v>
      </c>
      <c r="D592">
        <v>121548</v>
      </c>
      <c r="E592">
        <v>1</v>
      </c>
      <c r="F592">
        <v>1</v>
      </c>
      <c r="G592">
        <v>1</v>
      </c>
      <c r="H592">
        <v>1</v>
      </c>
      <c r="I592" t="s">
        <v>44</v>
      </c>
      <c r="J592" t="s">
        <v>3</v>
      </c>
      <c r="K592" t="s">
        <v>723</v>
      </c>
      <c r="L592">
        <v>608254</v>
      </c>
      <c r="N592">
        <v>1013</v>
      </c>
      <c r="O592" t="s">
        <v>724</v>
      </c>
      <c r="P592" t="s">
        <v>724</v>
      </c>
      <c r="Q592">
        <v>1</v>
      </c>
      <c r="W592">
        <v>0</v>
      </c>
      <c r="X592">
        <v>-185737400</v>
      </c>
      <c r="Y592">
        <v>0.83750000000000002</v>
      </c>
      <c r="AA592">
        <v>0</v>
      </c>
      <c r="AB592">
        <v>0</v>
      </c>
      <c r="AC592">
        <v>0</v>
      </c>
      <c r="AD592">
        <v>0</v>
      </c>
      <c r="AE592">
        <v>0</v>
      </c>
      <c r="AF592">
        <v>0</v>
      </c>
      <c r="AG592">
        <v>0</v>
      </c>
      <c r="AH592">
        <v>0</v>
      </c>
      <c r="AI592">
        <v>1</v>
      </c>
      <c r="AJ592">
        <v>1</v>
      </c>
      <c r="AK592">
        <v>1</v>
      </c>
      <c r="AL592">
        <v>1</v>
      </c>
      <c r="AN592">
        <v>0</v>
      </c>
      <c r="AO592">
        <v>1</v>
      </c>
      <c r="AP592">
        <v>1</v>
      </c>
      <c r="AQ592">
        <v>0</v>
      </c>
      <c r="AR592">
        <v>0</v>
      </c>
      <c r="AS592" t="s">
        <v>3</v>
      </c>
      <c r="AT592">
        <v>0.67</v>
      </c>
      <c r="AU592" t="s">
        <v>20</v>
      </c>
      <c r="AV592">
        <v>2</v>
      </c>
      <c r="AW592">
        <v>2</v>
      </c>
      <c r="AX592">
        <v>68193306</v>
      </c>
      <c r="AY592">
        <v>1</v>
      </c>
      <c r="AZ592">
        <v>0</v>
      </c>
      <c r="BA592">
        <v>583</v>
      </c>
      <c r="BB592">
        <v>0</v>
      </c>
      <c r="BC592">
        <v>0</v>
      </c>
      <c r="BD592">
        <v>0</v>
      </c>
      <c r="BE592">
        <v>0</v>
      </c>
      <c r="BF592">
        <v>0</v>
      </c>
      <c r="BG592">
        <v>0</v>
      </c>
      <c r="BH592">
        <v>0</v>
      </c>
      <c r="BI592">
        <v>0</v>
      </c>
      <c r="BJ592">
        <v>0</v>
      </c>
      <c r="BK592">
        <v>0</v>
      </c>
      <c r="BL592">
        <v>0</v>
      </c>
      <c r="BM592">
        <v>0</v>
      </c>
      <c r="BN592">
        <v>0</v>
      </c>
      <c r="BO592">
        <v>0</v>
      </c>
      <c r="BP592">
        <v>0</v>
      </c>
      <c r="BQ592">
        <v>0</v>
      </c>
      <c r="BR592">
        <v>0</v>
      </c>
      <c r="BS592">
        <v>0</v>
      </c>
      <c r="BT592">
        <v>0</v>
      </c>
      <c r="BU592">
        <v>0</v>
      </c>
      <c r="BV592">
        <v>0</v>
      </c>
      <c r="BW592">
        <v>0</v>
      </c>
      <c r="CX592">
        <f>Y592*Source!I385</f>
        <v>0.54041781250000009</v>
      </c>
      <c r="CY592">
        <f>AD592</f>
        <v>0</v>
      </c>
      <c r="CZ592">
        <f>AH592</f>
        <v>0</v>
      </c>
      <c r="DA592">
        <f>AL592</f>
        <v>1</v>
      </c>
      <c r="DB592">
        <f t="shared" ref="DB592:DB600" si="136">ROUND((ROUND(AT592*CZ592,2)*1.25),6)</f>
        <v>0</v>
      </c>
      <c r="DC592">
        <f t="shared" ref="DC592:DC600" si="137">ROUND((ROUND(AT592*AG592,2)*1.25),6)</f>
        <v>0</v>
      </c>
    </row>
    <row r="593" spans="1:107" x14ac:dyDescent="0.2">
      <c r="A593">
        <f>ROW(Source!A385)</f>
        <v>385</v>
      </c>
      <c r="B593">
        <v>68187018</v>
      </c>
      <c r="C593">
        <v>68193281</v>
      </c>
      <c r="D593">
        <v>64871209</v>
      </c>
      <c r="E593">
        <v>1</v>
      </c>
      <c r="F593">
        <v>1</v>
      </c>
      <c r="G593">
        <v>1</v>
      </c>
      <c r="H593">
        <v>2</v>
      </c>
      <c r="I593" t="s">
        <v>842</v>
      </c>
      <c r="J593" t="s">
        <v>843</v>
      </c>
      <c r="K593" t="s">
        <v>844</v>
      </c>
      <c r="L593">
        <v>1368</v>
      </c>
      <c r="N593">
        <v>1011</v>
      </c>
      <c r="O593" t="s">
        <v>669</v>
      </c>
      <c r="P593" t="s">
        <v>669</v>
      </c>
      <c r="Q593">
        <v>1</v>
      </c>
      <c r="W593">
        <v>0</v>
      </c>
      <c r="X593">
        <v>-1632103729</v>
      </c>
      <c r="Y593">
        <v>0.6875</v>
      </c>
      <c r="AA593">
        <v>0</v>
      </c>
      <c r="AB593">
        <v>877.39</v>
      </c>
      <c r="AC593">
        <v>438.39</v>
      </c>
      <c r="AD593">
        <v>0</v>
      </c>
      <c r="AE593">
        <v>0</v>
      </c>
      <c r="AF593">
        <v>120.52</v>
      </c>
      <c r="AG593">
        <v>15.42</v>
      </c>
      <c r="AH593">
        <v>0</v>
      </c>
      <c r="AI593">
        <v>1</v>
      </c>
      <c r="AJ593">
        <v>7.28</v>
      </c>
      <c r="AK593">
        <v>28.43</v>
      </c>
      <c r="AL593">
        <v>1</v>
      </c>
      <c r="AN593">
        <v>0</v>
      </c>
      <c r="AO593">
        <v>1</v>
      </c>
      <c r="AP593">
        <v>1</v>
      </c>
      <c r="AQ593">
        <v>0</v>
      </c>
      <c r="AR593">
        <v>0</v>
      </c>
      <c r="AS593" t="s">
        <v>3</v>
      </c>
      <c r="AT593">
        <v>0.55000000000000004</v>
      </c>
      <c r="AU593" t="s">
        <v>20</v>
      </c>
      <c r="AV593">
        <v>0</v>
      </c>
      <c r="AW593">
        <v>2</v>
      </c>
      <c r="AX593">
        <v>68193307</v>
      </c>
      <c r="AY593">
        <v>1</v>
      </c>
      <c r="AZ593">
        <v>0</v>
      </c>
      <c r="BA593">
        <v>584</v>
      </c>
      <c r="BB593">
        <v>0</v>
      </c>
      <c r="BC593">
        <v>0</v>
      </c>
      <c r="BD593">
        <v>0</v>
      </c>
      <c r="BE593">
        <v>0</v>
      </c>
      <c r="BF593">
        <v>0</v>
      </c>
      <c r="BG593">
        <v>0</v>
      </c>
      <c r="BH593">
        <v>0</v>
      </c>
      <c r="BI593">
        <v>0</v>
      </c>
      <c r="BJ593">
        <v>0</v>
      </c>
      <c r="BK593">
        <v>0</v>
      </c>
      <c r="BL593">
        <v>0</v>
      </c>
      <c r="BM593">
        <v>0</v>
      </c>
      <c r="BN593">
        <v>0</v>
      </c>
      <c r="BO593">
        <v>0</v>
      </c>
      <c r="BP593">
        <v>0</v>
      </c>
      <c r="BQ593">
        <v>0</v>
      </c>
      <c r="BR593">
        <v>0</v>
      </c>
      <c r="BS593">
        <v>0</v>
      </c>
      <c r="BT593">
        <v>0</v>
      </c>
      <c r="BU593">
        <v>0</v>
      </c>
      <c r="BV593">
        <v>0</v>
      </c>
      <c r="BW593">
        <v>0</v>
      </c>
      <c r="CX593">
        <f>Y593*Source!I385</f>
        <v>0.44362656250000004</v>
      </c>
      <c r="CY593">
        <f t="shared" ref="CY593:CY600" si="138">AB593</f>
        <v>877.39</v>
      </c>
      <c r="CZ593">
        <f t="shared" ref="CZ593:CZ600" si="139">AF593</f>
        <v>120.52</v>
      </c>
      <c r="DA593">
        <f t="shared" ref="DA593:DA600" si="140">AJ593</f>
        <v>7.28</v>
      </c>
      <c r="DB593">
        <f t="shared" si="136"/>
        <v>82.862499999999997</v>
      </c>
      <c r="DC593">
        <f t="shared" si="137"/>
        <v>10.6</v>
      </c>
    </row>
    <row r="594" spans="1:107" x14ac:dyDescent="0.2">
      <c r="A594">
        <f>ROW(Source!A385)</f>
        <v>385</v>
      </c>
      <c r="B594">
        <v>68187018</v>
      </c>
      <c r="C594">
        <v>68193281</v>
      </c>
      <c r="D594">
        <v>64871277</v>
      </c>
      <c r="E594">
        <v>1</v>
      </c>
      <c r="F594">
        <v>1</v>
      </c>
      <c r="G594">
        <v>1</v>
      </c>
      <c r="H594">
        <v>2</v>
      </c>
      <c r="I594" t="s">
        <v>725</v>
      </c>
      <c r="J594" t="s">
        <v>726</v>
      </c>
      <c r="K594" t="s">
        <v>727</v>
      </c>
      <c r="L594">
        <v>1368</v>
      </c>
      <c r="N594">
        <v>1011</v>
      </c>
      <c r="O594" t="s">
        <v>669</v>
      </c>
      <c r="P594" t="s">
        <v>669</v>
      </c>
      <c r="Q594">
        <v>1</v>
      </c>
      <c r="W594">
        <v>0</v>
      </c>
      <c r="X594">
        <v>1106923569</v>
      </c>
      <c r="Y594">
        <v>0.15</v>
      </c>
      <c r="AA594">
        <v>0</v>
      </c>
      <c r="AB594">
        <v>1000.16</v>
      </c>
      <c r="AC594">
        <v>383.81</v>
      </c>
      <c r="AD594">
        <v>0</v>
      </c>
      <c r="AE594">
        <v>0</v>
      </c>
      <c r="AF594">
        <v>112</v>
      </c>
      <c r="AG594">
        <v>13.5</v>
      </c>
      <c r="AH594">
        <v>0</v>
      </c>
      <c r="AI594">
        <v>1</v>
      </c>
      <c r="AJ594">
        <v>8.93</v>
      </c>
      <c r="AK594">
        <v>28.43</v>
      </c>
      <c r="AL594">
        <v>1</v>
      </c>
      <c r="AN594">
        <v>0</v>
      </c>
      <c r="AO594">
        <v>1</v>
      </c>
      <c r="AP594">
        <v>1</v>
      </c>
      <c r="AQ594">
        <v>0</v>
      </c>
      <c r="AR594">
        <v>0</v>
      </c>
      <c r="AS594" t="s">
        <v>3</v>
      </c>
      <c r="AT594">
        <v>0.12</v>
      </c>
      <c r="AU594" t="s">
        <v>20</v>
      </c>
      <c r="AV594">
        <v>0</v>
      </c>
      <c r="AW594">
        <v>2</v>
      </c>
      <c r="AX594">
        <v>68193308</v>
      </c>
      <c r="AY594">
        <v>1</v>
      </c>
      <c r="AZ594">
        <v>0</v>
      </c>
      <c r="BA594">
        <v>585</v>
      </c>
      <c r="BB594">
        <v>0</v>
      </c>
      <c r="BC594">
        <v>0</v>
      </c>
      <c r="BD594">
        <v>0</v>
      </c>
      <c r="BE594">
        <v>0</v>
      </c>
      <c r="BF594">
        <v>0</v>
      </c>
      <c r="BG594">
        <v>0</v>
      </c>
      <c r="BH594">
        <v>0</v>
      </c>
      <c r="BI594">
        <v>0</v>
      </c>
      <c r="BJ594">
        <v>0</v>
      </c>
      <c r="BK594">
        <v>0</v>
      </c>
      <c r="BL594">
        <v>0</v>
      </c>
      <c r="BM594">
        <v>0</v>
      </c>
      <c r="BN594">
        <v>0</v>
      </c>
      <c r="BO594">
        <v>0</v>
      </c>
      <c r="BP594">
        <v>0</v>
      </c>
      <c r="BQ594">
        <v>0</v>
      </c>
      <c r="BR594">
        <v>0</v>
      </c>
      <c r="BS594">
        <v>0</v>
      </c>
      <c r="BT594">
        <v>0</v>
      </c>
      <c r="BU594">
        <v>0</v>
      </c>
      <c r="BV594">
        <v>0</v>
      </c>
      <c r="BW594">
        <v>0</v>
      </c>
      <c r="CX594">
        <f>Y594*Source!I385</f>
        <v>9.6791250000000009E-2</v>
      </c>
      <c r="CY594">
        <f t="shared" si="138"/>
        <v>1000.16</v>
      </c>
      <c r="CZ594">
        <f t="shared" si="139"/>
        <v>112</v>
      </c>
      <c r="DA594">
        <f t="shared" si="140"/>
        <v>8.93</v>
      </c>
      <c r="DB594">
        <f t="shared" si="136"/>
        <v>16.8</v>
      </c>
      <c r="DC594">
        <f t="shared" si="137"/>
        <v>2.0249999999999999</v>
      </c>
    </row>
    <row r="595" spans="1:107" x14ac:dyDescent="0.2">
      <c r="A595">
        <f>ROW(Source!A385)</f>
        <v>385</v>
      </c>
      <c r="B595">
        <v>68187018</v>
      </c>
      <c r="C595">
        <v>68193281</v>
      </c>
      <c r="D595">
        <v>64871362</v>
      </c>
      <c r="E595">
        <v>1</v>
      </c>
      <c r="F595">
        <v>1</v>
      </c>
      <c r="G595">
        <v>1</v>
      </c>
      <c r="H595">
        <v>2</v>
      </c>
      <c r="I595" t="s">
        <v>845</v>
      </c>
      <c r="J595" t="s">
        <v>846</v>
      </c>
      <c r="K595" t="s">
        <v>847</v>
      </c>
      <c r="L595">
        <v>1368</v>
      </c>
      <c r="N595">
        <v>1011</v>
      </c>
      <c r="O595" t="s">
        <v>669</v>
      </c>
      <c r="P595" t="s">
        <v>669</v>
      </c>
      <c r="Q595">
        <v>1</v>
      </c>
      <c r="W595">
        <v>0</v>
      </c>
      <c r="X595">
        <v>-426164714</v>
      </c>
      <c r="Y595">
        <v>1.8875</v>
      </c>
      <c r="AA595">
        <v>0</v>
      </c>
      <c r="AB595">
        <v>10.07</v>
      </c>
      <c r="AC595">
        <v>0</v>
      </c>
      <c r="AD595">
        <v>0</v>
      </c>
      <c r="AE595">
        <v>0</v>
      </c>
      <c r="AF595">
        <v>2.37</v>
      </c>
      <c r="AG595">
        <v>0</v>
      </c>
      <c r="AH595">
        <v>0</v>
      </c>
      <c r="AI595">
        <v>1</v>
      </c>
      <c r="AJ595">
        <v>4.25</v>
      </c>
      <c r="AK595">
        <v>28.43</v>
      </c>
      <c r="AL595">
        <v>1</v>
      </c>
      <c r="AN595">
        <v>0</v>
      </c>
      <c r="AO595">
        <v>1</v>
      </c>
      <c r="AP595">
        <v>1</v>
      </c>
      <c r="AQ595">
        <v>0</v>
      </c>
      <c r="AR595">
        <v>0</v>
      </c>
      <c r="AS595" t="s">
        <v>3</v>
      </c>
      <c r="AT595">
        <v>1.51</v>
      </c>
      <c r="AU595" t="s">
        <v>20</v>
      </c>
      <c r="AV595">
        <v>0</v>
      </c>
      <c r="AW595">
        <v>2</v>
      </c>
      <c r="AX595">
        <v>68193309</v>
      </c>
      <c r="AY595">
        <v>1</v>
      </c>
      <c r="AZ595">
        <v>0</v>
      </c>
      <c r="BA595">
        <v>586</v>
      </c>
      <c r="BB595">
        <v>0</v>
      </c>
      <c r="BC595">
        <v>0</v>
      </c>
      <c r="BD595">
        <v>0</v>
      </c>
      <c r="BE595">
        <v>0</v>
      </c>
      <c r="BF595">
        <v>0</v>
      </c>
      <c r="BG595">
        <v>0</v>
      </c>
      <c r="BH595">
        <v>0</v>
      </c>
      <c r="BI595">
        <v>0</v>
      </c>
      <c r="BJ595">
        <v>0</v>
      </c>
      <c r="BK595">
        <v>0</v>
      </c>
      <c r="BL595">
        <v>0</v>
      </c>
      <c r="BM595">
        <v>0</v>
      </c>
      <c r="BN595">
        <v>0</v>
      </c>
      <c r="BO595">
        <v>0</v>
      </c>
      <c r="BP595">
        <v>0</v>
      </c>
      <c r="BQ595">
        <v>0</v>
      </c>
      <c r="BR595">
        <v>0</v>
      </c>
      <c r="BS595">
        <v>0</v>
      </c>
      <c r="BT595">
        <v>0</v>
      </c>
      <c r="BU595">
        <v>0</v>
      </c>
      <c r="BV595">
        <v>0</v>
      </c>
      <c r="BW595">
        <v>0</v>
      </c>
      <c r="CX595">
        <f>Y595*Source!I385</f>
        <v>1.2179565625</v>
      </c>
      <c r="CY595">
        <f t="shared" si="138"/>
        <v>10.07</v>
      </c>
      <c r="CZ595">
        <f t="shared" si="139"/>
        <v>2.37</v>
      </c>
      <c r="DA595">
        <f t="shared" si="140"/>
        <v>4.25</v>
      </c>
      <c r="DB595">
        <f t="shared" si="136"/>
        <v>4.4749999999999996</v>
      </c>
      <c r="DC595">
        <f t="shared" si="137"/>
        <v>0</v>
      </c>
    </row>
    <row r="596" spans="1:107" x14ac:dyDescent="0.2">
      <c r="A596">
        <f>ROW(Source!A385)</f>
        <v>385</v>
      </c>
      <c r="B596">
        <v>68187018</v>
      </c>
      <c r="C596">
        <v>68193281</v>
      </c>
      <c r="D596">
        <v>64871373</v>
      </c>
      <c r="E596">
        <v>1</v>
      </c>
      <c r="F596">
        <v>1</v>
      </c>
      <c r="G596">
        <v>1</v>
      </c>
      <c r="H596">
        <v>2</v>
      </c>
      <c r="I596" t="s">
        <v>848</v>
      </c>
      <c r="J596" t="s">
        <v>849</v>
      </c>
      <c r="K596" t="s">
        <v>850</v>
      </c>
      <c r="L596">
        <v>1368</v>
      </c>
      <c r="N596">
        <v>1011</v>
      </c>
      <c r="O596" t="s">
        <v>669</v>
      </c>
      <c r="P596" t="s">
        <v>669</v>
      </c>
      <c r="Q596">
        <v>1</v>
      </c>
      <c r="W596">
        <v>0</v>
      </c>
      <c r="X596">
        <v>-1790740115</v>
      </c>
      <c r="Y596">
        <v>6.7</v>
      </c>
      <c r="AA596">
        <v>0</v>
      </c>
      <c r="AB596">
        <v>17.899999999999999</v>
      </c>
      <c r="AC596">
        <v>0</v>
      </c>
      <c r="AD596">
        <v>0</v>
      </c>
      <c r="AE596">
        <v>0</v>
      </c>
      <c r="AF596">
        <v>1.7</v>
      </c>
      <c r="AG596">
        <v>0</v>
      </c>
      <c r="AH596">
        <v>0</v>
      </c>
      <c r="AI596">
        <v>1</v>
      </c>
      <c r="AJ596">
        <v>10.53</v>
      </c>
      <c r="AK596">
        <v>28.43</v>
      </c>
      <c r="AL596">
        <v>1</v>
      </c>
      <c r="AN596">
        <v>0</v>
      </c>
      <c r="AO596">
        <v>1</v>
      </c>
      <c r="AP596">
        <v>1</v>
      </c>
      <c r="AQ596">
        <v>0</v>
      </c>
      <c r="AR596">
        <v>0</v>
      </c>
      <c r="AS596" t="s">
        <v>3</v>
      </c>
      <c r="AT596">
        <v>5.36</v>
      </c>
      <c r="AU596" t="s">
        <v>20</v>
      </c>
      <c r="AV596">
        <v>0</v>
      </c>
      <c r="AW596">
        <v>2</v>
      </c>
      <c r="AX596">
        <v>68193310</v>
      </c>
      <c r="AY596">
        <v>1</v>
      </c>
      <c r="AZ596">
        <v>0</v>
      </c>
      <c r="BA596">
        <v>587</v>
      </c>
      <c r="BB596">
        <v>0</v>
      </c>
      <c r="BC596">
        <v>0</v>
      </c>
      <c r="BD596">
        <v>0</v>
      </c>
      <c r="BE596">
        <v>0</v>
      </c>
      <c r="BF596">
        <v>0</v>
      </c>
      <c r="BG596">
        <v>0</v>
      </c>
      <c r="BH596">
        <v>0</v>
      </c>
      <c r="BI596">
        <v>0</v>
      </c>
      <c r="BJ596">
        <v>0</v>
      </c>
      <c r="BK596">
        <v>0</v>
      </c>
      <c r="BL596">
        <v>0</v>
      </c>
      <c r="BM596">
        <v>0</v>
      </c>
      <c r="BN596">
        <v>0</v>
      </c>
      <c r="BO596">
        <v>0</v>
      </c>
      <c r="BP596">
        <v>0</v>
      </c>
      <c r="BQ596">
        <v>0</v>
      </c>
      <c r="BR596">
        <v>0</v>
      </c>
      <c r="BS596">
        <v>0</v>
      </c>
      <c r="BT596">
        <v>0</v>
      </c>
      <c r="BU596">
        <v>0</v>
      </c>
      <c r="BV596">
        <v>0</v>
      </c>
      <c r="BW596">
        <v>0</v>
      </c>
      <c r="CX596">
        <f>Y596*Source!I385</f>
        <v>4.3233425000000008</v>
      </c>
      <c r="CY596">
        <f t="shared" si="138"/>
        <v>17.899999999999999</v>
      </c>
      <c r="CZ596">
        <f t="shared" si="139"/>
        <v>1.7</v>
      </c>
      <c r="DA596">
        <f t="shared" si="140"/>
        <v>10.53</v>
      </c>
      <c r="DB596">
        <f t="shared" si="136"/>
        <v>11.387499999999999</v>
      </c>
      <c r="DC596">
        <f t="shared" si="137"/>
        <v>0</v>
      </c>
    </row>
    <row r="597" spans="1:107" x14ac:dyDescent="0.2">
      <c r="A597">
        <f>ROW(Source!A385)</f>
        <v>385</v>
      </c>
      <c r="B597">
        <v>68187018</v>
      </c>
      <c r="C597">
        <v>68193281</v>
      </c>
      <c r="D597">
        <v>64871483</v>
      </c>
      <c r="E597">
        <v>1</v>
      </c>
      <c r="F597">
        <v>1</v>
      </c>
      <c r="G597">
        <v>1</v>
      </c>
      <c r="H597">
        <v>2</v>
      </c>
      <c r="I597" t="s">
        <v>851</v>
      </c>
      <c r="J597" t="s">
        <v>852</v>
      </c>
      <c r="K597" t="s">
        <v>853</v>
      </c>
      <c r="L597">
        <v>1368</v>
      </c>
      <c r="N597">
        <v>1011</v>
      </c>
      <c r="O597" t="s">
        <v>669</v>
      </c>
      <c r="P597" t="s">
        <v>669</v>
      </c>
      <c r="Q597">
        <v>1</v>
      </c>
      <c r="W597">
        <v>0</v>
      </c>
      <c r="X597">
        <v>1514068676</v>
      </c>
      <c r="Y597">
        <v>1.45</v>
      </c>
      <c r="AA597">
        <v>0</v>
      </c>
      <c r="AB597">
        <v>8.5399999999999991</v>
      </c>
      <c r="AC597">
        <v>0</v>
      </c>
      <c r="AD597">
        <v>0</v>
      </c>
      <c r="AE597">
        <v>0</v>
      </c>
      <c r="AF597">
        <v>1.2</v>
      </c>
      <c r="AG597">
        <v>0</v>
      </c>
      <c r="AH597">
        <v>0</v>
      </c>
      <c r="AI597">
        <v>1</v>
      </c>
      <c r="AJ597">
        <v>7.12</v>
      </c>
      <c r="AK597">
        <v>28.43</v>
      </c>
      <c r="AL597">
        <v>1</v>
      </c>
      <c r="AN597">
        <v>0</v>
      </c>
      <c r="AO597">
        <v>1</v>
      </c>
      <c r="AP597">
        <v>1</v>
      </c>
      <c r="AQ597">
        <v>0</v>
      </c>
      <c r="AR597">
        <v>0</v>
      </c>
      <c r="AS597" t="s">
        <v>3</v>
      </c>
      <c r="AT597">
        <v>1.1599999999999999</v>
      </c>
      <c r="AU597" t="s">
        <v>20</v>
      </c>
      <c r="AV597">
        <v>0</v>
      </c>
      <c r="AW597">
        <v>2</v>
      </c>
      <c r="AX597">
        <v>68193311</v>
      </c>
      <c r="AY597">
        <v>1</v>
      </c>
      <c r="AZ597">
        <v>0</v>
      </c>
      <c r="BA597">
        <v>588</v>
      </c>
      <c r="BB597">
        <v>0</v>
      </c>
      <c r="BC597">
        <v>0</v>
      </c>
      <c r="BD597">
        <v>0</v>
      </c>
      <c r="BE597">
        <v>0</v>
      </c>
      <c r="BF597">
        <v>0</v>
      </c>
      <c r="BG597">
        <v>0</v>
      </c>
      <c r="BH597">
        <v>0</v>
      </c>
      <c r="BI597">
        <v>0</v>
      </c>
      <c r="BJ597">
        <v>0</v>
      </c>
      <c r="BK597">
        <v>0</v>
      </c>
      <c r="BL597">
        <v>0</v>
      </c>
      <c r="BM597">
        <v>0</v>
      </c>
      <c r="BN597">
        <v>0</v>
      </c>
      <c r="BO597">
        <v>0</v>
      </c>
      <c r="BP597">
        <v>0</v>
      </c>
      <c r="BQ597">
        <v>0</v>
      </c>
      <c r="BR597">
        <v>0</v>
      </c>
      <c r="BS597">
        <v>0</v>
      </c>
      <c r="BT597">
        <v>0</v>
      </c>
      <c r="BU597">
        <v>0</v>
      </c>
      <c r="BV597">
        <v>0</v>
      </c>
      <c r="BW597">
        <v>0</v>
      </c>
      <c r="CX597">
        <f>Y597*Source!I385</f>
        <v>0.93564875000000003</v>
      </c>
      <c r="CY597">
        <f t="shared" si="138"/>
        <v>8.5399999999999991</v>
      </c>
      <c r="CZ597">
        <f t="shared" si="139"/>
        <v>1.2</v>
      </c>
      <c r="DA597">
        <f t="shared" si="140"/>
        <v>7.12</v>
      </c>
      <c r="DB597">
        <f t="shared" si="136"/>
        <v>1.7375</v>
      </c>
      <c r="DC597">
        <f t="shared" si="137"/>
        <v>0</v>
      </c>
    </row>
    <row r="598" spans="1:107" x14ac:dyDescent="0.2">
      <c r="A598">
        <f>ROW(Source!A385)</f>
        <v>385</v>
      </c>
      <c r="B598">
        <v>68187018</v>
      </c>
      <c r="C598">
        <v>68193281</v>
      </c>
      <c r="D598">
        <v>64871491</v>
      </c>
      <c r="E598">
        <v>1</v>
      </c>
      <c r="F598">
        <v>1</v>
      </c>
      <c r="G598">
        <v>1</v>
      </c>
      <c r="H598">
        <v>2</v>
      </c>
      <c r="I598" t="s">
        <v>854</v>
      </c>
      <c r="J598" t="s">
        <v>855</v>
      </c>
      <c r="K598" t="s">
        <v>856</v>
      </c>
      <c r="L598">
        <v>1368</v>
      </c>
      <c r="N598">
        <v>1011</v>
      </c>
      <c r="O598" t="s">
        <v>669</v>
      </c>
      <c r="P598" t="s">
        <v>669</v>
      </c>
      <c r="Q598">
        <v>1</v>
      </c>
      <c r="W598">
        <v>0</v>
      </c>
      <c r="X598">
        <v>1159853466</v>
      </c>
      <c r="Y598">
        <v>37.262500000000003</v>
      </c>
      <c r="AA598">
        <v>0</v>
      </c>
      <c r="AB598">
        <v>97.74</v>
      </c>
      <c r="AC598">
        <v>0</v>
      </c>
      <c r="AD598">
        <v>0</v>
      </c>
      <c r="AE598">
        <v>0</v>
      </c>
      <c r="AF598">
        <v>12.31</v>
      </c>
      <c r="AG598">
        <v>0</v>
      </c>
      <c r="AH598">
        <v>0</v>
      </c>
      <c r="AI598">
        <v>1</v>
      </c>
      <c r="AJ598">
        <v>7.94</v>
      </c>
      <c r="AK598">
        <v>28.43</v>
      </c>
      <c r="AL598">
        <v>1</v>
      </c>
      <c r="AN598">
        <v>0</v>
      </c>
      <c r="AO598">
        <v>1</v>
      </c>
      <c r="AP598">
        <v>1</v>
      </c>
      <c r="AQ598">
        <v>0</v>
      </c>
      <c r="AR598">
        <v>0</v>
      </c>
      <c r="AS598" t="s">
        <v>3</v>
      </c>
      <c r="AT598">
        <v>29.81</v>
      </c>
      <c r="AU598" t="s">
        <v>20</v>
      </c>
      <c r="AV598">
        <v>0</v>
      </c>
      <c r="AW598">
        <v>2</v>
      </c>
      <c r="AX598">
        <v>68193312</v>
      </c>
      <c r="AY598">
        <v>1</v>
      </c>
      <c r="AZ598">
        <v>2048</v>
      </c>
      <c r="BA598">
        <v>589</v>
      </c>
      <c r="BB598">
        <v>0</v>
      </c>
      <c r="BC598">
        <v>0</v>
      </c>
      <c r="BD598">
        <v>0</v>
      </c>
      <c r="BE598">
        <v>0</v>
      </c>
      <c r="BF598">
        <v>0</v>
      </c>
      <c r="BG598">
        <v>0</v>
      </c>
      <c r="BH598">
        <v>0</v>
      </c>
      <c r="BI598">
        <v>0</v>
      </c>
      <c r="BJ598">
        <v>0</v>
      </c>
      <c r="BK598">
        <v>0</v>
      </c>
      <c r="BL598">
        <v>0</v>
      </c>
      <c r="BM598">
        <v>0</v>
      </c>
      <c r="BN598">
        <v>0</v>
      </c>
      <c r="BO598">
        <v>0</v>
      </c>
      <c r="BP598">
        <v>0</v>
      </c>
      <c r="BQ598">
        <v>0</v>
      </c>
      <c r="BR598">
        <v>0</v>
      </c>
      <c r="BS598">
        <v>0</v>
      </c>
      <c r="BT598">
        <v>0</v>
      </c>
      <c r="BU598">
        <v>0</v>
      </c>
      <c r="BV598">
        <v>0</v>
      </c>
      <c r="BW598">
        <v>0</v>
      </c>
      <c r="CX598">
        <f>Y598*Source!I385</f>
        <v>24.044559687500005</v>
      </c>
      <c r="CY598">
        <f t="shared" si="138"/>
        <v>97.74</v>
      </c>
      <c r="CZ598">
        <f t="shared" si="139"/>
        <v>12.31</v>
      </c>
      <c r="DA598">
        <f t="shared" si="140"/>
        <v>7.94</v>
      </c>
      <c r="DB598">
        <f t="shared" si="136"/>
        <v>458.7</v>
      </c>
      <c r="DC598">
        <f t="shared" si="137"/>
        <v>0</v>
      </c>
    </row>
    <row r="599" spans="1:107" x14ac:dyDescent="0.2">
      <c r="A599">
        <f>ROW(Source!A385)</f>
        <v>385</v>
      </c>
      <c r="B599">
        <v>68187018</v>
      </c>
      <c r="C599">
        <v>68193281</v>
      </c>
      <c r="D599">
        <v>64871498</v>
      </c>
      <c r="E599">
        <v>1</v>
      </c>
      <c r="F599">
        <v>1</v>
      </c>
      <c r="G599">
        <v>1</v>
      </c>
      <c r="H599">
        <v>2</v>
      </c>
      <c r="I599" t="s">
        <v>857</v>
      </c>
      <c r="J599" t="s">
        <v>858</v>
      </c>
      <c r="K599" t="s">
        <v>859</v>
      </c>
      <c r="L599">
        <v>1368</v>
      </c>
      <c r="N599">
        <v>1011</v>
      </c>
      <c r="O599" t="s">
        <v>669</v>
      </c>
      <c r="P599" t="s">
        <v>669</v>
      </c>
      <c r="Q599">
        <v>1</v>
      </c>
      <c r="W599">
        <v>0</v>
      </c>
      <c r="X599">
        <v>1123115873</v>
      </c>
      <c r="Y599">
        <v>3.4750000000000001</v>
      </c>
      <c r="AA599">
        <v>0</v>
      </c>
      <c r="AB599">
        <v>53.94</v>
      </c>
      <c r="AC599">
        <v>0</v>
      </c>
      <c r="AD599">
        <v>0</v>
      </c>
      <c r="AE599">
        <v>0</v>
      </c>
      <c r="AF599">
        <v>6.7</v>
      </c>
      <c r="AG599">
        <v>0</v>
      </c>
      <c r="AH599">
        <v>0</v>
      </c>
      <c r="AI599">
        <v>1</v>
      </c>
      <c r="AJ599">
        <v>8.0500000000000007</v>
      </c>
      <c r="AK599">
        <v>28.43</v>
      </c>
      <c r="AL599">
        <v>1</v>
      </c>
      <c r="AN599">
        <v>0</v>
      </c>
      <c r="AO599">
        <v>1</v>
      </c>
      <c r="AP599">
        <v>1</v>
      </c>
      <c r="AQ599">
        <v>0</v>
      </c>
      <c r="AR599">
        <v>0</v>
      </c>
      <c r="AS599" t="s">
        <v>3</v>
      </c>
      <c r="AT599">
        <v>2.78</v>
      </c>
      <c r="AU599" t="s">
        <v>20</v>
      </c>
      <c r="AV599">
        <v>0</v>
      </c>
      <c r="AW599">
        <v>2</v>
      </c>
      <c r="AX599">
        <v>68193313</v>
      </c>
      <c r="AY599">
        <v>1</v>
      </c>
      <c r="AZ599">
        <v>2048</v>
      </c>
      <c r="BA599">
        <v>590</v>
      </c>
      <c r="BB599">
        <v>0</v>
      </c>
      <c r="BC599">
        <v>0</v>
      </c>
      <c r="BD599">
        <v>0</v>
      </c>
      <c r="BE599">
        <v>0</v>
      </c>
      <c r="BF599">
        <v>0</v>
      </c>
      <c r="BG599">
        <v>0</v>
      </c>
      <c r="BH599">
        <v>0</v>
      </c>
      <c r="BI599">
        <v>0</v>
      </c>
      <c r="BJ599">
        <v>0</v>
      </c>
      <c r="BK599">
        <v>0</v>
      </c>
      <c r="BL599">
        <v>0</v>
      </c>
      <c r="BM599">
        <v>0</v>
      </c>
      <c r="BN599">
        <v>0</v>
      </c>
      <c r="BO599">
        <v>0</v>
      </c>
      <c r="BP599">
        <v>0</v>
      </c>
      <c r="BQ599">
        <v>0</v>
      </c>
      <c r="BR599">
        <v>0</v>
      </c>
      <c r="BS599">
        <v>0</v>
      </c>
      <c r="BT599">
        <v>0</v>
      </c>
      <c r="BU599">
        <v>0</v>
      </c>
      <c r="BV599">
        <v>0</v>
      </c>
      <c r="BW599">
        <v>0</v>
      </c>
      <c r="CX599">
        <f>Y599*Source!I385</f>
        <v>2.2423306250000001</v>
      </c>
      <c r="CY599">
        <f t="shared" si="138"/>
        <v>53.94</v>
      </c>
      <c r="CZ599">
        <f t="shared" si="139"/>
        <v>6.7</v>
      </c>
      <c r="DA599">
        <f t="shared" si="140"/>
        <v>8.0500000000000007</v>
      </c>
      <c r="DB599">
        <f t="shared" si="136"/>
        <v>23.287500000000001</v>
      </c>
      <c r="DC599">
        <f t="shared" si="137"/>
        <v>0</v>
      </c>
    </row>
    <row r="600" spans="1:107" x14ac:dyDescent="0.2">
      <c r="A600">
        <f>ROW(Source!A385)</f>
        <v>385</v>
      </c>
      <c r="B600">
        <v>68187018</v>
      </c>
      <c r="C600">
        <v>68193281</v>
      </c>
      <c r="D600">
        <v>64873129</v>
      </c>
      <c r="E600">
        <v>1</v>
      </c>
      <c r="F600">
        <v>1</v>
      </c>
      <c r="G600">
        <v>1</v>
      </c>
      <c r="H600">
        <v>2</v>
      </c>
      <c r="I600" t="s">
        <v>715</v>
      </c>
      <c r="J600" t="s">
        <v>716</v>
      </c>
      <c r="K600" t="s">
        <v>717</v>
      </c>
      <c r="L600">
        <v>1368</v>
      </c>
      <c r="N600">
        <v>1011</v>
      </c>
      <c r="O600" t="s">
        <v>669</v>
      </c>
      <c r="P600" t="s">
        <v>669</v>
      </c>
      <c r="Q600">
        <v>1</v>
      </c>
      <c r="W600">
        <v>0</v>
      </c>
      <c r="X600">
        <v>1230759911</v>
      </c>
      <c r="Y600">
        <v>0.25</v>
      </c>
      <c r="AA600">
        <v>0</v>
      </c>
      <c r="AB600">
        <v>851.65</v>
      </c>
      <c r="AC600">
        <v>329.79</v>
      </c>
      <c r="AD600">
        <v>0</v>
      </c>
      <c r="AE600">
        <v>0</v>
      </c>
      <c r="AF600">
        <v>87.17</v>
      </c>
      <c r="AG600">
        <v>11.6</v>
      </c>
      <c r="AH600">
        <v>0</v>
      </c>
      <c r="AI600">
        <v>1</v>
      </c>
      <c r="AJ600">
        <v>9.77</v>
      </c>
      <c r="AK600">
        <v>28.43</v>
      </c>
      <c r="AL600">
        <v>1</v>
      </c>
      <c r="AN600">
        <v>0</v>
      </c>
      <c r="AO600">
        <v>1</v>
      </c>
      <c r="AP600">
        <v>1</v>
      </c>
      <c r="AQ600">
        <v>0</v>
      </c>
      <c r="AR600">
        <v>0</v>
      </c>
      <c r="AS600" t="s">
        <v>3</v>
      </c>
      <c r="AT600">
        <v>0.2</v>
      </c>
      <c r="AU600" t="s">
        <v>20</v>
      </c>
      <c r="AV600">
        <v>0</v>
      </c>
      <c r="AW600">
        <v>2</v>
      </c>
      <c r="AX600">
        <v>68193314</v>
      </c>
      <c r="AY600">
        <v>1</v>
      </c>
      <c r="AZ600">
        <v>0</v>
      </c>
      <c r="BA600">
        <v>591</v>
      </c>
      <c r="BB600">
        <v>0</v>
      </c>
      <c r="BC600">
        <v>0</v>
      </c>
      <c r="BD600">
        <v>0</v>
      </c>
      <c r="BE600">
        <v>0</v>
      </c>
      <c r="BF600">
        <v>0</v>
      </c>
      <c r="BG600">
        <v>0</v>
      </c>
      <c r="BH600">
        <v>0</v>
      </c>
      <c r="BI600">
        <v>0</v>
      </c>
      <c r="BJ600">
        <v>0</v>
      </c>
      <c r="BK600">
        <v>0</v>
      </c>
      <c r="BL600">
        <v>0</v>
      </c>
      <c r="BM600">
        <v>0</v>
      </c>
      <c r="BN600">
        <v>0</v>
      </c>
      <c r="BO600">
        <v>0</v>
      </c>
      <c r="BP600">
        <v>0</v>
      </c>
      <c r="BQ600">
        <v>0</v>
      </c>
      <c r="BR600">
        <v>0</v>
      </c>
      <c r="BS600">
        <v>0</v>
      </c>
      <c r="BT600">
        <v>0</v>
      </c>
      <c r="BU600">
        <v>0</v>
      </c>
      <c r="BV600">
        <v>0</v>
      </c>
      <c r="BW600">
        <v>0</v>
      </c>
      <c r="CX600">
        <f>Y600*Source!I385</f>
        <v>0.16131875000000001</v>
      </c>
      <c r="CY600">
        <f t="shared" si="138"/>
        <v>851.65</v>
      </c>
      <c r="CZ600">
        <f t="shared" si="139"/>
        <v>87.17</v>
      </c>
      <c r="DA600">
        <f t="shared" si="140"/>
        <v>9.77</v>
      </c>
      <c r="DB600">
        <f t="shared" si="136"/>
        <v>21.787500000000001</v>
      </c>
      <c r="DC600">
        <f t="shared" si="137"/>
        <v>2.9</v>
      </c>
    </row>
    <row r="601" spans="1:107" x14ac:dyDescent="0.2">
      <c r="A601">
        <f>ROW(Source!A385)</f>
        <v>385</v>
      </c>
      <c r="B601">
        <v>68187018</v>
      </c>
      <c r="C601">
        <v>68193281</v>
      </c>
      <c r="D601">
        <v>64807528</v>
      </c>
      <c r="E601">
        <v>1</v>
      </c>
      <c r="F601">
        <v>1</v>
      </c>
      <c r="G601">
        <v>1</v>
      </c>
      <c r="H601">
        <v>3</v>
      </c>
      <c r="I601" t="s">
        <v>731</v>
      </c>
      <c r="J601" t="s">
        <v>732</v>
      </c>
      <c r="K601" t="s">
        <v>733</v>
      </c>
      <c r="L601">
        <v>1348</v>
      </c>
      <c r="N601">
        <v>1009</v>
      </c>
      <c r="O601" t="s">
        <v>133</v>
      </c>
      <c r="P601" t="s">
        <v>133</v>
      </c>
      <c r="Q601">
        <v>1000</v>
      </c>
      <c r="W601">
        <v>0</v>
      </c>
      <c r="X601">
        <v>-399561490</v>
      </c>
      <c r="Y601">
        <v>1E-4</v>
      </c>
      <c r="AA601">
        <v>190637</v>
      </c>
      <c r="AB601">
        <v>0</v>
      </c>
      <c r="AC601">
        <v>0</v>
      </c>
      <c r="AD601">
        <v>0</v>
      </c>
      <c r="AE601">
        <v>37900</v>
      </c>
      <c r="AF601">
        <v>0</v>
      </c>
      <c r="AG601">
        <v>0</v>
      </c>
      <c r="AH601">
        <v>0</v>
      </c>
      <c r="AI601">
        <v>5.03</v>
      </c>
      <c r="AJ601">
        <v>1</v>
      </c>
      <c r="AK601">
        <v>1</v>
      </c>
      <c r="AL601">
        <v>1</v>
      </c>
      <c r="AN601">
        <v>0</v>
      </c>
      <c r="AO601">
        <v>1</v>
      </c>
      <c r="AP601">
        <v>0</v>
      </c>
      <c r="AQ601">
        <v>0</v>
      </c>
      <c r="AR601">
        <v>0</v>
      </c>
      <c r="AS601" t="s">
        <v>3</v>
      </c>
      <c r="AT601">
        <v>1E-4</v>
      </c>
      <c r="AU601" t="s">
        <v>3</v>
      </c>
      <c r="AV601">
        <v>0</v>
      </c>
      <c r="AW601">
        <v>2</v>
      </c>
      <c r="AX601">
        <v>68193315</v>
      </c>
      <c r="AY601">
        <v>1</v>
      </c>
      <c r="AZ601">
        <v>0</v>
      </c>
      <c r="BA601">
        <v>592</v>
      </c>
      <c r="BB601">
        <v>0</v>
      </c>
      <c r="BC601">
        <v>0</v>
      </c>
      <c r="BD601">
        <v>0</v>
      </c>
      <c r="BE601">
        <v>0</v>
      </c>
      <c r="BF601">
        <v>0</v>
      </c>
      <c r="BG601">
        <v>0</v>
      </c>
      <c r="BH601">
        <v>0</v>
      </c>
      <c r="BI601">
        <v>0</v>
      </c>
      <c r="BJ601">
        <v>0</v>
      </c>
      <c r="BK601">
        <v>0</v>
      </c>
      <c r="BL601">
        <v>0</v>
      </c>
      <c r="BM601">
        <v>0</v>
      </c>
      <c r="BN601">
        <v>0</v>
      </c>
      <c r="BO601">
        <v>0</v>
      </c>
      <c r="BP601">
        <v>0</v>
      </c>
      <c r="BQ601">
        <v>0</v>
      </c>
      <c r="BR601">
        <v>0</v>
      </c>
      <c r="BS601">
        <v>0</v>
      </c>
      <c r="BT601">
        <v>0</v>
      </c>
      <c r="BU601">
        <v>0</v>
      </c>
      <c r="BV601">
        <v>0</v>
      </c>
      <c r="BW601">
        <v>0</v>
      </c>
      <c r="CX601">
        <f>Y601*Source!I385</f>
        <v>6.4527500000000009E-5</v>
      </c>
      <c r="CY601">
        <f t="shared" ref="CY601:CY613" si="141">AA601</f>
        <v>190637</v>
      </c>
      <c r="CZ601">
        <f t="shared" ref="CZ601:CZ613" si="142">AE601</f>
        <v>37900</v>
      </c>
      <c r="DA601">
        <f t="shared" ref="DA601:DA613" si="143">AI601</f>
        <v>5.03</v>
      </c>
      <c r="DB601">
        <f t="shared" ref="DB601:DB613" si="144">ROUND(ROUND(AT601*CZ601,2),6)</f>
        <v>3.79</v>
      </c>
      <c r="DC601">
        <f t="shared" ref="DC601:DC613" si="145">ROUND(ROUND(AT601*AG601,2),6)</f>
        <v>0</v>
      </c>
    </row>
    <row r="602" spans="1:107" x14ac:dyDescent="0.2">
      <c r="A602">
        <f>ROW(Source!A385)</f>
        <v>385</v>
      </c>
      <c r="B602">
        <v>68187018</v>
      </c>
      <c r="C602">
        <v>68193281</v>
      </c>
      <c r="D602">
        <v>64807543</v>
      </c>
      <c r="E602">
        <v>1</v>
      </c>
      <c r="F602">
        <v>1</v>
      </c>
      <c r="G602">
        <v>1</v>
      </c>
      <c r="H602">
        <v>3</v>
      </c>
      <c r="I602" t="s">
        <v>860</v>
      </c>
      <c r="J602" t="s">
        <v>861</v>
      </c>
      <c r="K602" t="s">
        <v>862</v>
      </c>
      <c r="L602">
        <v>1339</v>
      </c>
      <c r="N602">
        <v>1007</v>
      </c>
      <c r="O602" t="s">
        <v>712</v>
      </c>
      <c r="P602" t="s">
        <v>712</v>
      </c>
      <c r="Q602">
        <v>1</v>
      </c>
      <c r="W602">
        <v>0</v>
      </c>
      <c r="X602">
        <v>-756465305</v>
      </c>
      <c r="Y602">
        <v>0.9</v>
      </c>
      <c r="AA602">
        <v>52.89</v>
      </c>
      <c r="AB602">
        <v>0</v>
      </c>
      <c r="AC602">
        <v>0</v>
      </c>
      <c r="AD602">
        <v>0</v>
      </c>
      <c r="AE602">
        <v>6.23</v>
      </c>
      <c r="AF602">
        <v>0</v>
      </c>
      <c r="AG602">
        <v>0</v>
      </c>
      <c r="AH602">
        <v>0</v>
      </c>
      <c r="AI602">
        <v>8.49</v>
      </c>
      <c r="AJ602">
        <v>1</v>
      </c>
      <c r="AK602">
        <v>1</v>
      </c>
      <c r="AL602">
        <v>1</v>
      </c>
      <c r="AN602">
        <v>0</v>
      </c>
      <c r="AO602">
        <v>1</v>
      </c>
      <c r="AP602">
        <v>0</v>
      </c>
      <c r="AQ602">
        <v>0</v>
      </c>
      <c r="AR602">
        <v>0</v>
      </c>
      <c r="AS602" t="s">
        <v>3</v>
      </c>
      <c r="AT602">
        <v>0.9</v>
      </c>
      <c r="AU602" t="s">
        <v>3</v>
      </c>
      <c r="AV602">
        <v>0</v>
      </c>
      <c r="AW602">
        <v>2</v>
      </c>
      <c r="AX602">
        <v>68193316</v>
      </c>
      <c r="AY602">
        <v>1</v>
      </c>
      <c r="AZ602">
        <v>0</v>
      </c>
      <c r="BA602">
        <v>593</v>
      </c>
      <c r="BB602">
        <v>0</v>
      </c>
      <c r="BC602">
        <v>0</v>
      </c>
      <c r="BD602">
        <v>0</v>
      </c>
      <c r="BE602">
        <v>0</v>
      </c>
      <c r="BF602">
        <v>0</v>
      </c>
      <c r="BG602">
        <v>0</v>
      </c>
      <c r="BH602">
        <v>0</v>
      </c>
      <c r="BI602">
        <v>0</v>
      </c>
      <c r="BJ602">
        <v>0</v>
      </c>
      <c r="BK602">
        <v>0</v>
      </c>
      <c r="BL602">
        <v>0</v>
      </c>
      <c r="BM602">
        <v>0</v>
      </c>
      <c r="BN602">
        <v>0</v>
      </c>
      <c r="BO602">
        <v>0</v>
      </c>
      <c r="BP602">
        <v>0</v>
      </c>
      <c r="BQ602">
        <v>0</v>
      </c>
      <c r="BR602">
        <v>0</v>
      </c>
      <c r="BS602">
        <v>0</v>
      </c>
      <c r="BT602">
        <v>0</v>
      </c>
      <c r="BU602">
        <v>0</v>
      </c>
      <c r="BV602">
        <v>0</v>
      </c>
      <c r="BW602">
        <v>0</v>
      </c>
      <c r="CX602">
        <f>Y602*Source!I385</f>
        <v>0.58074750000000008</v>
      </c>
      <c r="CY602">
        <f t="shared" si="141"/>
        <v>52.89</v>
      </c>
      <c r="CZ602">
        <f t="shared" si="142"/>
        <v>6.23</v>
      </c>
      <c r="DA602">
        <f t="shared" si="143"/>
        <v>8.49</v>
      </c>
      <c r="DB602">
        <f t="shared" si="144"/>
        <v>5.61</v>
      </c>
      <c r="DC602">
        <f t="shared" si="145"/>
        <v>0</v>
      </c>
    </row>
    <row r="603" spans="1:107" x14ac:dyDescent="0.2">
      <c r="A603">
        <f>ROW(Source!A385)</f>
        <v>385</v>
      </c>
      <c r="B603">
        <v>68187018</v>
      </c>
      <c r="C603">
        <v>68193281</v>
      </c>
      <c r="D603">
        <v>64807848</v>
      </c>
      <c r="E603">
        <v>1</v>
      </c>
      <c r="F603">
        <v>1</v>
      </c>
      <c r="G603">
        <v>1</v>
      </c>
      <c r="H603">
        <v>3</v>
      </c>
      <c r="I603" t="s">
        <v>863</v>
      </c>
      <c r="J603" t="s">
        <v>864</v>
      </c>
      <c r="K603" t="s">
        <v>865</v>
      </c>
      <c r="L603">
        <v>1348</v>
      </c>
      <c r="N603">
        <v>1009</v>
      </c>
      <c r="O603" t="s">
        <v>133</v>
      </c>
      <c r="P603" t="s">
        <v>133</v>
      </c>
      <c r="Q603">
        <v>1000</v>
      </c>
      <c r="W603">
        <v>0</v>
      </c>
      <c r="X603">
        <v>-1012359093</v>
      </c>
      <c r="Y603">
        <v>3.0000000000000001E-5</v>
      </c>
      <c r="AA603">
        <v>34750.559999999998</v>
      </c>
      <c r="AB603">
        <v>0</v>
      </c>
      <c r="AC603">
        <v>0</v>
      </c>
      <c r="AD603">
        <v>0</v>
      </c>
      <c r="AE603">
        <v>4455.2</v>
      </c>
      <c r="AF603">
        <v>0</v>
      </c>
      <c r="AG603">
        <v>0</v>
      </c>
      <c r="AH603">
        <v>0</v>
      </c>
      <c r="AI603">
        <v>7.8</v>
      </c>
      <c r="AJ603">
        <v>1</v>
      </c>
      <c r="AK603">
        <v>1</v>
      </c>
      <c r="AL603">
        <v>1</v>
      </c>
      <c r="AN603">
        <v>0</v>
      </c>
      <c r="AO603">
        <v>1</v>
      </c>
      <c r="AP603">
        <v>0</v>
      </c>
      <c r="AQ603">
        <v>0</v>
      </c>
      <c r="AR603">
        <v>0</v>
      </c>
      <c r="AS603" t="s">
        <v>3</v>
      </c>
      <c r="AT603">
        <v>3.0000000000000001E-5</v>
      </c>
      <c r="AU603" t="s">
        <v>3</v>
      </c>
      <c r="AV603">
        <v>0</v>
      </c>
      <c r="AW603">
        <v>2</v>
      </c>
      <c r="AX603">
        <v>68193317</v>
      </c>
      <c r="AY603">
        <v>1</v>
      </c>
      <c r="AZ603">
        <v>0</v>
      </c>
      <c r="BA603">
        <v>594</v>
      </c>
      <c r="BB603">
        <v>0</v>
      </c>
      <c r="BC603">
        <v>0</v>
      </c>
      <c r="BD603">
        <v>0</v>
      </c>
      <c r="BE603">
        <v>0</v>
      </c>
      <c r="BF603">
        <v>0</v>
      </c>
      <c r="BG603">
        <v>0</v>
      </c>
      <c r="BH603">
        <v>0</v>
      </c>
      <c r="BI603">
        <v>0</v>
      </c>
      <c r="BJ603">
        <v>0</v>
      </c>
      <c r="BK603">
        <v>0</v>
      </c>
      <c r="BL603">
        <v>0</v>
      </c>
      <c r="BM603">
        <v>0</v>
      </c>
      <c r="BN603">
        <v>0</v>
      </c>
      <c r="BO603">
        <v>0</v>
      </c>
      <c r="BP603">
        <v>0</v>
      </c>
      <c r="BQ603">
        <v>0</v>
      </c>
      <c r="BR603">
        <v>0</v>
      </c>
      <c r="BS603">
        <v>0</v>
      </c>
      <c r="BT603">
        <v>0</v>
      </c>
      <c r="BU603">
        <v>0</v>
      </c>
      <c r="BV603">
        <v>0</v>
      </c>
      <c r="BW603">
        <v>0</v>
      </c>
      <c r="CX603">
        <f>Y603*Source!I385</f>
        <v>1.9358250000000001E-5</v>
      </c>
      <c r="CY603">
        <f t="shared" si="141"/>
        <v>34750.559999999998</v>
      </c>
      <c r="CZ603">
        <f t="shared" si="142"/>
        <v>4455.2</v>
      </c>
      <c r="DA603">
        <f t="shared" si="143"/>
        <v>7.8</v>
      </c>
      <c r="DB603">
        <f t="shared" si="144"/>
        <v>0.13</v>
      </c>
      <c r="DC603">
        <f t="shared" si="145"/>
        <v>0</v>
      </c>
    </row>
    <row r="604" spans="1:107" x14ac:dyDescent="0.2">
      <c r="A604">
        <f>ROW(Source!A385)</f>
        <v>385</v>
      </c>
      <c r="B604">
        <v>68187018</v>
      </c>
      <c r="C604">
        <v>68193281</v>
      </c>
      <c r="D604">
        <v>64808054</v>
      </c>
      <c r="E604">
        <v>1</v>
      </c>
      <c r="F604">
        <v>1</v>
      </c>
      <c r="G604">
        <v>1</v>
      </c>
      <c r="H604">
        <v>3</v>
      </c>
      <c r="I604" t="s">
        <v>866</v>
      </c>
      <c r="J604" t="s">
        <v>867</v>
      </c>
      <c r="K604" t="s">
        <v>868</v>
      </c>
      <c r="L604">
        <v>1348</v>
      </c>
      <c r="N604">
        <v>1009</v>
      </c>
      <c r="O604" t="s">
        <v>133</v>
      </c>
      <c r="P604" t="s">
        <v>133</v>
      </c>
      <c r="Q604">
        <v>1000</v>
      </c>
      <c r="W604">
        <v>0</v>
      </c>
      <c r="X604">
        <v>-61748979</v>
      </c>
      <c r="Y604">
        <v>1.9400000000000001E-3</v>
      </c>
      <c r="AA604">
        <v>83295.600000000006</v>
      </c>
      <c r="AB604">
        <v>0</v>
      </c>
      <c r="AC604">
        <v>0</v>
      </c>
      <c r="AD604">
        <v>0</v>
      </c>
      <c r="AE604">
        <v>4920</v>
      </c>
      <c r="AF604">
        <v>0</v>
      </c>
      <c r="AG604">
        <v>0</v>
      </c>
      <c r="AH604">
        <v>0</v>
      </c>
      <c r="AI604">
        <v>16.93</v>
      </c>
      <c r="AJ604">
        <v>1</v>
      </c>
      <c r="AK604">
        <v>1</v>
      </c>
      <c r="AL604">
        <v>1</v>
      </c>
      <c r="AN604">
        <v>0</v>
      </c>
      <c r="AO604">
        <v>1</v>
      </c>
      <c r="AP604">
        <v>0</v>
      </c>
      <c r="AQ604">
        <v>0</v>
      </c>
      <c r="AR604">
        <v>0</v>
      </c>
      <c r="AS604" t="s">
        <v>3</v>
      </c>
      <c r="AT604">
        <v>1.9400000000000001E-3</v>
      </c>
      <c r="AU604" t="s">
        <v>3</v>
      </c>
      <c r="AV604">
        <v>0</v>
      </c>
      <c r="AW604">
        <v>2</v>
      </c>
      <c r="AX604">
        <v>68193318</v>
      </c>
      <c r="AY604">
        <v>1</v>
      </c>
      <c r="AZ604">
        <v>0</v>
      </c>
      <c r="BA604">
        <v>595</v>
      </c>
      <c r="BB604">
        <v>0</v>
      </c>
      <c r="BC604">
        <v>0</v>
      </c>
      <c r="BD604">
        <v>0</v>
      </c>
      <c r="BE604">
        <v>0</v>
      </c>
      <c r="BF604">
        <v>0</v>
      </c>
      <c r="BG604">
        <v>0</v>
      </c>
      <c r="BH604">
        <v>0</v>
      </c>
      <c r="BI604">
        <v>0</v>
      </c>
      <c r="BJ604">
        <v>0</v>
      </c>
      <c r="BK604">
        <v>0</v>
      </c>
      <c r="BL604">
        <v>0</v>
      </c>
      <c r="BM604">
        <v>0</v>
      </c>
      <c r="BN604">
        <v>0</v>
      </c>
      <c r="BO604">
        <v>0</v>
      </c>
      <c r="BP604">
        <v>0</v>
      </c>
      <c r="BQ604">
        <v>0</v>
      </c>
      <c r="BR604">
        <v>0</v>
      </c>
      <c r="BS604">
        <v>0</v>
      </c>
      <c r="BT604">
        <v>0</v>
      </c>
      <c r="BU604">
        <v>0</v>
      </c>
      <c r="BV604">
        <v>0</v>
      </c>
      <c r="BW604">
        <v>0</v>
      </c>
      <c r="CX604">
        <f>Y604*Source!I385</f>
        <v>1.2518335000000001E-3</v>
      </c>
      <c r="CY604">
        <f t="shared" si="141"/>
        <v>83295.600000000006</v>
      </c>
      <c r="CZ604">
        <f t="shared" si="142"/>
        <v>4920</v>
      </c>
      <c r="DA604">
        <f t="shared" si="143"/>
        <v>16.93</v>
      </c>
      <c r="DB604">
        <f t="shared" si="144"/>
        <v>9.5399999999999991</v>
      </c>
      <c r="DC604">
        <f t="shared" si="145"/>
        <v>0</v>
      </c>
    </row>
    <row r="605" spans="1:107" x14ac:dyDescent="0.2">
      <c r="A605">
        <f>ROW(Source!A385)</f>
        <v>385</v>
      </c>
      <c r="B605">
        <v>68187018</v>
      </c>
      <c r="C605">
        <v>68193281</v>
      </c>
      <c r="D605">
        <v>64808450</v>
      </c>
      <c r="E605">
        <v>1</v>
      </c>
      <c r="F605">
        <v>1</v>
      </c>
      <c r="G605">
        <v>1</v>
      </c>
      <c r="H605">
        <v>3</v>
      </c>
      <c r="I605" t="s">
        <v>869</v>
      </c>
      <c r="J605" t="s">
        <v>870</v>
      </c>
      <c r="K605" t="s">
        <v>871</v>
      </c>
      <c r="L605">
        <v>1348</v>
      </c>
      <c r="N605">
        <v>1009</v>
      </c>
      <c r="O605" t="s">
        <v>133</v>
      </c>
      <c r="P605" t="s">
        <v>133</v>
      </c>
      <c r="Q605">
        <v>1000</v>
      </c>
      <c r="W605">
        <v>0</v>
      </c>
      <c r="X605">
        <v>703561654</v>
      </c>
      <c r="Y605">
        <v>0.03</v>
      </c>
      <c r="AA605">
        <v>89089.11</v>
      </c>
      <c r="AB605">
        <v>0</v>
      </c>
      <c r="AC605">
        <v>0</v>
      </c>
      <c r="AD605">
        <v>0</v>
      </c>
      <c r="AE605">
        <v>10169.99</v>
      </c>
      <c r="AF605">
        <v>0</v>
      </c>
      <c r="AG605">
        <v>0</v>
      </c>
      <c r="AH605">
        <v>0</v>
      </c>
      <c r="AI605">
        <v>8.76</v>
      </c>
      <c r="AJ605">
        <v>1</v>
      </c>
      <c r="AK605">
        <v>1</v>
      </c>
      <c r="AL605">
        <v>1</v>
      </c>
      <c r="AN605">
        <v>0</v>
      </c>
      <c r="AO605">
        <v>1</v>
      </c>
      <c r="AP605">
        <v>0</v>
      </c>
      <c r="AQ605">
        <v>0</v>
      </c>
      <c r="AR605">
        <v>0</v>
      </c>
      <c r="AS605" t="s">
        <v>3</v>
      </c>
      <c r="AT605">
        <v>0.03</v>
      </c>
      <c r="AU605" t="s">
        <v>3</v>
      </c>
      <c r="AV605">
        <v>0</v>
      </c>
      <c r="AW605">
        <v>2</v>
      </c>
      <c r="AX605">
        <v>68193319</v>
      </c>
      <c r="AY605">
        <v>1</v>
      </c>
      <c r="AZ605">
        <v>0</v>
      </c>
      <c r="BA605">
        <v>596</v>
      </c>
      <c r="BB605">
        <v>0</v>
      </c>
      <c r="BC605">
        <v>0</v>
      </c>
      <c r="BD605">
        <v>0</v>
      </c>
      <c r="BE605">
        <v>0</v>
      </c>
      <c r="BF605">
        <v>0</v>
      </c>
      <c r="BG605">
        <v>0</v>
      </c>
      <c r="BH605">
        <v>0</v>
      </c>
      <c r="BI605">
        <v>0</v>
      </c>
      <c r="BJ605">
        <v>0</v>
      </c>
      <c r="BK605">
        <v>0</v>
      </c>
      <c r="BL605">
        <v>0</v>
      </c>
      <c r="BM605">
        <v>0</v>
      </c>
      <c r="BN605">
        <v>0</v>
      </c>
      <c r="BO605">
        <v>0</v>
      </c>
      <c r="BP605">
        <v>0</v>
      </c>
      <c r="BQ605">
        <v>0</v>
      </c>
      <c r="BR605">
        <v>0</v>
      </c>
      <c r="BS605">
        <v>0</v>
      </c>
      <c r="BT605">
        <v>0</v>
      </c>
      <c r="BU605">
        <v>0</v>
      </c>
      <c r="BV605">
        <v>0</v>
      </c>
      <c r="BW605">
        <v>0</v>
      </c>
      <c r="CX605">
        <f>Y605*Source!I385</f>
        <v>1.935825E-2</v>
      </c>
      <c r="CY605">
        <f t="shared" si="141"/>
        <v>89089.11</v>
      </c>
      <c r="CZ605">
        <f t="shared" si="142"/>
        <v>10169.99</v>
      </c>
      <c r="DA605">
        <f t="shared" si="143"/>
        <v>8.76</v>
      </c>
      <c r="DB605">
        <f t="shared" si="144"/>
        <v>305.10000000000002</v>
      </c>
      <c r="DC605">
        <f t="shared" si="145"/>
        <v>0</v>
      </c>
    </row>
    <row r="606" spans="1:107" x14ac:dyDescent="0.2">
      <c r="A606">
        <f>ROW(Source!A385)</f>
        <v>385</v>
      </c>
      <c r="B606">
        <v>68187018</v>
      </c>
      <c r="C606">
        <v>68193281</v>
      </c>
      <c r="D606">
        <v>64808704</v>
      </c>
      <c r="E606">
        <v>1</v>
      </c>
      <c r="F606">
        <v>1</v>
      </c>
      <c r="G606">
        <v>1</v>
      </c>
      <c r="H606">
        <v>3</v>
      </c>
      <c r="I606" t="s">
        <v>764</v>
      </c>
      <c r="J606" t="s">
        <v>765</v>
      </c>
      <c r="K606" t="s">
        <v>766</v>
      </c>
      <c r="L606">
        <v>1348</v>
      </c>
      <c r="N606">
        <v>1009</v>
      </c>
      <c r="O606" t="s">
        <v>133</v>
      </c>
      <c r="P606" t="s">
        <v>133</v>
      </c>
      <c r="Q606">
        <v>1000</v>
      </c>
      <c r="W606">
        <v>0</v>
      </c>
      <c r="X606">
        <v>1561117559</v>
      </c>
      <c r="Y606">
        <v>1.0000000000000001E-5</v>
      </c>
      <c r="AA606">
        <v>55098.8</v>
      </c>
      <c r="AB606">
        <v>0</v>
      </c>
      <c r="AC606">
        <v>0</v>
      </c>
      <c r="AD606">
        <v>0</v>
      </c>
      <c r="AE606">
        <v>11978</v>
      </c>
      <c r="AF606">
        <v>0</v>
      </c>
      <c r="AG606">
        <v>0</v>
      </c>
      <c r="AH606">
        <v>0</v>
      </c>
      <c r="AI606">
        <v>4.5999999999999996</v>
      </c>
      <c r="AJ606">
        <v>1</v>
      </c>
      <c r="AK606">
        <v>1</v>
      </c>
      <c r="AL606">
        <v>1</v>
      </c>
      <c r="AN606">
        <v>0</v>
      </c>
      <c r="AO606">
        <v>1</v>
      </c>
      <c r="AP606">
        <v>0</v>
      </c>
      <c r="AQ606">
        <v>0</v>
      </c>
      <c r="AR606">
        <v>0</v>
      </c>
      <c r="AS606" t="s">
        <v>3</v>
      </c>
      <c r="AT606">
        <v>1.0000000000000001E-5</v>
      </c>
      <c r="AU606" t="s">
        <v>3</v>
      </c>
      <c r="AV606">
        <v>0</v>
      </c>
      <c r="AW606">
        <v>2</v>
      </c>
      <c r="AX606">
        <v>68193320</v>
      </c>
      <c r="AY606">
        <v>1</v>
      </c>
      <c r="AZ606">
        <v>0</v>
      </c>
      <c r="BA606">
        <v>597</v>
      </c>
      <c r="BB606">
        <v>0</v>
      </c>
      <c r="BC606">
        <v>0</v>
      </c>
      <c r="BD606">
        <v>0</v>
      </c>
      <c r="BE606">
        <v>0</v>
      </c>
      <c r="BF606">
        <v>0</v>
      </c>
      <c r="BG606">
        <v>0</v>
      </c>
      <c r="BH606">
        <v>0</v>
      </c>
      <c r="BI606">
        <v>0</v>
      </c>
      <c r="BJ606">
        <v>0</v>
      </c>
      <c r="BK606">
        <v>0</v>
      </c>
      <c r="BL606">
        <v>0</v>
      </c>
      <c r="BM606">
        <v>0</v>
      </c>
      <c r="BN606">
        <v>0</v>
      </c>
      <c r="BO606">
        <v>0</v>
      </c>
      <c r="BP606">
        <v>0</v>
      </c>
      <c r="BQ606">
        <v>0</v>
      </c>
      <c r="BR606">
        <v>0</v>
      </c>
      <c r="BS606">
        <v>0</v>
      </c>
      <c r="BT606">
        <v>0</v>
      </c>
      <c r="BU606">
        <v>0</v>
      </c>
      <c r="BV606">
        <v>0</v>
      </c>
      <c r="BW606">
        <v>0</v>
      </c>
      <c r="CX606">
        <f>Y606*Source!I385</f>
        <v>6.452750000000001E-6</v>
      </c>
      <c r="CY606">
        <f t="shared" si="141"/>
        <v>55098.8</v>
      </c>
      <c r="CZ606">
        <f t="shared" si="142"/>
        <v>11978</v>
      </c>
      <c r="DA606">
        <f t="shared" si="143"/>
        <v>4.5999999999999996</v>
      </c>
      <c r="DB606">
        <f t="shared" si="144"/>
        <v>0.12</v>
      </c>
      <c r="DC606">
        <f t="shared" si="145"/>
        <v>0</v>
      </c>
    </row>
    <row r="607" spans="1:107" x14ac:dyDescent="0.2">
      <c r="A607">
        <f>ROW(Source!A385)</f>
        <v>385</v>
      </c>
      <c r="B607">
        <v>68187018</v>
      </c>
      <c r="C607">
        <v>68193281</v>
      </c>
      <c r="D607">
        <v>64809102</v>
      </c>
      <c r="E607">
        <v>1</v>
      </c>
      <c r="F607">
        <v>1</v>
      </c>
      <c r="G607">
        <v>1</v>
      </c>
      <c r="H607">
        <v>3</v>
      </c>
      <c r="I607" t="s">
        <v>872</v>
      </c>
      <c r="J607" t="s">
        <v>873</v>
      </c>
      <c r="K607" t="s">
        <v>874</v>
      </c>
      <c r="L607">
        <v>1346</v>
      </c>
      <c r="N607">
        <v>1009</v>
      </c>
      <c r="O607" t="s">
        <v>120</v>
      </c>
      <c r="P607" t="s">
        <v>120</v>
      </c>
      <c r="Q607">
        <v>1</v>
      </c>
      <c r="W607">
        <v>0</v>
      </c>
      <c r="X607">
        <v>-1817527483</v>
      </c>
      <c r="Y607">
        <v>0.3</v>
      </c>
      <c r="AA607">
        <v>57.31</v>
      </c>
      <c r="AB607">
        <v>0</v>
      </c>
      <c r="AC607">
        <v>0</v>
      </c>
      <c r="AD607">
        <v>0</v>
      </c>
      <c r="AE607">
        <v>6.09</v>
      </c>
      <c r="AF607">
        <v>0</v>
      </c>
      <c r="AG607">
        <v>0</v>
      </c>
      <c r="AH607">
        <v>0</v>
      </c>
      <c r="AI607">
        <v>9.41</v>
      </c>
      <c r="AJ607">
        <v>1</v>
      </c>
      <c r="AK607">
        <v>1</v>
      </c>
      <c r="AL607">
        <v>1</v>
      </c>
      <c r="AN607">
        <v>0</v>
      </c>
      <c r="AO607">
        <v>1</v>
      </c>
      <c r="AP607">
        <v>0</v>
      </c>
      <c r="AQ607">
        <v>0</v>
      </c>
      <c r="AR607">
        <v>0</v>
      </c>
      <c r="AS607" t="s">
        <v>3</v>
      </c>
      <c r="AT607">
        <v>0.3</v>
      </c>
      <c r="AU607" t="s">
        <v>3</v>
      </c>
      <c r="AV607">
        <v>0</v>
      </c>
      <c r="AW607">
        <v>2</v>
      </c>
      <c r="AX607">
        <v>68193321</v>
      </c>
      <c r="AY607">
        <v>1</v>
      </c>
      <c r="AZ607">
        <v>0</v>
      </c>
      <c r="BA607">
        <v>598</v>
      </c>
      <c r="BB607">
        <v>0</v>
      </c>
      <c r="BC607">
        <v>0</v>
      </c>
      <c r="BD607">
        <v>0</v>
      </c>
      <c r="BE607">
        <v>0</v>
      </c>
      <c r="BF607">
        <v>0</v>
      </c>
      <c r="BG607">
        <v>0</v>
      </c>
      <c r="BH607">
        <v>0</v>
      </c>
      <c r="BI607">
        <v>0</v>
      </c>
      <c r="BJ607">
        <v>0</v>
      </c>
      <c r="BK607">
        <v>0</v>
      </c>
      <c r="BL607">
        <v>0</v>
      </c>
      <c r="BM607">
        <v>0</v>
      </c>
      <c r="BN607">
        <v>0</v>
      </c>
      <c r="BO607">
        <v>0</v>
      </c>
      <c r="BP607">
        <v>0</v>
      </c>
      <c r="BQ607">
        <v>0</v>
      </c>
      <c r="BR607">
        <v>0</v>
      </c>
      <c r="BS607">
        <v>0</v>
      </c>
      <c r="BT607">
        <v>0</v>
      </c>
      <c r="BU607">
        <v>0</v>
      </c>
      <c r="BV607">
        <v>0</v>
      </c>
      <c r="BW607">
        <v>0</v>
      </c>
      <c r="CX607">
        <f>Y607*Source!I385</f>
        <v>0.19358250000000002</v>
      </c>
      <c r="CY607">
        <f t="shared" si="141"/>
        <v>57.31</v>
      </c>
      <c r="CZ607">
        <f t="shared" si="142"/>
        <v>6.09</v>
      </c>
      <c r="DA607">
        <f t="shared" si="143"/>
        <v>9.41</v>
      </c>
      <c r="DB607">
        <f t="shared" si="144"/>
        <v>1.83</v>
      </c>
      <c r="DC607">
        <f t="shared" si="145"/>
        <v>0</v>
      </c>
    </row>
    <row r="608" spans="1:107" x14ac:dyDescent="0.2">
      <c r="A608">
        <f>ROW(Source!A385)</f>
        <v>385</v>
      </c>
      <c r="B608">
        <v>68187018</v>
      </c>
      <c r="C608">
        <v>68193281</v>
      </c>
      <c r="D608">
        <v>64809260</v>
      </c>
      <c r="E608">
        <v>1</v>
      </c>
      <c r="F608">
        <v>1</v>
      </c>
      <c r="G608">
        <v>1</v>
      </c>
      <c r="H608">
        <v>3</v>
      </c>
      <c r="I608" t="s">
        <v>875</v>
      </c>
      <c r="J608" t="s">
        <v>876</v>
      </c>
      <c r="K608" t="s">
        <v>877</v>
      </c>
      <c r="L608">
        <v>1348</v>
      </c>
      <c r="N608">
        <v>1009</v>
      </c>
      <c r="O608" t="s">
        <v>133</v>
      </c>
      <c r="P608" t="s">
        <v>133</v>
      </c>
      <c r="Q608">
        <v>1000</v>
      </c>
      <c r="W608">
        <v>0</v>
      </c>
      <c r="X608">
        <v>1170503714</v>
      </c>
      <c r="Y608">
        <v>5.9999999999999995E-4</v>
      </c>
      <c r="AA608">
        <v>74229.600000000006</v>
      </c>
      <c r="AB608">
        <v>0</v>
      </c>
      <c r="AC608">
        <v>0</v>
      </c>
      <c r="AD608">
        <v>0</v>
      </c>
      <c r="AE608">
        <v>9420</v>
      </c>
      <c r="AF608">
        <v>0</v>
      </c>
      <c r="AG608">
        <v>0</v>
      </c>
      <c r="AH608">
        <v>0</v>
      </c>
      <c r="AI608">
        <v>7.88</v>
      </c>
      <c r="AJ608">
        <v>1</v>
      </c>
      <c r="AK608">
        <v>1</v>
      </c>
      <c r="AL608">
        <v>1</v>
      </c>
      <c r="AN608">
        <v>0</v>
      </c>
      <c r="AO608">
        <v>1</v>
      </c>
      <c r="AP608">
        <v>0</v>
      </c>
      <c r="AQ608">
        <v>0</v>
      </c>
      <c r="AR608">
        <v>0</v>
      </c>
      <c r="AS608" t="s">
        <v>3</v>
      </c>
      <c r="AT608">
        <v>5.9999999999999995E-4</v>
      </c>
      <c r="AU608" t="s">
        <v>3</v>
      </c>
      <c r="AV608">
        <v>0</v>
      </c>
      <c r="AW608">
        <v>2</v>
      </c>
      <c r="AX608">
        <v>68193322</v>
      </c>
      <c r="AY608">
        <v>1</v>
      </c>
      <c r="AZ608">
        <v>0</v>
      </c>
      <c r="BA608">
        <v>599</v>
      </c>
      <c r="BB608">
        <v>0</v>
      </c>
      <c r="BC608">
        <v>0</v>
      </c>
      <c r="BD608">
        <v>0</v>
      </c>
      <c r="BE608">
        <v>0</v>
      </c>
      <c r="BF608">
        <v>0</v>
      </c>
      <c r="BG608">
        <v>0</v>
      </c>
      <c r="BH608">
        <v>0</v>
      </c>
      <c r="BI608">
        <v>0</v>
      </c>
      <c r="BJ608">
        <v>0</v>
      </c>
      <c r="BK608">
        <v>0</v>
      </c>
      <c r="BL608">
        <v>0</v>
      </c>
      <c r="BM608">
        <v>0</v>
      </c>
      <c r="BN608">
        <v>0</v>
      </c>
      <c r="BO608">
        <v>0</v>
      </c>
      <c r="BP608">
        <v>0</v>
      </c>
      <c r="BQ608">
        <v>0</v>
      </c>
      <c r="BR608">
        <v>0</v>
      </c>
      <c r="BS608">
        <v>0</v>
      </c>
      <c r="BT608">
        <v>0</v>
      </c>
      <c r="BU608">
        <v>0</v>
      </c>
      <c r="BV608">
        <v>0</v>
      </c>
      <c r="BW608">
        <v>0</v>
      </c>
      <c r="CX608">
        <f>Y608*Source!I385</f>
        <v>3.8716499999999997E-4</v>
      </c>
      <c r="CY608">
        <f t="shared" si="141"/>
        <v>74229.600000000006</v>
      </c>
      <c r="CZ608">
        <f t="shared" si="142"/>
        <v>9420</v>
      </c>
      <c r="DA608">
        <f t="shared" si="143"/>
        <v>7.88</v>
      </c>
      <c r="DB608">
        <f t="shared" si="144"/>
        <v>5.65</v>
      </c>
      <c r="DC608">
        <f t="shared" si="145"/>
        <v>0</v>
      </c>
    </row>
    <row r="609" spans="1:107" x14ac:dyDescent="0.2">
      <c r="A609">
        <f>ROW(Source!A385)</f>
        <v>385</v>
      </c>
      <c r="B609">
        <v>68187018</v>
      </c>
      <c r="C609">
        <v>68193281</v>
      </c>
      <c r="D609">
        <v>64814679</v>
      </c>
      <c r="E609">
        <v>1</v>
      </c>
      <c r="F609">
        <v>1</v>
      </c>
      <c r="G609">
        <v>1</v>
      </c>
      <c r="H609">
        <v>3</v>
      </c>
      <c r="I609" t="s">
        <v>734</v>
      </c>
      <c r="J609" t="s">
        <v>735</v>
      </c>
      <c r="K609" t="s">
        <v>736</v>
      </c>
      <c r="L609">
        <v>1339</v>
      </c>
      <c r="N609">
        <v>1007</v>
      </c>
      <c r="O609" t="s">
        <v>712</v>
      </c>
      <c r="P609" t="s">
        <v>712</v>
      </c>
      <c r="Q609">
        <v>1</v>
      </c>
      <c r="W609">
        <v>0</v>
      </c>
      <c r="X609">
        <v>-312411735</v>
      </c>
      <c r="Y609">
        <v>1E-3</v>
      </c>
      <c r="AA609">
        <v>8380.9500000000007</v>
      </c>
      <c r="AB609">
        <v>0</v>
      </c>
      <c r="AC609">
        <v>0</v>
      </c>
      <c r="AD609">
        <v>0</v>
      </c>
      <c r="AE609">
        <v>1699.99</v>
      </c>
      <c r="AF609">
        <v>0</v>
      </c>
      <c r="AG609">
        <v>0</v>
      </c>
      <c r="AH609">
        <v>0</v>
      </c>
      <c r="AI609">
        <v>4.93</v>
      </c>
      <c r="AJ609">
        <v>1</v>
      </c>
      <c r="AK609">
        <v>1</v>
      </c>
      <c r="AL609">
        <v>1</v>
      </c>
      <c r="AN609">
        <v>0</v>
      </c>
      <c r="AO609">
        <v>1</v>
      </c>
      <c r="AP609">
        <v>0</v>
      </c>
      <c r="AQ609">
        <v>0</v>
      </c>
      <c r="AR609">
        <v>0</v>
      </c>
      <c r="AS609" t="s">
        <v>3</v>
      </c>
      <c r="AT609">
        <v>1E-3</v>
      </c>
      <c r="AU609" t="s">
        <v>3</v>
      </c>
      <c r="AV609">
        <v>0</v>
      </c>
      <c r="AW609">
        <v>2</v>
      </c>
      <c r="AX609">
        <v>68193323</v>
      </c>
      <c r="AY609">
        <v>1</v>
      </c>
      <c r="AZ609">
        <v>0</v>
      </c>
      <c r="BA609">
        <v>600</v>
      </c>
      <c r="BB609">
        <v>0</v>
      </c>
      <c r="BC609">
        <v>0</v>
      </c>
      <c r="BD609">
        <v>0</v>
      </c>
      <c r="BE609">
        <v>0</v>
      </c>
      <c r="BF609">
        <v>0</v>
      </c>
      <c r="BG609">
        <v>0</v>
      </c>
      <c r="BH609">
        <v>0</v>
      </c>
      <c r="BI609">
        <v>0</v>
      </c>
      <c r="BJ609">
        <v>0</v>
      </c>
      <c r="BK609">
        <v>0</v>
      </c>
      <c r="BL609">
        <v>0</v>
      </c>
      <c r="BM609">
        <v>0</v>
      </c>
      <c r="BN609">
        <v>0</v>
      </c>
      <c r="BO609">
        <v>0</v>
      </c>
      <c r="BP609">
        <v>0</v>
      </c>
      <c r="BQ609">
        <v>0</v>
      </c>
      <c r="BR609">
        <v>0</v>
      </c>
      <c r="BS609">
        <v>0</v>
      </c>
      <c r="BT609">
        <v>0</v>
      </c>
      <c r="BU609">
        <v>0</v>
      </c>
      <c r="BV609">
        <v>0</v>
      </c>
      <c r="BW609">
        <v>0</v>
      </c>
      <c r="CX609">
        <f>Y609*Source!I385</f>
        <v>6.4527500000000006E-4</v>
      </c>
      <c r="CY609">
        <f t="shared" si="141"/>
        <v>8380.9500000000007</v>
      </c>
      <c r="CZ609">
        <f t="shared" si="142"/>
        <v>1699.99</v>
      </c>
      <c r="DA609">
        <f t="shared" si="143"/>
        <v>4.93</v>
      </c>
      <c r="DB609">
        <f t="shared" si="144"/>
        <v>1.7</v>
      </c>
      <c r="DC609">
        <f t="shared" si="145"/>
        <v>0</v>
      </c>
    </row>
    <row r="610" spans="1:107" x14ac:dyDescent="0.2">
      <c r="A610">
        <f>ROW(Source!A385)</f>
        <v>385</v>
      </c>
      <c r="B610">
        <v>68187018</v>
      </c>
      <c r="C610">
        <v>68193281</v>
      </c>
      <c r="D610">
        <v>64821585</v>
      </c>
      <c r="E610">
        <v>1</v>
      </c>
      <c r="F610">
        <v>1</v>
      </c>
      <c r="G610">
        <v>1</v>
      </c>
      <c r="H610">
        <v>3</v>
      </c>
      <c r="I610" t="s">
        <v>878</v>
      </c>
      <c r="J610" t="s">
        <v>879</v>
      </c>
      <c r="K610" t="s">
        <v>880</v>
      </c>
      <c r="L610">
        <v>1348</v>
      </c>
      <c r="N610">
        <v>1009</v>
      </c>
      <c r="O610" t="s">
        <v>133</v>
      </c>
      <c r="P610" t="s">
        <v>133</v>
      </c>
      <c r="Q610">
        <v>1000</v>
      </c>
      <c r="W610">
        <v>0</v>
      </c>
      <c r="X610">
        <v>-1142562182</v>
      </c>
      <c r="Y610">
        <v>3.1E-4</v>
      </c>
      <c r="AA610">
        <v>47484.800000000003</v>
      </c>
      <c r="AB610">
        <v>0</v>
      </c>
      <c r="AC610">
        <v>0</v>
      </c>
      <c r="AD610">
        <v>0</v>
      </c>
      <c r="AE610">
        <v>15620</v>
      </c>
      <c r="AF610">
        <v>0</v>
      </c>
      <c r="AG610">
        <v>0</v>
      </c>
      <c r="AH610">
        <v>0</v>
      </c>
      <c r="AI610">
        <v>3.04</v>
      </c>
      <c r="AJ610">
        <v>1</v>
      </c>
      <c r="AK610">
        <v>1</v>
      </c>
      <c r="AL610">
        <v>1</v>
      </c>
      <c r="AN610">
        <v>0</v>
      </c>
      <c r="AO610">
        <v>1</v>
      </c>
      <c r="AP610">
        <v>0</v>
      </c>
      <c r="AQ610">
        <v>0</v>
      </c>
      <c r="AR610">
        <v>0</v>
      </c>
      <c r="AS610" t="s">
        <v>3</v>
      </c>
      <c r="AT610">
        <v>3.1E-4</v>
      </c>
      <c r="AU610" t="s">
        <v>3</v>
      </c>
      <c r="AV610">
        <v>0</v>
      </c>
      <c r="AW610">
        <v>2</v>
      </c>
      <c r="AX610">
        <v>68193324</v>
      </c>
      <c r="AY610">
        <v>1</v>
      </c>
      <c r="AZ610">
        <v>0</v>
      </c>
      <c r="BA610">
        <v>601</v>
      </c>
      <c r="BB610">
        <v>0</v>
      </c>
      <c r="BC610">
        <v>0</v>
      </c>
      <c r="BD610">
        <v>0</v>
      </c>
      <c r="BE610">
        <v>0</v>
      </c>
      <c r="BF610">
        <v>0</v>
      </c>
      <c r="BG610">
        <v>0</v>
      </c>
      <c r="BH610">
        <v>0</v>
      </c>
      <c r="BI610">
        <v>0</v>
      </c>
      <c r="BJ610">
        <v>0</v>
      </c>
      <c r="BK610">
        <v>0</v>
      </c>
      <c r="BL610">
        <v>0</v>
      </c>
      <c r="BM610">
        <v>0</v>
      </c>
      <c r="BN610">
        <v>0</v>
      </c>
      <c r="BO610">
        <v>0</v>
      </c>
      <c r="BP610">
        <v>0</v>
      </c>
      <c r="BQ610">
        <v>0</v>
      </c>
      <c r="BR610">
        <v>0</v>
      </c>
      <c r="BS610">
        <v>0</v>
      </c>
      <c r="BT610">
        <v>0</v>
      </c>
      <c r="BU610">
        <v>0</v>
      </c>
      <c r="BV610">
        <v>0</v>
      </c>
      <c r="BW610">
        <v>0</v>
      </c>
      <c r="CX610">
        <f>Y610*Source!I385</f>
        <v>2.0003525000000002E-4</v>
      </c>
      <c r="CY610">
        <f t="shared" si="141"/>
        <v>47484.800000000003</v>
      </c>
      <c r="CZ610">
        <f t="shared" si="142"/>
        <v>15620</v>
      </c>
      <c r="DA610">
        <f t="shared" si="143"/>
        <v>3.04</v>
      </c>
      <c r="DB610">
        <f t="shared" si="144"/>
        <v>4.84</v>
      </c>
      <c r="DC610">
        <f t="shared" si="145"/>
        <v>0</v>
      </c>
    </row>
    <row r="611" spans="1:107" x14ac:dyDescent="0.2">
      <c r="A611">
        <f>ROW(Source!A385)</f>
        <v>385</v>
      </c>
      <c r="B611">
        <v>68187018</v>
      </c>
      <c r="C611">
        <v>68193281</v>
      </c>
      <c r="D611">
        <v>64827409</v>
      </c>
      <c r="E611">
        <v>1</v>
      </c>
      <c r="F611">
        <v>1</v>
      </c>
      <c r="G611">
        <v>1</v>
      </c>
      <c r="H611">
        <v>3</v>
      </c>
      <c r="I611" t="s">
        <v>207</v>
      </c>
      <c r="J611" t="s">
        <v>209</v>
      </c>
      <c r="K611" t="s">
        <v>208</v>
      </c>
      <c r="L611">
        <v>1348</v>
      </c>
      <c r="N611">
        <v>1009</v>
      </c>
      <c r="O611" t="s">
        <v>133</v>
      </c>
      <c r="P611" t="s">
        <v>133</v>
      </c>
      <c r="Q611">
        <v>1000</v>
      </c>
      <c r="W611">
        <v>0</v>
      </c>
      <c r="X611">
        <v>1199194378</v>
      </c>
      <c r="Y611">
        <v>1</v>
      </c>
      <c r="AA611">
        <v>66660.36</v>
      </c>
      <c r="AB611">
        <v>0</v>
      </c>
      <c r="AC611">
        <v>0</v>
      </c>
      <c r="AD611">
        <v>0</v>
      </c>
      <c r="AE611">
        <v>6747</v>
      </c>
      <c r="AF611">
        <v>0</v>
      </c>
      <c r="AG611">
        <v>0</v>
      </c>
      <c r="AH611">
        <v>0</v>
      </c>
      <c r="AI611">
        <v>9.8800000000000008</v>
      </c>
      <c r="AJ611">
        <v>1</v>
      </c>
      <c r="AK611">
        <v>1</v>
      </c>
      <c r="AL611">
        <v>1</v>
      </c>
      <c r="AN611">
        <v>0</v>
      </c>
      <c r="AO611">
        <v>0</v>
      </c>
      <c r="AP611">
        <v>0</v>
      </c>
      <c r="AQ611">
        <v>0</v>
      </c>
      <c r="AR611">
        <v>0</v>
      </c>
      <c r="AS611" t="s">
        <v>3</v>
      </c>
      <c r="AT611">
        <v>1</v>
      </c>
      <c r="AU611" t="s">
        <v>3</v>
      </c>
      <c r="AV611">
        <v>0</v>
      </c>
      <c r="AW611">
        <v>1</v>
      </c>
      <c r="AX611">
        <v>-1</v>
      </c>
      <c r="AY611">
        <v>0</v>
      </c>
      <c r="AZ611">
        <v>0</v>
      </c>
      <c r="BA611" t="s">
        <v>3</v>
      </c>
      <c r="BB611">
        <v>0</v>
      </c>
      <c r="BC611">
        <v>0</v>
      </c>
      <c r="BD611">
        <v>0</v>
      </c>
      <c r="BE611">
        <v>0</v>
      </c>
      <c r="BF611">
        <v>0</v>
      </c>
      <c r="BG611">
        <v>0</v>
      </c>
      <c r="BH611">
        <v>0</v>
      </c>
      <c r="BI611">
        <v>0</v>
      </c>
      <c r="BJ611">
        <v>0</v>
      </c>
      <c r="BK611">
        <v>0</v>
      </c>
      <c r="BL611">
        <v>0</v>
      </c>
      <c r="BM611">
        <v>0</v>
      </c>
      <c r="BN611">
        <v>0</v>
      </c>
      <c r="BO611">
        <v>0</v>
      </c>
      <c r="BP611">
        <v>0</v>
      </c>
      <c r="BQ611">
        <v>0</v>
      </c>
      <c r="BR611">
        <v>0</v>
      </c>
      <c r="BS611">
        <v>0</v>
      </c>
      <c r="BT611">
        <v>0</v>
      </c>
      <c r="BU611">
        <v>0</v>
      </c>
      <c r="BV611">
        <v>0</v>
      </c>
      <c r="BW611">
        <v>0</v>
      </c>
      <c r="CX611">
        <f>Y611*Source!I385</f>
        <v>0.64527500000000004</v>
      </c>
      <c r="CY611">
        <f t="shared" si="141"/>
        <v>66660.36</v>
      </c>
      <c r="CZ611">
        <f t="shared" si="142"/>
        <v>6747</v>
      </c>
      <c r="DA611">
        <f t="shared" si="143"/>
        <v>9.8800000000000008</v>
      </c>
      <c r="DB611">
        <f t="shared" si="144"/>
        <v>6747</v>
      </c>
      <c r="DC611">
        <f t="shared" si="145"/>
        <v>0</v>
      </c>
    </row>
    <row r="612" spans="1:107" x14ac:dyDescent="0.2">
      <c r="A612">
        <f>ROW(Source!A385)</f>
        <v>385</v>
      </c>
      <c r="B612">
        <v>68187018</v>
      </c>
      <c r="C612">
        <v>68193281</v>
      </c>
      <c r="D612">
        <v>64827577</v>
      </c>
      <c r="E612">
        <v>1</v>
      </c>
      <c r="F612">
        <v>1</v>
      </c>
      <c r="G612">
        <v>1</v>
      </c>
      <c r="H612">
        <v>3</v>
      </c>
      <c r="I612" t="s">
        <v>737</v>
      </c>
      <c r="J612" t="s">
        <v>738</v>
      </c>
      <c r="K612" t="s">
        <v>739</v>
      </c>
      <c r="L612">
        <v>1348</v>
      </c>
      <c r="N612">
        <v>1009</v>
      </c>
      <c r="O612" t="s">
        <v>133</v>
      </c>
      <c r="P612" t="s">
        <v>133</v>
      </c>
      <c r="Q612">
        <v>1000</v>
      </c>
      <c r="W612">
        <v>0</v>
      </c>
      <c r="X612">
        <v>49960543</v>
      </c>
      <c r="Y612">
        <v>1.4E-2</v>
      </c>
      <c r="AA612">
        <v>59073.919999999998</v>
      </c>
      <c r="AB612">
        <v>0</v>
      </c>
      <c r="AC612">
        <v>0</v>
      </c>
      <c r="AD612">
        <v>0</v>
      </c>
      <c r="AE612">
        <v>7712</v>
      </c>
      <c r="AF612">
        <v>0</v>
      </c>
      <c r="AG612">
        <v>0</v>
      </c>
      <c r="AH612">
        <v>0</v>
      </c>
      <c r="AI612">
        <v>7.66</v>
      </c>
      <c r="AJ612">
        <v>1</v>
      </c>
      <c r="AK612">
        <v>1</v>
      </c>
      <c r="AL612">
        <v>1</v>
      </c>
      <c r="AN612">
        <v>0</v>
      </c>
      <c r="AO612">
        <v>1</v>
      </c>
      <c r="AP612">
        <v>0</v>
      </c>
      <c r="AQ612">
        <v>0</v>
      </c>
      <c r="AR612">
        <v>0</v>
      </c>
      <c r="AS612" t="s">
        <v>3</v>
      </c>
      <c r="AT612">
        <v>1.4E-2</v>
      </c>
      <c r="AU612" t="s">
        <v>3</v>
      </c>
      <c r="AV612">
        <v>0</v>
      </c>
      <c r="AW612">
        <v>2</v>
      </c>
      <c r="AX612">
        <v>68193325</v>
      </c>
      <c r="AY612">
        <v>1</v>
      </c>
      <c r="AZ612">
        <v>0</v>
      </c>
      <c r="BA612">
        <v>602</v>
      </c>
      <c r="BB612">
        <v>0</v>
      </c>
      <c r="BC612">
        <v>0</v>
      </c>
      <c r="BD612">
        <v>0</v>
      </c>
      <c r="BE612">
        <v>0</v>
      </c>
      <c r="BF612">
        <v>0</v>
      </c>
      <c r="BG612">
        <v>0</v>
      </c>
      <c r="BH612">
        <v>0</v>
      </c>
      <c r="BI612">
        <v>0</v>
      </c>
      <c r="BJ612">
        <v>0</v>
      </c>
      <c r="BK612">
        <v>0</v>
      </c>
      <c r="BL612">
        <v>0</v>
      </c>
      <c r="BM612">
        <v>0</v>
      </c>
      <c r="BN612">
        <v>0</v>
      </c>
      <c r="BO612">
        <v>0</v>
      </c>
      <c r="BP612">
        <v>0</v>
      </c>
      <c r="BQ612">
        <v>0</v>
      </c>
      <c r="BR612">
        <v>0</v>
      </c>
      <c r="BS612">
        <v>0</v>
      </c>
      <c r="BT612">
        <v>0</v>
      </c>
      <c r="BU612">
        <v>0</v>
      </c>
      <c r="BV612">
        <v>0</v>
      </c>
      <c r="BW612">
        <v>0</v>
      </c>
      <c r="CX612">
        <f>Y612*Source!I385</f>
        <v>9.0338500000000013E-3</v>
      </c>
      <c r="CY612">
        <f t="shared" si="141"/>
        <v>59073.919999999998</v>
      </c>
      <c r="CZ612">
        <f t="shared" si="142"/>
        <v>7712</v>
      </c>
      <c r="DA612">
        <f t="shared" si="143"/>
        <v>7.66</v>
      </c>
      <c r="DB612">
        <f t="shared" si="144"/>
        <v>107.97</v>
      </c>
      <c r="DC612">
        <f t="shared" si="145"/>
        <v>0</v>
      </c>
    </row>
    <row r="613" spans="1:107" x14ac:dyDescent="0.2">
      <c r="A613">
        <f>ROW(Source!A385)</f>
        <v>385</v>
      </c>
      <c r="B613">
        <v>68187018</v>
      </c>
      <c r="C613">
        <v>68193281</v>
      </c>
      <c r="D613">
        <v>64861666</v>
      </c>
      <c r="E613">
        <v>1</v>
      </c>
      <c r="F613">
        <v>1</v>
      </c>
      <c r="G613">
        <v>1</v>
      </c>
      <c r="H613">
        <v>3</v>
      </c>
      <c r="I613" t="s">
        <v>740</v>
      </c>
      <c r="J613" t="s">
        <v>741</v>
      </c>
      <c r="K613" t="s">
        <v>742</v>
      </c>
      <c r="L613">
        <v>1302</v>
      </c>
      <c r="N613">
        <v>1003</v>
      </c>
      <c r="O613" t="s">
        <v>288</v>
      </c>
      <c r="P613" t="s">
        <v>288</v>
      </c>
      <c r="Q613">
        <v>10</v>
      </c>
      <c r="W613">
        <v>0</v>
      </c>
      <c r="X613">
        <v>838327806</v>
      </c>
      <c r="Y613">
        <v>1.8700000000000001E-2</v>
      </c>
      <c r="AA613">
        <v>386.05</v>
      </c>
      <c r="AB613">
        <v>0</v>
      </c>
      <c r="AC613">
        <v>0</v>
      </c>
      <c r="AD613">
        <v>0</v>
      </c>
      <c r="AE613">
        <v>71.489999999999995</v>
      </c>
      <c r="AF613">
        <v>0</v>
      </c>
      <c r="AG613">
        <v>0</v>
      </c>
      <c r="AH613">
        <v>0</v>
      </c>
      <c r="AI613">
        <v>5.4</v>
      </c>
      <c r="AJ613">
        <v>1</v>
      </c>
      <c r="AK613">
        <v>1</v>
      </c>
      <c r="AL613">
        <v>1</v>
      </c>
      <c r="AN613">
        <v>0</v>
      </c>
      <c r="AO613">
        <v>1</v>
      </c>
      <c r="AP613">
        <v>0</v>
      </c>
      <c r="AQ613">
        <v>0</v>
      </c>
      <c r="AR613">
        <v>0</v>
      </c>
      <c r="AS613" t="s">
        <v>3</v>
      </c>
      <c r="AT613">
        <v>1.8700000000000001E-2</v>
      </c>
      <c r="AU613" t="s">
        <v>3</v>
      </c>
      <c r="AV613">
        <v>0</v>
      </c>
      <c r="AW613">
        <v>2</v>
      </c>
      <c r="AX613">
        <v>68193327</v>
      </c>
      <c r="AY613">
        <v>1</v>
      </c>
      <c r="AZ613">
        <v>0</v>
      </c>
      <c r="BA613">
        <v>604</v>
      </c>
      <c r="BB613">
        <v>0</v>
      </c>
      <c r="BC613">
        <v>0</v>
      </c>
      <c r="BD613">
        <v>0</v>
      </c>
      <c r="BE613">
        <v>0</v>
      </c>
      <c r="BF613">
        <v>0</v>
      </c>
      <c r="BG613">
        <v>0</v>
      </c>
      <c r="BH613">
        <v>0</v>
      </c>
      <c r="BI613">
        <v>0</v>
      </c>
      <c r="BJ613">
        <v>0</v>
      </c>
      <c r="BK613">
        <v>0</v>
      </c>
      <c r="BL613">
        <v>0</v>
      </c>
      <c r="BM613">
        <v>0</v>
      </c>
      <c r="BN613">
        <v>0</v>
      </c>
      <c r="BO613">
        <v>0</v>
      </c>
      <c r="BP613">
        <v>0</v>
      </c>
      <c r="BQ613">
        <v>0</v>
      </c>
      <c r="BR613">
        <v>0</v>
      </c>
      <c r="BS613">
        <v>0</v>
      </c>
      <c r="BT613">
        <v>0</v>
      </c>
      <c r="BU613">
        <v>0</v>
      </c>
      <c r="BV613">
        <v>0</v>
      </c>
      <c r="BW613">
        <v>0</v>
      </c>
      <c r="CX613">
        <f>Y613*Source!I385</f>
        <v>1.2066642500000002E-2</v>
      </c>
      <c r="CY613">
        <f t="shared" si="141"/>
        <v>386.05</v>
      </c>
      <c r="CZ613">
        <f t="shared" si="142"/>
        <v>71.489999999999995</v>
      </c>
      <c r="DA613">
        <f t="shared" si="143"/>
        <v>5.4</v>
      </c>
      <c r="DB613">
        <f t="shared" si="144"/>
        <v>1.34</v>
      </c>
      <c r="DC613">
        <f t="shared" si="145"/>
        <v>0</v>
      </c>
    </row>
    <row r="614" spans="1:107" x14ac:dyDescent="0.2">
      <c r="A614">
        <f>ROW(Source!A387)</f>
        <v>387</v>
      </c>
      <c r="B614">
        <v>68187018</v>
      </c>
      <c r="C614">
        <v>68193329</v>
      </c>
      <c r="D614">
        <v>18407546</v>
      </c>
      <c r="E614">
        <v>1</v>
      </c>
      <c r="F614">
        <v>1</v>
      </c>
      <c r="G614">
        <v>1</v>
      </c>
      <c r="H614">
        <v>1</v>
      </c>
      <c r="I614" t="s">
        <v>881</v>
      </c>
      <c r="J614" t="s">
        <v>3</v>
      </c>
      <c r="K614" t="s">
        <v>882</v>
      </c>
      <c r="L614">
        <v>1369</v>
      </c>
      <c r="N614">
        <v>1013</v>
      </c>
      <c r="O614" t="s">
        <v>665</v>
      </c>
      <c r="P614" t="s">
        <v>665</v>
      </c>
      <c r="Q614">
        <v>1</v>
      </c>
      <c r="W614">
        <v>0</v>
      </c>
      <c r="X614">
        <v>1709986911</v>
      </c>
      <c r="Y614">
        <v>117.82899999999999</v>
      </c>
      <c r="AA614">
        <v>0</v>
      </c>
      <c r="AB614">
        <v>0</v>
      </c>
      <c r="AC614">
        <v>0</v>
      </c>
      <c r="AD614">
        <v>9.4</v>
      </c>
      <c r="AE614">
        <v>0</v>
      </c>
      <c r="AF614">
        <v>0</v>
      </c>
      <c r="AG614">
        <v>0</v>
      </c>
      <c r="AH614">
        <v>9.4</v>
      </c>
      <c r="AI614">
        <v>1</v>
      </c>
      <c r="AJ614">
        <v>1</v>
      </c>
      <c r="AK614">
        <v>1</v>
      </c>
      <c r="AL614">
        <v>1</v>
      </c>
      <c r="AN614">
        <v>0</v>
      </c>
      <c r="AO614">
        <v>1</v>
      </c>
      <c r="AP614">
        <v>1</v>
      </c>
      <c r="AQ614">
        <v>0</v>
      </c>
      <c r="AR614">
        <v>0</v>
      </c>
      <c r="AS614" t="s">
        <v>3</v>
      </c>
      <c r="AT614">
        <v>102.46</v>
      </c>
      <c r="AU614" t="s">
        <v>21</v>
      </c>
      <c r="AV614">
        <v>1</v>
      </c>
      <c r="AW614">
        <v>2</v>
      </c>
      <c r="AX614">
        <v>68193336</v>
      </c>
      <c r="AY614">
        <v>1</v>
      </c>
      <c r="AZ614">
        <v>2048</v>
      </c>
      <c r="BA614">
        <v>605</v>
      </c>
      <c r="BB614">
        <v>0</v>
      </c>
      <c r="BC614">
        <v>0</v>
      </c>
      <c r="BD614">
        <v>0</v>
      </c>
      <c r="BE614">
        <v>0</v>
      </c>
      <c r="BF614">
        <v>0</v>
      </c>
      <c r="BG614">
        <v>0</v>
      </c>
      <c r="BH614">
        <v>0</v>
      </c>
      <c r="BI614">
        <v>0</v>
      </c>
      <c r="BJ614">
        <v>0</v>
      </c>
      <c r="BK614">
        <v>0</v>
      </c>
      <c r="BL614">
        <v>0</v>
      </c>
      <c r="BM614">
        <v>0</v>
      </c>
      <c r="BN614">
        <v>0</v>
      </c>
      <c r="BO614">
        <v>0</v>
      </c>
      <c r="BP614">
        <v>0</v>
      </c>
      <c r="BQ614">
        <v>0</v>
      </c>
      <c r="BR614">
        <v>0</v>
      </c>
      <c r="BS614">
        <v>0</v>
      </c>
      <c r="BT614">
        <v>0</v>
      </c>
      <c r="BU614">
        <v>0</v>
      </c>
      <c r="BV614">
        <v>0</v>
      </c>
      <c r="BW614">
        <v>0</v>
      </c>
      <c r="CX614">
        <f>Y614*Source!I387</f>
        <v>304.12843190000001</v>
      </c>
      <c r="CY614">
        <f>AD614</f>
        <v>9.4</v>
      </c>
      <c r="CZ614">
        <f>AH614</f>
        <v>9.4</v>
      </c>
      <c r="DA614">
        <f>AL614</f>
        <v>1</v>
      </c>
      <c r="DB614">
        <f>ROUND((ROUND(AT614*CZ614,2)*1.15),6)</f>
        <v>1107.588</v>
      </c>
      <c r="DC614">
        <f>ROUND((ROUND(AT614*AG614,2)*1.15),6)</f>
        <v>0</v>
      </c>
    </row>
    <row r="615" spans="1:107" x14ac:dyDescent="0.2">
      <c r="A615">
        <f>ROW(Source!A387)</f>
        <v>387</v>
      </c>
      <c r="B615">
        <v>68187018</v>
      </c>
      <c r="C615">
        <v>68193329</v>
      </c>
      <c r="D615">
        <v>121548</v>
      </c>
      <c r="E615">
        <v>1</v>
      </c>
      <c r="F615">
        <v>1</v>
      </c>
      <c r="G615">
        <v>1</v>
      </c>
      <c r="H615">
        <v>1</v>
      </c>
      <c r="I615" t="s">
        <v>44</v>
      </c>
      <c r="J615" t="s">
        <v>3</v>
      </c>
      <c r="K615" t="s">
        <v>723</v>
      </c>
      <c r="L615">
        <v>608254</v>
      </c>
      <c r="N615">
        <v>1013</v>
      </c>
      <c r="O615" t="s">
        <v>724</v>
      </c>
      <c r="P615" t="s">
        <v>724</v>
      </c>
      <c r="Q615">
        <v>1</v>
      </c>
      <c r="W615">
        <v>0</v>
      </c>
      <c r="X615">
        <v>-185737400</v>
      </c>
      <c r="Y615">
        <v>0.95</v>
      </c>
      <c r="AA615">
        <v>0</v>
      </c>
      <c r="AB615">
        <v>0</v>
      </c>
      <c r="AC615">
        <v>0</v>
      </c>
      <c r="AD615">
        <v>0</v>
      </c>
      <c r="AE615">
        <v>0</v>
      </c>
      <c r="AF615">
        <v>0</v>
      </c>
      <c r="AG615">
        <v>0</v>
      </c>
      <c r="AH615">
        <v>0</v>
      </c>
      <c r="AI615">
        <v>1</v>
      </c>
      <c r="AJ615">
        <v>1</v>
      </c>
      <c r="AK615">
        <v>1</v>
      </c>
      <c r="AL615">
        <v>1</v>
      </c>
      <c r="AN615">
        <v>0</v>
      </c>
      <c r="AO615">
        <v>1</v>
      </c>
      <c r="AP615">
        <v>1</v>
      </c>
      <c r="AQ615">
        <v>0</v>
      </c>
      <c r="AR615">
        <v>0</v>
      </c>
      <c r="AS615" t="s">
        <v>3</v>
      </c>
      <c r="AT615">
        <v>0.76</v>
      </c>
      <c r="AU615" t="s">
        <v>20</v>
      </c>
      <c r="AV615">
        <v>2</v>
      </c>
      <c r="AW615">
        <v>2</v>
      </c>
      <c r="AX615">
        <v>68193337</v>
      </c>
      <c r="AY615">
        <v>1</v>
      </c>
      <c r="AZ615">
        <v>0</v>
      </c>
      <c r="BA615">
        <v>606</v>
      </c>
      <c r="BB615">
        <v>0</v>
      </c>
      <c r="BC615">
        <v>0</v>
      </c>
      <c r="BD615">
        <v>0</v>
      </c>
      <c r="BE615">
        <v>0</v>
      </c>
      <c r="BF615">
        <v>0</v>
      </c>
      <c r="BG615">
        <v>0</v>
      </c>
      <c r="BH615">
        <v>0</v>
      </c>
      <c r="BI615">
        <v>0</v>
      </c>
      <c r="BJ615">
        <v>0</v>
      </c>
      <c r="BK615">
        <v>0</v>
      </c>
      <c r="BL615">
        <v>0</v>
      </c>
      <c r="BM615">
        <v>0</v>
      </c>
      <c r="BN615">
        <v>0</v>
      </c>
      <c r="BO615">
        <v>0</v>
      </c>
      <c r="BP615">
        <v>0</v>
      </c>
      <c r="BQ615">
        <v>0</v>
      </c>
      <c r="BR615">
        <v>0</v>
      </c>
      <c r="BS615">
        <v>0</v>
      </c>
      <c r="BT615">
        <v>0</v>
      </c>
      <c r="BU615">
        <v>0</v>
      </c>
      <c r="BV615">
        <v>0</v>
      </c>
      <c r="BW615">
        <v>0</v>
      </c>
      <c r="CX615">
        <f>Y615*Source!I387</f>
        <v>2.452045</v>
      </c>
      <c r="CY615">
        <f>AD615</f>
        <v>0</v>
      </c>
      <c r="CZ615">
        <f>AH615</f>
        <v>0</v>
      </c>
      <c r="DA615">
        <f>AL615</f>
        <v>1</v>
      </c>
      <c r="DB615">
        <f>ROUND((ROUND(AT615*CZ615,2)*1.25),6)</f>
        <v>0</v>
      </c>
      <c r="DC615">
        <f>ROUND((ROUND(AT615*AG615,2)*1.25),6)</f>
        <v>0</v>
      </c>
    </row>
    <row r="616" spans="1:107" x14ac:dyDescent="0.2">
      <c r="A616">
        <f>ROW(Source!A387)</f>
        <v>387</v>
      </c>
      <c r="B616">
        <v>68187018</v>
      </c>
      <c r="C616">
        <v>68193329</v>
      </c>
      <c r="D616">
        <v>64871408</v>
      </c>
      <c r="E616">
        <v>1</v>
      </c>
      <c r="F616">
        <v>1</v>
      </c>
      <c r="G616">
        <v>1</v>
      </c>
      <c r="H616">
        <v>2</v>
      </c>
      <c r="I616" t="s">
        <v>789</v>
      </c>
      <c r="J616" t="s">
        <v>790</v>
      </c>
      <c r="K616" t="s">
        <v>791</v>
      </c>
      <c r="L616">
        <v>1368</v>
      </c>
      <c r="N616">
        <v>1011</v>
      </c>
      <c r="O616" t="s">
        <v>669</v>
      </c>
      <c r="P616" t="s">
        <v>669</v>
      </c>
      <c r="Q616">
        <v>1</v>
      </c>
      <c r="W616">
        <v>0</v>
      </c>
      <c r="X616">
        <v>344519037</v>
      </c>
      <c r="Y616">
        <v>0.95</v>
      </c>
      <c r="AA616">
        <v>0</v>
      </c>
      <c r="AB616">
        <v>399.5</v>
      </c>
      <c r="AC616">
        <v>383.81</v>
      </c>
      <c r="AD616">
        <v>0</v>
      </c>
      <c r="AE616">
        <v>0</v>
      </c>
      <c r="AF616">
        <v>31.26</v>
      </c>
      <c r="AG616">
        <v>13.5</v>
      </c>
      <c r="AH616">
        <v>0</v>
      </c>
      <c r="AI616">
        <v>1</v>
      </c>
      <c r="AJ616">
        <v>12.78</v>
      </c>
      <c r="AK616">
        <v>28.43</v>
      </c>
      <c r="AL616">
        <v>1</v>
      </c>
      <c r="AN616">
        <v>0</v>
      </c>
      <c r="AO616">
        <v>1</v>
      </c>
      <c r="AP616">
        <v>1</v>
      </c>
      <c r="AQ616">
        <v>0</v>
      </c>
      <c r="AR616">
        <v>0</v>
      </c>
      <c r="AS616" t="s">
        <v>3</v>
      </c>
      <c r="AT616">
        <v>0.76</v>
      </c>
      <c r="AU616" t="s">
        <v>20</v>
      </c>
      <c r="AV616">
        <v>0</v>
      </c>
      <c r="AW616">
        <v>2</v>
      </c>
      <c r="AX616">
        <v>68193338</v>
      </c>
      <c r="AY616">
        <v>1</v>
      </c>
      <c r="AZ616">
        <v>0</v>
      </c>
      <c r="BA616">
        <v>607</v>
      </c>
      <c r="BB616">
        <v>0</v>
      </c>
      <c r="BC616">
        <v>0</v>
      </c>
      <c r="BD616">
        <v>0</v>
      </c>
      <c r="BE616">
        <v>0</v>
      </c>
      <c r="BF616">
        <v>0</v>
      </c>
      <c r="BG616">
        <v>0</v>
      </c>
      <c r="BH616">
        <v>0</v>
      </c>
      <c r="BI616">
        <v>0</v>
      </c>
      <c r="BJ616">
        <v>0</v>
      </c>
      <c r="BK616">
        <v>0</v>
      </c>
      <c r="BL616">
        <v>0</v>
      </c>
      <c r="BM616">
        <v>0</v>
      </c>
      <c r="BN616">
        <v>0</v>
      </c>
      <c r="BO616">
        <v>0</v>
      </c>
      <c r="BP616">
        <v>0</v>
      </c>
      <c r="BQ616">
        <v>0</v>
      </c>
      <c r="BR616">
        <v>0</v>
      </c>
      <c r="BS616">
        <v>0</v>
      </c>
      <c r="BT616">
        <v>0</v>
      </c>
      <c r="BU616">
        <v>0</v>
      </c>
      <c r="BV616">
        <v>0</v>
      </c>
      <c r="BW616">
        <v>0</v>
      </c>
      <c r="CX616">
        <f>Y616*Source!I387</f>
        <v>2.452045</v>
      </c>
      <c r="CY616">
        <f>AB616</f>
        <v>399.5</v>
      </c>
      <c r="CZ616">
        <f>AF616</f>
        <v>31.26</v>
      </c>
      <c r="DA616">
        <f>AJ616</f>
        <v>12.78</v>
      </c>
      <c r="DB616">
        <f>ROUND((ROUND(AT616*CZ616,2)*1.25),6)</f>
        <v>29.7</v>
      </c>
      <c r="DC616">
        <f>ROUND((ROUND(AT616*AG616,2)*1.25),6)</f>
        <v>12.824999999999999</v>
      </c>
    </row>
    <row r="617" spans="1:107" x14ac:dyDescent="0.2">
      <c r="A617">
        <f>ROW(Source!A387)</f>
        <v>387</v>
      </c>
      <c r="B617">
        <v>68187018</v>
      </c>
      <c r="C617">
        <v>68193329</v>
      </c>
      <c r="D617">
        <v>64872800</v>
      </c>
      <c r="E617">
        <v>1</v>
      </c>
      <c r="F617">
        <v>1</v>
      </c>
      <c r="G617">
        <v>1</v>
      </c>
      <c r="H617">
        <v>2</v>
      </c>
      <c r="I617" t="s">
        <v>746</v>
      </c>
      <c r="J617" t="s">
        <v>747</v>
      </c>
      <c r="K617" t="s">
        <v>748</v>
      </c>
      <c r="L617">
        <v>1368</v>
      </c>
      <c r="N617">
        <v>1011</v>
      </c>
      <c r="O617" t="s">
        <v>669</v>
      </c>
      <c r="P617" t="s">
        <v>669</v>
      </c>
      <c r="Q617">
        <v>1</v>
      </c>
      <c r="W617">
        <v>0</v>
      </c>
      <c r="X617">
        <v>-1867053656</v>
      </c>
      <c r="Y617">
        <v>6.6875</v>
      </c>
      <c r="AA617">
        <v>0</v>
      </c>
      <c r="AB617">
        <v>7.18</v>
      </c>
      <c r="AC617">
        <v>0</v>
      </c>
      <c r="AD617">
        <v>0</v>
      </c>
      <c r="AE617">
        <v>0</v>
      </c>
      <c r="AF617">
        <v>1.95</v>
      </c>
      <c r="AG617">
        <v>0</v>
      </c>
      <c r="AH617">
        <v>0</v>
      </c>
      <c r="AI617">
        <v>1</v>
      </c>
      <c r="AJ617">
        <v>3.68</v>
      </c>
      <c r="AK617">
        <v>28.43</v>
      </c>
      <c r="AL617">
        <v>1</v>
      </c>
      <c r="AN617">
        <v>0</v>
      </c>
      <c r="AO617">
        <v>1</v>
      </c>
      <c r="AP617">
        <v>1</v>
      </c>
      <c r="AQ617">
        <v>0</v>
      </c>
      <c r="AR617">
        <v>0</v>
      </c>
      <c r="AS617" t="s">
        <v>3</v>
      </c>
      <c r="AT617">
        <v>5.35</v>
      </c>
      <c r="AU617" t="s">
        <v>20</v>
      </c>
      <c r="AV617">
        <v>0</v>
      </c>
      <c r="AW617">
        <v>2</v>
      </c>
      <c r="AX617">
        <v>68193339</v>
      </c>
      <c r="AY617">
        <v>1</v>
      </c>
      <c r="AZ617">
        <v>0</v>
      </c>
      <c r="BA617">
        <v>608</v>
      </c>
      <c r="BB617">
        <v>0</v>
      </c>
      <c r="BC617">
        <v>0</v>
      </c>
      <c r="BD617">
        <v>0</v>
      </c>
      <c r="BE617">
        <v>0</v>
      </c>
      <c r="BF617">
        <v>0</v>
      </c>
      <c r="BG617">
        <v>0</v>
      </c>
      <c r="BH617">
        <v>0</v>
      </c>
      <c r="BI617">
        <v>0</v>
      </c>
      <c r="BJ617">
        <v>0</v>
      </c>
      <c r="BK617">
        <v>0</v>
      </c>
      <c r="BL617">
        <v>0</v>
      </c>
      <c r="BM617">
        <v>0</v>
      </c>
      <c r="BN617">
        <v>0</v>
      </c>
      <c r="BO617">
        <v>0</v>
      </c>
      <c r="BP617">
        <v>0</v>
      </c>
      <c r="BQ617">
        <v>0</v>
      </c>
      <c r="BR617">
        <v>0</v>
      </c>
      <c r="BS617">
        <v>0</v>
      </c>
      <c r="BT617">
        <v>0</v>
      </c>
      <c r="BU617">
        <v>0</v>
      </c>
      <c r="BV617">
        <v>0</v>
      </c>
      <c r="BW617">
        <v>0</v>
      </c>
      <c r="CX617">
        <f>Y617*Source!I387</f>
        <v>17.261106250000001</v>
      </c>
      <c r="CY617">
        <f>AB617</f>
        <v>7.18</v>
      </c>
      <c r="CZ617">
        <f>AF617</f>
        <v>1.95</v>
      </c>
      <c r="DA617">
        <f>AJ617</f>
        <v>3.68</v>
      </c>
      <c r="DB617">
        <f>ROUND((ROUND(AT617*CZ617,2)*1.25),6)</f>
        <v>13.0375</v>
      </c>
      <c r="DC617">
        <f>ROUND((ROUND(AT617*AG617,2)*1.25),6)</f>
        <v>0</v>
      </c>
    </row>
    <row r="618" spans="1:107" x14ac:dyDescent="0.2">
      <c r="A618">
        <f>ROW(Source!A387)</f>
        <v>387</v>
      </c>
      <c r="B618">
        <v>68187018</v>
      </c>
      <c r="C618">
        <v>68193329</v>
      </c>
      <c r="D618">
        <v>64873129</v>
      </c>
      <c r="E618">
        <v>1</v>
      </c>
      <c r="F618">
        <v>1</v>
      </c>
      <c r="G618">
        <v>1</v>
      </c>
      <c r="H618">
        <v>2</v>
      </c>
      <c r="I618" t="s">
        <v>715</v>
      </c>
      <c r="J618" t="s">
        <v>716</v>
      </c>
      <c r="K618" t="s">
        <v>717</v>
      </c>
      <c r="L618">
        <v>1368</v>
      </c>
      <c r="N618">
        <v>1011</v>
      </c>
      <c r="O618" t="s">
        <v>669</v>
      </c>
      <c r="P618" t="s">
        <v>669</v>
      </c>
      <c r="Q618">
        <v>1</v>
      </c>
      <c r="W618">
        <v>0</v>
      </c>
      <c r="X618">
        <v>1230759911</v>
      </c>
      <c r="Y618">
        <v>5.7249999999999996</v>
      </c>
      <c r="AA618">
        <v>0</v>
      </c>
      <c r="AB618">
        <v>851.65</v>
      </c>
      <c r="AC618">
        <v>329.79</v>
      </c>
      <c r="AD618">
        <v>0</v>
      </c>
      <c r="AE618">
        <v>0</v>
      </c>
      <c r="AF618">
        <v>87.17</v>
      </c>
      <c r="AG618">
        <v>11.6</v>
      </c>
      <c r="AH618">
        <v>0</v>
      </c>
      <c r="AI618">
        <v>1</v>
      </c>
      <c r="AJ618">
        <v>9.77</v>
      </c>
      <c r="AK618">
        <v>28.43</v>
      </c>
      <c r="AL618">
        <v>1</v>
      </c>
      <c r="AN618">
        <v>0</v>
      </c>
      <c r="AO618">
        <v>1</v>
      </c>
      <c r="AP618">
        <v>1</v>
      </c>
      <c r="AQ618">
        <v>0</v>
      </c>
      <c r="AR618">
        <v>0</v>
      </c>
      <c r="AS618" t="s">
        <v>3</v>
      </c>
      <c r="AT618">
        <v>4.58</v>
      </c>
      <c r="AU618" t="s">
        <v>20</v>
      </c>
      <c r="AV618">
        <v>0</v>
      </c>
      <c r="AW618">
        <v>2</v>
      </c>
      <c r="AX618">
        <v>68193340</v>
      </c>
      <c r="AY618">
        <v>1</v>
      </c>
      <c r="AZ618">
        <v>0</v>
      </c>
      <c r="BA618">
        <v>609</v>
      </c>
      <c r="BB618">
        <v>0</v>
      </c>
      <c r="BC618">
        <v>0</v>
      </c>
      <c r="BD618">
        <v>0</v>
      </c>
      <c r="BE618">
        <v>0</v>
      </c>
      <c r="BF618">
        <v>0</v>
      </c>
      <c r="BG618">
        <v>0</v>
      </c>
      <c r="BH618">
        <v>0</v>
      </c>
      <c r="BI618">
        <v>0</v>
      </c>
      <c r="BJ618">
        <v>0</v>
      </c>
      <c r="BK618">
        <v>0</v>
      </c>
      <c r="BL618">
        <v>0</v>
      </c>
      <c r="BM618">
        <v>0</v>
      </c>
      <c r="BN618">
        <v>0</v>
      </c>
      <c r="BO618">
        <v>0</v>
      </c>
      <c r="BP618">
        <v>0</v>
      </c>
      <c r="BQ618">
        <v>0</v>
      </c>
      <c r="BR618">
        <v>0</v>
      </c>
      <c r="BS618">
        <v>0</v>
      </c>
      <c r="BT618">
        <v>0</v>
      </c>
      <c r="BU618">
        <v>0</v>
      </c>
      <c r="BV618">
        <v>0</v>
      </c>
      <c r="BW618">
        <v>0</v>
      </c>
      <c r="CX618">
        <f>Y618*Source!I387</f>
        <v>14.776797500000001</v>
      </c>
      <c r="CY618">
        <f>AB618</f>
        <v>851.65</v>
      </c>
      <c r="CZ618">
        <f>AF618</f>
        <v>87.17</v>
      </c>
      <c r="DA618">
        <f>AJ618</f>
        <v>9.77</v>
      </c>
      <c r="DB618">
        <f>ROUND((ROUND(AT618*CZ618,2)*1.25),6)</f>
        <v>499.05</v>
      </c>
      <c r="DC618">
        <f>ROUND((ROUND(AT618*AG618,2)*1.25),6)</f>
        <v>66.412499999999994</v>
      </c>
    </row>
    <row r="619" spans="1:107" x14ac:dyDescent="0.2">
      <c r="A619">
        <f>ROW(Source!A387)</f>
        <v>387</v>
      </c>
      <c r="B619">
        <v>68187018</v>
      </c>
      <c r="C619">
        <v>68193329</v>
      </c>
      <c r="D619">
        <v>64809222</v>
      </c>
      <c r="E619">
        <v>1</v>
      </c>
      <c r="F619">
        <v>1</v>
      </c>
      <c r="G619">
        <v>1</v>
      </c>
      <c r="H619">
        <v>3</v>
      </c>
      <c r="I619" t="s">
        <v>217</v>
      </c>
      <c r="J619" t="s">
        <v>219</v>
      </c>
      <c r="K619" t="s">
        <v>218</v>
      </c>
      <c r="L619">
        <v>1327</v>
      </c>
      <c r="N619">
        <v>1005</v>
      </c>
      <c r="O619" t="s">
        <v>31</v>
      </c>
      <c r="P619" t="s">
        <v>31</v>
      </c>
      <c r="Q619">
        <v>1</v>
      </c>
      <c r="W619">
        <v>0</v>
      </c>
      <c r="X619">
        <v>1863815349</v>
      </c>
      <c r="Y619">
        <v>103</v>
      </c>
      <c r="AA619">
        <v>260.27</v>
      </c>
      <c r="AB619">
        <v>0</v>
      </c>
      <c r="AC619">
        <v>0</v>
      </c>
      <c r="AD619">
        <v>0</v>
      </c>
      <c r="AE619">
        <v>51.95</v>
      </c>
      <c r="AF619">
        <v>0</v>
      </c>
      <c r="AG619">
        <v>0</v>
      </c>
      <c r="AH619">
        <v>0</v>
      </c>
      <c r="AI619">
        <v>5.01</v>
      </c>
      <c r="AJ619">
        <v>1</v>
      </c>
      <c r="AK619">
        <v>1</v>
      </c>
      <c r="AL619">
        <v>1</v>
      </c>
      <c r="AN619">
        <v>0</v>
      </c>
      <c r="AO619">
        <v>1</v>
      </c>
      <c r="AP619">
        <v>0</v>
      </c>
      <c r="AQ619">
        <v>0</v>
      </c>
      <c r="AR619">
        <v>0</v>
      </c>
      <c r="AS619" t="s">
        <v>3</v>
      </c>
      <c r="AT619">
        <v>103</v>
      </c>
      <c r="AU619" t="s">
        <v>3</v>
      </c>
      <c r="AV619">
        <v>0</v>
      </c>
      <c r="AW619">
        <v>2</v>
      </c>
      <c r="AX619">
        <v>68193341</v>
      </c>
      <c r="AY619">
        <v>1</v>
      </c>
      <c r="AZ619">
        <v>0</v>
      </c>
      <c r="BA619">
        <v>610</v>
      </c>
      <c r="BB619">
        <v>0</v>
      </c>
      <c r="BC619">
        <v>0</v>
      </c>
      <c r="BD619">
        <v>0</v>
      </c>
      <c r="BE619">
        <v>0</v>
      </c>
      <c r="BF619">
        <v>0</v>
      </c>
      <c r="BG619">
        <v>0</v>
      </c>
      <c r="BH619">
        <v>0</v>
      </c>
      <c r="BI619">
        <v>0</v>
      </c>
      <c r="BJ619">
        <v>0</v>
      </c>
      <c r="BK619">
        <v>0</v>
      </c>
      <c r="BL619">
        <v>0</v>
      </c>
      <c r="BM619">
        <v>0</v>
      </c>
      <c r="BN619">
        <v>0</v>
      </c>
      <c r="BO619">
        <v>0</v>
      </c>
      <c r="BP619">
        <v>0</v>
      </c>
      <c r="BQ619">
        <v>0</v>
      </c>
      <c r="BR619">
        <v>0</v>
      </c>
      <c r="BS619">
        <v>0</v>
      </c>
      <c r="BT619">
        <v>0</v>
      </c>
      <c r="BU619">
        <v>0</v>
      </c>
      <c r="BV619">
        <v>0</v>
      </c>
      <c r="BW619">
        <v>0</v>
      </c>
      <c r="CX619">
        <f>Y619*Source!I387</f>
        <v>265.85329999999999</v>
      </c>
      <c r="CY619">
        <f>AA619</f>
        <v>260.27</v>
      </c>
      <c r="CZ619">
        <f>AE619</f>
        <v>51.95</v>
      </c>
      <c r="DA619">
        <f>AI619</f>
        <v>5.01</v>
      </c>
      <c r="DB619">
        <f>ROUND(ROUND(AT619*CZ619,2),6)</f>
        <v>5350.85</v>
      </c>
      <c r="DC619">
        <f>ROUND(ROUND(AT619*AG619,2),6)</f>
        <v>0</v>
      </c>
    </row>
    <row r="620" spans="1:107" x14ac:dyDescent="0.2">
      <c r="A620">
        <f>ROW(Source!A388)</f>
        <v>388</v>
      </c>
      <c r="B620">
        <v>68187018</v>
      </c>
      <c r="C620">
        <v>68193342</v>
      </c>
      <c r="D620">
        <v>18407546</v>
      </c>
      <c r="E620">
        <v>1</v>
      </c>
      <c r="F620">
        <v>1</v>
      </c>
      <c r="G620">
        <v>1</v>
      </c>
      <c r="H620">
        <v>1</v>
      </c>
      <c r="I620" t="s">
        <v>881</v>
      </c>
      <c r="J620" t="s">
        <v>3</v>
      </c>
      <c r="K620" t="s">
        <v>882</v>
      </c>
      <c r="L620">
        <v>1369</v>
      </c>
      <c r="N620">
        <v>1013</v>
      </c>
      <c r="O620" t="s">
        <v>665</v>
      </c>
      <c r="P620" t="s">
        <v>665</v>
      </c>
      <c r="Q620">
        <v>1</v>
      </c>
      <c r="W620">
        <v>0</v>
      </c>
      <c r="X620">
        <v>1709986911</v>
      </c>
      <c r="Y620">
        <v>117.82899999999999</v>
      </c>
      <c r="AA620">
        <v>0</v>
      </c>
      <c r="AB620">
        <v>0</v>
      </c>
      <c r="AC620">
        <v>0</v>
      </c>
      <c r="AD620">
        <v>9.4</v>
      </c>
      <c r="AE620">
        <v>0</v>
      </c>
      <c r="AF620">
        <v>0</v>
      </c>
      <c r="AG620">
        <v>0</v>
      </c>
      <c r="AH620">
        <v>9.4</v>
      </c>
      <c r="AI620">
        <v>1</v>
      </c>
      <c r="AJ620">
        <v>1</v>
      </c>
      <c r="AK620">
        <v>1</v>
      </c>
      <c r="AL620">
        <v>1</v>
      </c>
      <c r="AN620">
        <v>0</v>
      </c>
      <c r="AO620">
        <v>1</v>
      </c>
      <c r="AP620">
        <v>1</v>
      </c>
      <c r="AQ620">
        <v>0</v>
      </c>
      <c r="AR620">
        <v>0</v>
      </c>
      <c r="AS620" t="s">
        <v>3</v>
      </c>
      <c r="AT620">
        <v>102.46</v>
      </c>
      <c r="AU620" t="s">
        <v>21</v>
      </c>
      <c r="AV620">
        <v>1</v>
      </c>
      <c r="AW620">
        <v>2</v>
      </c>
      <c r="AX620">
        <v>68193350</v>
      </c>
      <c r="AY620">
        <v>1</v>
      </c>
      <c r="AZ620">
        <v>2048</v>
      </c>
      <c r="BA620">
        <v>611</v>
      </c>
      <c r="BB620">
        <v>0</v>
      </c>
      <c r="BC620">
        <v>0</v>
      </c>
      <c r="BD620">
        <v>0</v>
      </c>
      <c r="BE620">
        <v>0</v>
      </c>
      <c r="BF620">
        <v>0</v>
      </c>
      <c r="BG620">
        <v>0</v>
      </c>
      <c r="BH620">
        <v>0</v>
      </c>
      <c r="BI620">
        <v>0</v>
      </c>
      <c r="BJ620">
        <v>0</v>
      </c>
      <c r="BK620">
        <v>0</v>
      </c>
      <c r="BL620">
        <v>0</v>
      </c>
      <c r="BM620">
        <v>0</v>
      </c>
      <c r="BN620">
        <v>0</v>
      </c>
      <c r="BO620">
        <v>0</v>
      </c>
      <c r="BP620">
        <v>0</v>
      </c>
      <c r="BQ620">
        <v>0</v>
      </c>
      <c r="BR620">
        <v>0</v>
      </c>
      <c r="BS620">
        <v>0</v>
      </c>
      <c r="BT620">
        <v>0</v>
      </c>
      <c r="BU620">
        <v>0</v>
      </c>
      <c r="BV620">
        <v>0</v>
      </c>
      <c r="BW620">
        <v>0</v>
      </c>
      <c r="CX620">
        <f>Y620*Source!I388</f>
        <v>607.1257053999999</v>
      </c>
      <c r="CY620">
        <f>AD620</f>
        <v>9.4</v>
      </c>
      <c r="CZ620">
        <f>AH620</f>
        <v>9.4</v>
      </c>
      <c r="DA620">
        <f>AL620</f>
        <v>1</v>
      </c>
      <c r="DB620">
        <f>ROUND((ROUND(AT620*CZ620,2)*1.15),6)</f>
        <v>1107.588</v>
      </c>
      <c r="DC620">
        <f>ROUND((ROUND(AT620*AG620,2)*1.15),6)</f>
        <v>0</v>
      </c>
    </row>
    <row r="621" spans="1:107" x14ac:dyDescent="0.2">
      <c r="A621">
        <f>ROW(Source!A388)</f>
        <v>388</v>
      </c>
      <c r="B621">
        <v>68187018</v>
      </c>
      <c r="C621">
        <v>68193342</v>
      </c>
      <c r="D621">
        <v>121548</v>
      </c>
      <c r="E621">
        <v>1</v>
      </c>
      <c r="F621">
        <v>1</v>
      </c>
      <c r="G621">
        <v>1</v>
      </c>
      <c r="H621">
        <v>1</v>
      </c>
      <c r="I621" t="s">
        <v>44</v>
      </c>
      <c r="J621" t="s">
        <v>3</v>
      </c>
      <c r="K621" t="s">
        <v>723</v>
      </c>
      <c r="L621">
        <v>608254</v>
      </c>
      <c r="N621">
        <v>1013</v>
      </c>
      <c r="O621" t="s">
        <v>724</v>
      </c>
      <c r="P621" t="s">
        <v>724</v>
      </c>
      <c r="Q621">
        <v>1</v>
      </c>
      <c r="W621">
        <v>0</v>
      </c>
      <c r="X621">
        <v>-185737400</v>
      </c>
      <c r="Y621">
        <v>0.95</v>
      </c>
      <c r="AA621">
        <v>0</v>
      </c>
      <c r="AB621">
        <v>0</v>
      </c>
      <c r="AC621">
        <v>0</v>
      </c>
      <c r="AD621">
        <v>0</v>
      </c>
      <c r="AE621">
        <v>0</v>
      </c>
      <c r="AF621">
        <v>0</v>
      </c>
      <c r="AG621">
        <v>0</v>
      </c>
      <c r="AH621">
        <v>0</v>
      </c>
      <c r="AI621">
        <v>1</v>
      </c>
      <c r="AJ621">
        <v>1</v>
      </c>
      <c r="AK621">
        <v>1</v>
      </c>
      <c r="AL621">
        <v>1</v>
      </c>
      <c r="AN621">
        <v>0</v>
      </c>
      <c r="AO621">
        <v>1</v>
      </c>
      <c r="AP621">
        <v>1</v>
      </c>
      <c r="AQ621">
        <v>0</v>
      </c>
      <c r="AR621">
        <v>0</v>
      </c>
      <c r="AS621" t="s">
        <v>3</v>
      </c>
      <c r="AT621">
        <v>0.76</v>
      </c>
      <c r="AU621" t="s">
        <v>20</v>
      </c>
      <c r="AV621">
        <v>2</v>
      </c>
      <c r="AW621">
        <v>2</v>
      </c>
      <c r="AX621">
        <v>68193351</v>
      </c>
      <c r="AY621">
        <v>1</v>
      </c>
      <c r="AZ621">
        <v>0</v>
      </c>
      <c r="BA621">
        <v>612</v>
      </c>
      <c r="BB621">
        <v>0</v>
      </c>
      <c r="BC621">
        <v>0</v>
      </c>
      <c r="BD621">
        <v>0</v>
      </c>
      <c r="BE621">
        <v>0</v>
      </c>
      <c r="BF621">
        <v>0</v>
      </c>
      <c r="BG621">
        <v>0</v>
      </c>
      <c r="BH621">
        <v>0</v>
      </c>
      <c r="BI621">
        <v>0</v>
      </c>
      <c r="BJ621">
        <v>0</v>
      </c>
      <c r="BK621">
        <v>0</v>
      </c>
      <c r="BL621">
        <v>0</v>
      </c>
      <c r="BM621">
        <v>0</v>
      </c>
      <c r="BN621">
        <v>0</v>
      </c>
      <c r="BO621">
        <v>0</v>
      </c>
      <c r="BP621">
        <v>0</v>
      </c>
      <c r="BQ621">
        <v>0</v>
      </c>
      <c r="BR621">
        <v>0</v>
      </c>
      <c r="BS621">
        <v>0</v>
      </c>
      <c r="BT621">
        <v>0</v>
      </c>
      <c r="BU621">
        <v>0</v>
      </c>
      <c r="BV621">
        <v>0</v>
      </c>
      <c r="BW621">
        <v>0</v>
      </c>
      <c r="CX621">
        <f>Y621*Source!I388</f>
        <v>4.8949699999999998</v>
      </c>
      <c r="CY621">
        <f>AD621</f>
        <v>0</v>
      </c>
      <c r="CZ621">
        <f>AH621</f>
        <v>0</v>
      </c>
      <c r="DA621">
        <f>AL621</f>
        <v>1</v>
      </c>
      <c r="DB621">
        <f>ROUND((ROUND(AT621*CZ621,2)*1.25),6)</f>
        <v>0</v>
      </c>
      <c r="DC621">
        <f>ROUND((ROUND(AT621*AG621,2)*1.25),6)</f>
        <v>0</v>
      </c>
    </row>
    <row r="622" spans="1:107" x14ac:dyDescent="0.2">
      <c r="A622">
        <f>ROW(Source!A388)</f>
        <v>388</v>
      </c>
      <c r="B622">
        <v>68187018</v>
      </c>
      <c r="C622">
        <v>68193342</v>
      </c>
      <c r="D622">
        <v>64871408</v>
      </c>
      <c r="E622">
        <v>1</v>
      </c>
      <c r="F622">
        <v>1</v>
      </c>
      <c r="G622">
        <v>1</v>
      </c>
      <c r="H622">
        <v>2</v>
      </c>
      <c r="I622" t="s">
        <v>789</v>
      </c>
      <c r="J622" t="s">
        <v>790</v>
      </c>
      <c r="K622" t="s">
        <v>791</v>
      </c>
      <c r="L622">
        <v>1368</v>
      </c>
      <c r="N622">
        <v>1011</v>
      </c>
      <c r="O622" t="s">
        <v>669</v>
      </c>
      <c r="P622" t="s">
        <v>669</v>
      </c>
      <c r="Q622">
        <v>1</v>
      </c>
      <c r="W622">
        <v>0</v>
      </c>
      <c r="X622">
        <v>344519037</v>
      </c>
      <c r="Y622">
        <v>0.95</v>
      </c>
      <c r="AA622">
        <v>0</v>
      </c>
      <c r="AB622">
        <v>399.5</v>
      </c>
      <c r="AC622">
        <v>383.81</v>
      </c>
      <c r="AD622">
        <v>0</v>
      </c>
      <c r="AE622">
        <v>0</v>
      </c>
      <c r="AF622">
        <v>31.26</v>
      </c>
      <c r="AG622">
        <v>13.5</v>
      </c>
      <c r="AH622">
        <v>0</v>
      </c>
      <c r="AI622">
        <v>1</v>
      </c>
      <c r="AJ622">
        <v>12.78</v>
      </c>
      <c r="AK622">
        <v>28.43</v>
      </c>
      <c r="AL622">
        <v>1</v>
      </c>
      <c r="AN622">
        <v>0</v>
      </c>
      <c r="AO622">
        <v>1</v>
      </c>
      <c r="AP622">
        <v>1</v>
      </c>
      <c r="AQ622">
        <v>0</v>
      </c>
      <c r="AR622">
        <v>0</v>
      </c>
      <c r="AS622" t="s">
        <v>3</v>
      </c>
      <c r="AT622">
        <v>0.76</v>
      </c>
      <c r="AU622" t="s">
        <v>20</v>
      </c>
      <c r="AV622">
        <v>0</v>
      </c>
      <c r="AW622">
        <v>2</v>
      </c>
      <c r="AX622">
        <v>68193352</v>
      </c>
      <c r="AY622">
        <v>1</v>
      </c>
      <c r="AZ622">
        <v>0</v>
      </c>
      <c r="BA622">
        <v>613</v>
      </c>
      <c r="BB622">
        <v>0</v>
      </c>
      <c r="BC622">
        <v>0</v>
      </c>
      <c r="BD622">
        <v>0</v>
      </c>
      <c r="BE622">
        <v>0</v>
      </c>
      <c r="BF622">
        <v>0</v>
      </c>
      <c r="BG622">
        <v>0</v>
      </c>
      <c r="BH622">
        <v>0</v>
      </c>
      <c r="BI622">
        <v>0</v>
      </c>
      <c r="BJ622">
        <v>0</v>
      </c>
      <c r="BK622">
        <v>0</v>
      </c>
      <c r="BL622">
        <v>0</v>
      </c>
      <c r="BM622">
        <v>0</v>
      </c>
      <c r="BN622">
        <v>0</v>
      </c>
      <c r="BO622">
        <v>0</v>
      </c>
      <c r="BP622">
        <v>0</v>
      </c>
      <c r="BQ622">
        <v>0</v>
      </c>
      <c r="BR622">
        <v>0</v>
      </c>
      <c r="BS622">
        <v>0</v>
      </c>
      <c r="BT622">
        <v>0</v>
      </c>
      <c r="BU622">
        <v>0</v>
      </c>
      <c r="BV622">
        <v>0</v>
      </c>
      <c r="BW622">
        <v>0</v>
      </c>
      <c r="CX622">
        <f>Y622*Source!I388</f>
        <v>4.8949699999999998</v>
      </c>
      <c r="CY622">
        <f>AB622</f>
        <v>399.5</v>
      </c>
      <c r="CZ622">
        <f>AF622</f>
        <v>31.26</v>
      </c>
      <c r="DA622">
        <f>AJ622</f>
        <v>12.78</v>
      </c>
      <c r="DB622">
        <f>ROUND((ROUND(AT622*CZ622,2)*1.25),6)</f>
        <v>29.7</v>
      </c>
      <c r="DC622">
        <f>ROUND((ROUND(AT622*AG622,2)*1.25),6)</f>
        <v>12.824999999999999</v>
      </c>
    </row>
    <row r="623" spans="1:107" x14ac:dyDescent="0.2">
      <c r="A623">
        <f>ROW(Source!A388)</f>
        <v>388</v>
      </c>
      <c r="B623">
        <v>68187018</v>
      </c>
      <c r="C623">
        <v>68193342</v>
      </c>
      <c r="D623">
        <v>64872800</v>
      </c>
      <c r="E623">
        <v>1</v>
      </c>
      <c r="F623">
        <v>1</v>
      </c>
      <c r="G623">
        <v>1</v>
      </c>
      <c r="H623">
        <v>2</v>
      </c>
      <c r="I623" t="s">
        <v>746</v>
      </c>
      <c r="J623" t="s">
        <v>747</v>
      </c>
      <c r="K623" t="s">
        <v>748</v>
      </c>
      <c r="L623">
        <v>1368</v>
      </c>
      <c r="N623">
        <v>1011</v>
      </c>
      <c r="O623" t="s">
        <v>669</v>
      </c>
      <c r="P623" t="s">
        <v>669</v>
      </c>
      <c r="Q623">
        <v>1</v>
      </c>
      <c r="W623">
        <v>0</v>
      </c>
      <c r="X623">
        <v>-1867053656</v>
      </c>
      <c r="Y623">
        <v>6.6875</v>
      </c>
      <c r="AA623">
        <v>0</v>
      </c>
      <c r="AB623">
        <v>7.18</v>
      </c>
      <c r="AC623">
        <v>0</v>
      </c>
      <c r="AD623">
        <v>0</v>
      </c>
      <c r="AE623">
        <v>0</v>
      </c>
      <c r="AF623">
        <v>1.95</v>
      </c>
      <c r="AG623">
        <v>0</v>
      </c>
      <c r="AH623">
        <v>0</v>
      </c>
      <c r="AI623">
        <v>1</v>
      </c>
      <c r="AJ623">
        <v>3.68</v>
      </c>
      <c r="AK623">
        <v>28.43</v>
      </c>
      <c r="AL623">
        <v>1</v>
      </c>
      <c r="AN623">
        <v>0</v>
      </c>
      <c r="AO623">
        <v>1</v>
      </c>
      <c r="AP623">
        <v>1</v>
      </c>
      <c r="AQ623">
        <v>0</v>
      </c>
      <c r="AR623">
        <v>0</v>
      </c>
      <c r="AS623" t="s">
        <v>3</v>
      </c>
      <c r="AT623">
        <v>5.35</v>
      </c>
      <c r="AU623" t="s">
        <v>20</v>
      </c>
      <c r="AV623">
        <v>0</v>
      </c>
      <c r="AW623">
        <v>2</v>
      </c>
      <c r="AX623">
        <v>68193353</v>
      </c>
      <c r="AY623">
        <v>1</v>
      </c>
      <c r="AZ623">
        <v>0</v>
      </c>
      <c r="BA623">
        <v>614</v>
      </c>
      <c r="BB623">
        <v>0</v>
      </c>
      <c r="BC623">
        <v>0</v>
      </c>
      <c r="BD623">
        <v>0</v>
      </c>
      <c r="BE623">
        <v>0</v>
      </c>
      <c r="BF623">
        <v>0</v>
      </c>
      <c r="BG623">
        <v>0</v>
      </c>
      <c r="BH623">
        <v>0</v>
      </c>
      <c r="BI623">
        <v>0</v>
      </c>
      <c r="BJ623">
        <v>0</v>
      </c>
      <c r="BK623">
        <v>0</v>
      </c>
      <c r="BL623">
        <v>0</v>
      </c>
      <c r="BM623">
        <v>0</v>
      </c>
      <c r="BN623">
        <v>0</v>
      </c>
      <c r="BO623">
        <v>0</v>
      </c>
      <c r="BP623">
        <v>0</v>
      </c>
      <c r="BQ623">
        <v>0</v>
      </c>
      <c r="BR623">
        <v>0</v>
      </c>
      <c r="BS623">
        <v>0</v>
      </c>
      <c r="BT623">
        <v>0</v>
      </c>
      <c r="BU623">
        <v>0</v>
      </c>
      <c r="BV623">
        <v>0</v>
      </c>
      <c r="BW623">
        <v>0</v>
      </c>
      <c r="CX623">
        <f>Y623*Source!I388</f>
        <v>34.458012499999995</v>
      </c>
      <c r="CY623">
        <f>AB623</f>
        <v>7.18</v>
      </c>
      <c r="CZ623">
        <f>AF623</f>
        <v>1.95</v>
      </c>
      <c r="DA623">
        <f>AJ623</f>
        <v>3.68</v>
      </c>
      <c r="DB623">
        <f>ROUND((ROUND(AT623*CZ623,2)*1.25),6)</f>
        <v>13.0375</v>
      </c>
      <c r="DC623">
        <f>ROUND((ROUND(AT623*AG623,2)*1.25),6)</f>
        <v>0</v>
      </c>
    </row>
    <row r="624" spans="1:107" x14ac:dyDescent="0.2">
      <c r="A624">
        <f>ROW(Source!A388)</f>
        <v>388</v>
      </c>
      <c r="B624">
        <v>68187018</v>
      </c>
      <c r="C624">
        <v>68193342</v>
      </c>
      <c r="D624">
        <v>64873129</v>
      </c>
      <c r="E624">
        <v>1</v>
      </c>
      <c r="F624">
        <v>1</v>
      </c>
      <c r="G624">
        <v>1</v>
      </c>
      <c r="H624">
        <v>2</v>
      </c>
      <c r="I624" t="s">
        <v>715</v>
      </c>
      <c r="J624" t="s">
        <v>716</v>
      </c>
      <c r="K624" t="s">
        <v>717</v>
      </c>
      <c r="L624">
        <v>1368</v>
      </c>
      <c r="N624">
        <v>1011</v>
      </c>
      <c r="O624" t="s">
        <v>669</v>
      </c>
      <c r="P624" t="s">
        <v>669</v>
      </c>
      <c r="Q624">
        <v>1</v>
      </c>
      <c r="W624">
        <v>0</v>
      </c>
      <c r="X624">
        <v>1230759911</v>
      </c>
      <c r="Y624">
        <v>5.7249999999999996</v>
      </c>
      <c r="AA624">
        <v>0</v>
      </c>
      <c r="AB624">
        <v>851.65</v>
      </c>
      <c r="AC624">
        <v>329.79</v>
      </c>
      <c r="AD624">
        <v>0</v>
      </c>
      <c r="AE624">
        <v>0</v>
      </c>
      <c r="AF624">
        <v>87.17</v>
      </c>
      <c r="AG624">
        <v>11.6</v>
      </c>
      <c r="AH624">
        <v>0</v>
      </c>
      <c r="AI624">
        <v>1</v>
      </c>
      <c r="AJ624">
        <v>9.77</v>
      </c>
      <c r="AK624">
        <v>28.43</v>
      </c>
      <c r="AL624">
        <v>1</v>
      </c>
      <c r="AN624">
        <v>0</v>
      </c>
      <c r="AO624">
        <v>1</v>
      </c>
      <c r="AP624">
        <v>1</v>
      </c>
      <c r="AQ624">
        <v>0</v>
      </c>
      <c r="AR624">
        <v>0</v>
      </c>
      <c r="AS624" t="s">
        <v>3</v>
      </c>
      <c r="AT624">
        <v>4.58</v>
      </c>
      <c r="AU624" t="s">
        <v>20</v>
      </c>
      <c r="AV624">
        <v>0</v>
      </c>
      <c r="AW624">
        <v>2</v>
      </c>
      <c r="AX624">
        <v>68193354</v>
      </c>
      <c r="AY624">
        <v>1</v>
      </c>
      <c r="AZ624">
        <v>0</v>
      </c>
      <c r="BA624">
        <v>615</v>
      </c>
      <c r="BB624">
        <v>0</v>
      </c>
      <c r="BC624">
        <v>0</v>
      </c>
      <c r="BD624">
        <v>0</v>
      </c>
      <c r="BE624">
        <v>0</v>
      </c>
      <c r="BF624">
        <v>0</v>
      </c>
      <c r="BG624">
        <v>0</v>
      </c>
      <c r="BH624">
        <v>0</v>
      </c>
      <c r="BI624">
        <v>0</v>
      </c>
      <c r="BJ624">
        <v>0</v>
      </c>
      <c r="BK624">
        <v>0</v>
      </c>
      <c r="BL624">
        <v>0</v>
      </c>
      <c r="BM624">
        <v>0</v>
      </c>
      <c r="BN624">
        <v>0</v>
      </c>
      <c r="BO624">
        <v>0</v>
      </c>
      <c r="BP624">
        <v>0</v>
      </c>
      <c r="BQ624">
        <v>0</v>
      </c>
      <c r="BR624">
        <v>0</v>
      </c>
      <c r="BS624">
        <v>0</v>
      </c>
      <c r="BT624">
        <v>0</v>
      </c>
      <c r="BU624">
        <v>0</v>
      </c>
      <c r="BV624">
        <v>0</v>
      </c>
      <c r="BW624">
        <v>0</v>
      </c>
      <c r="CX624">
        <f>Y624*Source!I388</f>
        <v>29.498634999999997</v>
      </c>
      <c r="CY624">
        <f>AB624</f>
        <v>851.65</v>
      </c>
      <c r="CZ624">
        <f>AF624</f>
        <v>87.17</v>
      </c>
      <c r="DA624">
        <f>AJ624</f>
        <v>9.77</v>
      </c>
      <c r="DB624">
        <f>ROUND((ROUND(AT624*CZ624,2)*1.25),6)</f>
        <v>499.05</v>
      </c>
      <c r="DC624">
        <f>ROUND((ROUND(AT624*AG624,2)*1.25),6)</f>
        <v>66.412499999999994</v>
      </c>
    </row>
    <row r="625" spans="1:107" x14ac:dyDescent="0.2">
      <c r="A625">
        <f>ROW(Source!A388)</f>
        <v>388</v>
      </c>
      <c r="B625">
        <v>68187018</v>
      </c>
      <c r="C625">
        <v>68193342</v>
      </c>
      <c r="D625">
        <v>64809222</v>
      </c>
      <c r="E625">
        <v>1</v>
      </c>
      <c r="F625">
        <v>1</v>
      </c>
      <c r="G625">
        <v>1</v>
      </c>
      <c r="H625">
        <v>3</v>
      </c>
      <c r="I625" t="s">
        <v>217</v>
      </c>
      <c r="J625" t="s">
        <v>219</v>
      </c>
      <c r="K625" t="s">
        <v>218</v>
      </c>
      <c r="L625">
        <v>1327</v>
      </c>
      <c r="N625">
        <v>1005</v>
      </c>
      <c r="O625" t="s">
        <v>31</v>
      </c>
      <c r="P625" t="s">
        <v>31</v>
      </c>
      <c r="Q625">
        <v>1</v>
      </c>
      <c r="W625">
        <v>1</v>
      </c>
      <c r="X625">
        <v>1863815349</v>
      </c>
      <c r="Y625">
        <v>-103</v>
      </c>
      <c r="AA625">
        <v>260.27</v>
      </c>
      <c r="AB625">
        <v>0</v>
      </c>
      <c r="AC625">
        <v>0</v>
      </c>
      <c r="AD625">
        <v>0</v>
      </c>
      <c r="AE625">
        <v>51.95</v>
      </c>
      <c r="AF625">
        <v>0</v>
      </c>
      <c r="AG625">
        <v>0</v>
      </c>
      <c r="AH625">
        <v>0</v>
      </c>
      <c r="AI625">
        <v>5.01</v>
      </c>
      <c r="AJ625">
        <v>1</v>
      </c>
      <c r="AK625">
        <v>1</v>
      </c>
      <c r="AL625">
        <v>1</v>
      </c>
      <c r="AN625">
        <v>0</v>
      </c>
      <c r="AO625">
        <v>1</v>
      </c>
      <c r="AP625">
        <v>0</v>
      </c>
      <c r="AQ625">
        <v>0</v>
      </c>
      <c r="AR625">
        <v>0</v>
      </c>
      <c r="AS625" t="s">
        <v>3</v>
      </c>
      <c r="AT625">
        <v>-103</v>
      </c>
      <c r="AU625" t="s">
        <v>3</v>
      </c>
      <c r="AV625">
        <v>0</v>
      </c>
      <c r="AW625">
        <v>2</v>
      </c>
      <c r="AX625">
        <v>68193355</v>
      </c>
      <c r="AY625">
        <v>1</v>
      </c>
      <c r="AZ625">
        <v>6144</v>
      </c>
      <c r="BA625">
        <v>616</v>
      </c>
      <c r="BB625">
        <v>0</v>
      </c>
      <c r="BC625">
        <v>0</v>
      </c>
      <c r="BD625">
        <v>0</v>
      </c>
      <c r="BE625">
        <v>0</v>
      </c>
      <c r="BF625">
        <v>0</v>
      </c>
      <c r="BG625">
        <v>0</v>
      </c>
      <c r="BH625">
        <v>0</v>
      </c>
      <c r="BI625">
        <v>0</v>
      </c>
      <c r="BJ625">
        <v>0</v>
      </c>
      <c r="BK625">
        <v>0</v>
      </c>
      <c r="BL625">
        <v>0</v>
      </c>
      <c r="BM625">
        <v>0</v>
      </c>
      <c r="BN625">
        <v>0</v>
      </c>
      <c r="BO625">
        <v>0</v>
      </c>
      <c r="BP625">
        <v>0</v>
      </c>
      <c r="BQ625">
        <v>0</v>
      </c>
      <c r="BR625">
        <v>0</v>
      </c>
      <c r="BS625">
        <v>0</v>
      </c>
      <c r="BT625">
        <v>0</v>
      </c>
      <c r="BU625">
        <v>0</v>
      </c>
      <c r="BV625">
        <v>0</v>
      </c>
      <c r="BW625">
        <v>0</v>
      </c>
      <c r="CX625">
        <f>Y625*Source!I388</f>
        <v>-530.71780000000001</v>
      </c>
      <c r="CY625">
        <f>AA625</f>
        <v>260.27</v>
      </c>
      <c r="CZ625">
        <f>AE625</f>
        <v>51.95</v>
      </c>
      <c r="DA625">
        <f>AI625</f>
        <v>5.01</v>
      </c>
      <c r="DB625">
        <f t="shared" ref="DB625:DB656" si="146">ROUND(ROUND(AT625*CZ625,2),6)</f>
        <v>-5350.85</v>
      </c>
      <c r="DC625">
        <f t="shared" ref="DC625:DC656" si="147">ROUND(ROUND(AT625*AG625,2),6)</f>
        <v>0</v>
      </c>
    </row>
    <row r="626" spans="1:107" x14ac:dyDescent="0.2">
      <c r="A626">
        <f>ROW(Source!A388)</f>
        <v>388</v>
      </c>
      <c r="B626">
        <v>68187018</v>
      </c>
      <c r="C626">
        <v>68193342</v>
      </c>
      <c r="D626">
        <v>0</v>
      </c>
      <c r="E626">
        <v>1</v>
      </c>
      <c r="F626">
        <v>1</v>
      </c>
      <c r="G626">
        <v>1</v>
      </c>
      <c r="H626">
        <v>3</v>
      </c>
      <c r="I626" t="s">
        <v>221</v>
      </c>
      <c r="J626" t="s">
        <v>3</v>
      </c>
      <c r="K626" t="s">
        <v>222</v>
      </c>
      <c r="L626">
        <v>1327</v>
      </c>
      <c r="N626">
        <v>1005</v>
      </c>
      <c r="O626" t="s">
        <v>31</v>
      </c>
      <c r="P626" t="s">
        <v>31</v>
      </c>
      <c r="Q626">
        <v>1</v>
      </c>
      <c r="W626">
        <v>0</v>
      </c>
      <c r="X626">
        <v>345705841</v>
      </c>
      <c r="Y626">
        <v>103</v>
      </c>
      <c r="AA626">
        <v>408</v>
      </c>
      <c r="AB626">
        <v>0</v>
      </c>
      <c r="AC626">
        <v>0</v>
      </c>
      <c r="AD626">
        <v>0</v>
      </c>
      <c r="AE626">
        <v>408</v>
      </c>
      <c r="AF626">
        <v>0</v>
      </c>
      <c r="AG626">
        <v>0</v>
      </c>
      <c r="AH626">
        <v>0</v>
      </c>
      <c r="AI626">
        <v>1</v>
      </c>
      <c r="AJ626">
        <v>1</v>
      </c>
      <c r="AK626">
        <v>1</v>
      </c>
      <c r="AL626">
        <v>1</v>
      </c>
      <c r="AN626">
        <v>0</v>
      </c>
      <c r="AO626">
        <v>0</v>
      </c>
      <c r="AP626">
        <v>0</v>
      </c>
      <c r="AQ626">
        <v>0</v>
      </c>
      <c r="AR626">
        <v>0</v>
      </c>
      <c r="AS626" t="s">
        <v>3</v>
      </c>
      <c r="AT626">
        <v>103</v>
      </c>
      <c r="AU626" t="s">
        <v>3</v>
      </c>
      <c r="AV626">
        <v>0</v>
      </c>
      <c r="AW626">
        <v>1</v>
      </c>
      <c r="AX626">
        <v>-1</v>
      </c>
      <c r="AY626">
        <v>0</v>
      </c>
      <c r="AZ626">
        <v>0</v>
      </c>
      <c r="BA626" t="s">
        <v>3</v>
      </c>
      <c r="BB626">
        <v>0</v>
      </c>
      <c r="BC626">
        <v>0</v>
      </c>
      <c r="BD626">
        <v>0</v>
      </c>
      <c r="BE626">
        <v>0</v>
      </c>
      <c r="BF626">
        <v>0</v>
      </c>
      <c r="BG626">
        <v>0</v>
      </c>
      <c r="BH626">
        <v>0</v>
      </c>
      <c r="BI626">
        <v>0</v>
      </c>
      <c r="BJ626">
        <v>0</v>
      </c>
      <c r="BK626">
        <v>0</v>
      </c>
      <c r="BL626">
        <v>0</v>
      </c>
      <c r="BM626">
        <v>0</v>
      </c>
      <c r="BN626">
        <v>0</v>
      </c>
      <c r="BO626">
        <v>0</v>
      </c>
      <c r="BP626">
        <v>0</v>
      </c>
      <c r="BQ626">
        <v>0</v>
      </c>
      <c r="BR626">
        <v>0</v>
      </c>
      <c r="BS626">
        <v>0</v>
      </c>
      <c r="BT626">
        <v>0</v>
      </c>
      <c r="BU626">
        <v>0</v>
      </c>
      <c r="BV626">
        <v>0</v>
      </c>
      <c r="BW626">
        <v>0</v>
      </c>
      <c r="CX626">
        <f>Y626*Source!I388</f>
        <v>530.71780000000001</v>
      </c>
      <c r="CY626">
        <f>AA626</f>
        <v>408</v>
      </c>
      <c r="CZ626">
        <f>AE626</f>
        <v>408</v>
      </c>
      <c r="DA626">
        <f>AI626</f>
        <v>1</v>
      </c>
      <c r="DB626">
        <f t="shared" si="146"/>
        <v>42024</v>
      </c>
      <c r="DC626">
        <f t="shared" si="147"/>
        <v>0</v>
      </c>
    </row>
    <row r="627" spans="1:107" x14ac:dyDescent="0.2">
      <c r="A627">
        <f>ROW(Source!A425)</f>
        <v>425</v>
      </c>
      <c r="B627">
        <v>68187018</v>
      </c>
      <c r="C627">
        <v>68193472</v>
      </c>
      <c r="D627">
        <v>18407150</v>
      </c>
      <c r="E627">
        <v>1</v>
      </c>
      <c r="F627">
        <v>1</v>
      </c>
      <c r="G627">
        <v>1</v>
      </c>
      <c r="H627">
        <v>1</v>
      </c>
      <c r="I627" t="s">
        <v>901</v>
      </c>
      <c r="J627" t="s">
        <v>3</v>
      </c>
      <c r="K627" t="s">
        <v>902</v>
      </c>
      <c r="L627">
        <v>1369</v>
      </c>
      <c r="N627">
        <v>1013</v>
      </c>
      <c r="O627" t="s">
        <v>665</v>
      </c>
      <c r="P627" t="s">
        <v>665</v>
      </c>
      <c r="Q627">
        <v>1</v>
      </c>
      <c r="W627">
        <v>0</v>
      </c>
      <c r="X627">
        <v>-931037793</v>
      </c>
      <c r="Y627">
        <v>71.8</v>
      </c>
      <c r="AA627">
        <v>0</v>
      </c>
      <c r="AB627">
        <v>0</v>
      </c>
      <c r="AC627">
        <v>0</v>
      </c>
      <c r="AD627">
        <v>8.5299999999999994</v>
      </c>
      <c r="AE627">
        <v>0</v>
      </c>
      <c r="AF627">
        <v>0</v>
      </c>
      <c r="AG627">
        <v>0</v>
      </c>
      <c r="AH627">
        <v>8.5299999999999994</v>
      </c>
      <c r="AI627">
        <v>1</v>
      </c>
      <c r="AJ627">
        <v>1</v>
      </c>
      <c r="AK627">
        <v>1</v>
      </c>
      <c r="AL627">
        <v>1</v>
      </c>
      <c r="AN627">
        <v>0</v>
      </c>
      <c r="AO627">
        <v>1</v>
      </c>
      <c r="AP627">
        <v>0</v>
      </c>
      <c r="AQ627">
        <v>0</v>
      </c>
      <c r="AR627">
        <v>0</v>
      </c>
      <c r="AS627" t="s">
        <v>3</v>
      </c>
      <c r="AT627">
        <v>71.8</v>
      </c>
      <c r="AU627" t="s">
        <v>3</v>
      </c>
      <c r="AV627">
        <v>1</v>
      </c>
      <c r="AW627">
        <v>2</v>
      </c>
      <c r="AX627">
        <v>68193476</v>
      </c>
      <c r="AY627">
        <v>1</v>
      </c>
      <c r="AZ627">
        <v>0</v>
      </c>
      <c r="BA627">
        <v>617</v>
      </c>
      <c r="BB627">
        <v>0</v>
      </c>
      <c r="BC627">
        <v>0</v>
      </c>
      <c r="BD627">
        <v>0</v>
      </c>
      <c r="BE627">
        <v>0</v>
      </c>
      <c r="BF627">
        <v>0</v>
      </c>
      <c r="BG627">
        <v>0</v>
      </c>
      <c r="BH627">
        <v>0</v>
      </c>
      <c r="BI627">
        <v>0</v>
      </c>
      <c r="BJ627">
        <v>0</v>
      </c>
      <c r="BK627">
        <v>0</v>
      </c>
      <c r="BL627">
        <v>0</v>
      </c>
      <c r="BM627">
        <v>0</v>
      </c>
      <c r="BN627">
        <v>0</v>
      </c>
      <c r="BO627">
        <v>0</v>
      </c>
      <c r="BP627">
        <v>0</v>
      </c>
      <c r="BQ627">
        <v>0</v>
      </c>
      <c r="BR627">
        <v>0</v>
      </c>
      <c r="BS627">
        <v>0</v>
      </c>
      <c r="BT627">
        <v>0</v>
      </c>
      <c r="BU627">
        <v>0</v>
      </c>
      <c r="BV627">
        <v>0</v>
      </c>
      <c r="BW627">
        <v>0</v>
      </c>
      <c r="CX627">
        <f>Y627*Source!I425</f>
        <v>48.823999999999998</v>
      </c>
      <c r="CY627">
        <f>AD627</f>
        <v>8.5299999999999994</v>
      </c>
      <c r="CZ627">
        <f>AH627</f>
        <v>8.5299999999999994</v>
      </c>
      <c r="DA627">
        <f>AL627</f>
        <v>1</v>
      </c>
      <c r="DB627">
        <f t="shared" si="146"/>
        <v>612.45000000000005</v>
      </c>
      <c r="DC627">
        <f t="shared" si="147"/>
        <v>0</v>
      </c>
    </row>
    <row r="628" spans="1:107" x14ac:dyDescent="0.2">
      <c r="A628">
        <f>ROW(Source!A425)</f>
        <v>425</v>
      </c>
      <c r="B628">
        <v>68187018</v>
      </c>
      <c r="C628">
        <v>68193472</v>
      </c>
      <c r="D628">
        <v>64872877</v>
      </c>
      <c r="E628">
        <v>1</v>
      </c>
      <c r="F628">
        <v>1</v>
      </c>
      <c r="G628">
        <v>1</v>
      </c>
      <c r="H628">
        <v>2</v>
      </c>
      <c r="I628" t="s">
        <v>903</v>
      </c>
      <c r="J628" t="s">
        <v>904</v>
      </c>
      <c r="K628" t="s">
        <v>905</v>
      </c>
      <c r="L628">
        <v>1368</v>
      </c>
      <c r="N628">
        <v>1011</v>
      </c>
      <c r="O628" t="s">
        <v>669</v>
      </c>
      <c r="P628" t="s">
        <v>669</v>
      </c>
      <c r="Q628">
        <v>1</v>
      </c>
      <c r="W628">
        <v>0</v>
      </c>
      <c r="X628">
        <v>-1835804875</v>
      </c>
      <c r="Y628">
        <v>63.5</v>
      </c>
      <c r="AA628">
        <v>0</v>
      </c>
      <c r="AB628">
        <v>25.41</v>
      </c>
      <c r="AC628">
        <v>0</v>
      </c>
      <c r="AD628">
        <v>0</v>
      </c>
      <c r="AE628">
        <v>0</v>
      </c>
      <c r="AF628">
        <v>3.27</v>
      </c>
      <c r="AG628">
        <v>0</v>
      </c>
      <c r="AH628">
        <v>0</v>
      </c>
      <c r="AI628">
        <v>1</v>
      </c>
      <c r="AJ628">
        <v>7.77</v>
      </c>
      <c r="AK628">
        <v>28.43</v>
      </c>
      <c r="AL628">
        <v>1</v>
      </c>
      <c r="AN628">
        <v>0</v>
      </c>
      <c r="AO628">
        <v>1</v>
      </c>
      <c r="AP628">
        <v>0</v>
      </c>
      <c r="AQ628">
        <v>0</v>
      </c>
      <c r="AR628">
        <v>0</v>
      </c>
      <c r="AS628" t="s">
        <v>3</v>
      </c>
      <c r="AT628">
        <v>63.5</v>
      </c>
      <c r="AU628" t="s">
        <v>3</v>
      </c>
      <c r="AV628">
        <v>0</v>
      </c>
      <c r="AW628">
        <v>2</v>
      </c>
      <c r="AX628">
        <v>68193477</v>
      </c>
      <c r="AY628">
        <v>1</v>
      </c>
      <c r="AZ628">
        <v>0</v>
      </c>
      <c r="BA628">
        <v>618</v>
      </c>
      <c r="BB628">
        <v>0</v>
      </c>
      <c r="BC628">
        <v>0</v>
      </c>
      <c r="BD628">
        <v>0</v>
      </c>
      <c r="BE628">
        <v>0</v>
      </c>
      <c r="BF628">
        <v>0</v>
      </c>
      <c r="BG628">
        <v>0</v>
      </c>
      <c r="BH628">
        <v>0</v>
      </c>
      <c r="BI628">
        <v>0</v>
      </c>
      <c r="BJ628">
        <v>0</v>
      </c>
      <c r="BK628">
        <v>0</v>
      </c>
      <c r="BL628">
        <v>0</v>
      </c>
      <c r="BM628">
        <v>0</v>
      </c>
      <c r="BN628">
        <v>0</v>
      </c>
      <c r="BO628">
        <v>0</v>
      </c>
      <c r="BP628">
        <v>0</v>
      </c>
      <c r="BQ628">
        <v>0</v>
      </c>
      <c r="BR628">
        <v>0</v>
      </c>
      <c r="BS628">
        <v>0</v>
      </c>
      <c r="BT628">
        <v>0</v>
      </c>
      <c r="BU628">
        <v>0</v>
      </c>
      <c r="BV628">
        <v>0</v>
      </c>
      <c r="BW628">
        <v>0</v>
      </c>
      <c r="CX628">
        <f>Y628*Source!I425</f>
        <v>43.18</v>
      </c>
      <c r="CY628">
        <f>AB628</f>
        <v>25.41</v>
      </c>
      <c r="CZ628">
        <f>AF628</f>
        <v>3.27</v>
      </c>
      <c r="DA628">
        <f>AJ628</f>
        <v>7.77</v>
      </c>
      <c r="DB628">
        <f t="shared" si="146"/>
        <v>207.65</v>
      </c>
      <c r="DC628">
        <f t="shared" si="147"/>
        <v>0</v>
      </c>
    </row>
    <row r="629" spans="1:107" x14ac:dyDescent="0.2">
      <c r="A629">
        <f>ROW(Source!A425)</f>
        <v>425</v>
      </c>
      <c r="B629">
        <v>68187018</v>
      </c>
      <c r="C629">
        <v>68193472</v>
      </c>
      <c r="D629">
        <v>64870747</v>
      </c>
      <c r="E629">
        <v>1</v>
      </c>
      <c r="F629">
        <v>1</v>
      </c>
      <c r="G629">
        <v>1</v>
      </c>
      <c r="H629">
        <v>3</v>
      </c>
      <c r="I629" t="s">
        <v>250</v>
      </c>
      <c r="J629" t="s">
        <v>252</v>
      </c>
      <c r="K629" t="s">
        <v>251</v>
      </c>
      <c r="L629">
        <v>1348</v>
      </c>
      <c r="N629">
        <v>1009</v>
      </c>
      <c r="O629" t="s">
        <v>133</v>
      </c>
      <c r="P629" t="s">
        <v>133</v>
      </c>
      <c r="Q629">
        <v>1000</v>
      </c>
      <c r="W629">
        <v>0</v>
      </c>
      <c r="X629">
        <v>1876412176</v>
      </c>
      <c r="Y629">
        <v>0.4</v>
      </c>
      <c r="AA629">
        <v>0</v>
      </c>
      <c r="AB629">
        <v>0</v>
      </c>
      <c r="AC629">
        <v>0</v>
      </c>
      <c r="AD629">
        <v>0</v>
      </c>
      <c r="AE629">
        <v>0</v>
      </c>
      <c r="AF629">
        <v>0</v>
      </c>
      <c r="AG629">
        <v>0</v>
      </c>
      <c r="AH629">
        <v>0</v>
      </c>
      <c r="AI629">
        <v>1</v>
      </c>
      <c r="AJ629">
        <v>1</v>
      </c>
      <c r="AK629">
        <v>1</v>
      </c>
      <c r="AL629">
        <v>1</v>
      </c>
      <c r="AN629">
        <v>0</v>
      </c>
      <c r="AO629">
        <v>0</v>
      </c>
      <c r="AP629">
        <v>0</v>
      </c>
      <c r="AQ629">
        <v>0</v>
      </c>
      <c r="AR629">
        <v>0</v>
      </c>
      <c r="AS629" t="s">
        <v>3</v>
      </c>
      <c r="AT629">
        <v>0.4</v>
      </c>
      <c r="AU629" t="s">
        <v>3</v>
      </c>
      <c r="AV629">
        <v>0</v>
      </c>
      <c r="AW629">
        <v>2</v>
      </c>
      <c r="AX629">
        <v>68193478</v>
      </c>
      <c r="AY629">
        <v>1</v>
      </c>
      <c r="AZ629">
        <v>0</v>
      </c>
      <c r="BA629">
        <v>619</v>
      </c>
      <c r="BB629">
        <v>0</v>
      </c>
      <c r="BC629">
        <v>0</v>
      </c>
      <c r="BD629">
        <v>0</v>
      </c>
      <c r="BE629">
        <v>0</v>
      </c>
      <c r="BF629">
        <v>0</v>
      </c>
      <c r="BG629">
        <v>0</v>
      </c>
      <c r="BH629">
        <v>0</v>
      </c>
      <c r="BI629">
        <v>0</v>
      </c>
      <c r="BJ629">
        <v>0</v>
      </c>
      <c r="BK629">
        <v>0</v>
      </c>
      <c r="BL629">
        <v>0</v>
      </c>
      <c r="BM629">
        <v>0</v>
      </c>
      <c r="BN629">
        <v>0</v>
      </c>
      <c r="BO629">
        <v>0</v>
      </c>
      <c r="BP629">
        <v>0</v>
      </c>
      <c r="BQ629">
        <v>0</v>
      </c>
      <c r="BR629">
        <v>0</v>
      </c>
      <c r="BS629">
        <v>0</v>
      </c>
      <c r="BT629">
        <v>0</v>
      </c>
      <c r="BU629">
        <v>0</v>
      </c>
      <c r="BV629">
        <v>0</v>
      </c>
      <c r="BW629">
        <v>0</v>
      </c>
      <c r="CX629">
        <f>Y629*Source!I425</f>
        <v>0.27200000000000002</v>
      </c>
      <c r="CY629">
        <f>AA629</f>
        <v>0</v>
      </c>
      <c r="CZ629">
        <f>AE629</f>
        <v>0</v>
      </c>
      <c r="DA629">
        <f>AI629</f>
        <v>1</v>
      </c>
      <c r="DB629">
        <f t="shared" si="146"/>
        <v>0</v>
      </c>
      <c r="DC629">
        <f t="shared" si="147"/>
        <v>0</v>
      </c>
    </row>
    <row r="630" spans="1:107" x14ac:dyDescent="0.2">
      <c r="A630">
        <f>ROW(Source!A427)</f>
        <v>427</v>
      </c>
      <c r="B630">
        <v>68187018</v>
      </c>
      <c r="C630">
        <v>68193480</v>
      </c>
      <c r="D630">
        <v>18410280</v>
      </c>
      <c r="E630">
        <v>1</v>
      </c>
      <c r="F630">
        <v>1</v>
      </c>
      <c r="G630">
        <v>1</v>
      </c>
      <c r="H630">
        <v>1</v>
      </c>
      <c r="I630" t="s">
        <v>787</v>
      </c>
      <c r="J630" t="s">
        <v>3</v>
      </c>
      <c r="K630" t="s">
        <v>788</v>
      </c>
      <c r="L630">
        <v>1369</v>
      </c>
      <c r="N630">
        <v>1013</v>
      </c>
      <c r="O630" t="s">
        <v>665</v>
      </c>
      <c r="P630" t="s">
        <v>665</v>
      </c>
      <c r="Q630">
        <v>1</v>
      </c>
      <c r="W630">
        <v>0</v>
      </c>
      <c r="X630">
        <v>-464685602</v>
      </c>
      <c r="Y630">
        <v>18.39</v>
      </c>
      <c r="AA630">
        <v>0</v>
      </c>
      <c r="AB630">
        <v>0</v>
      </c>
      <c r="AC630">
        <v>0</v>
      </c>
      <c r="AD630">
        <v>9.51</v>
      </c>
      <c r="AE630">
        <v>0</v>
      </c>
      <c r="AF630">
        <v>0</v>
      </c>
      <c r="AG630">
        <v>0</v>
      </c>
      <c r="AH630">
        <v>9.51</v>
      </c>
      <c r="AI630">
        <v>1</v>
      </c>
      <c r="AJ630">
        <v>1</v>
      </c>
      <c r="AK630">
        <v>1</v>
      </c>
      <c r="AL630">
        <v>1</v>
      </c>
      <c r="AN630">
        <v>0</v>
      </c>
      <c r="AO630">
        <v>1</v>
      </c>
      <c r="AP630">
        <v>0</v>
      </c>
      <c r="AQ630">
        <v>0</v>
      </c>
      <c r="AR630">
        <v>0</v>
      </c>
      <c r="AS630" t="s">
        <v>3</v>
      </c>
      <c r="AT630">
        <v>18.39</v>
      </c>
      <c r="AU630" t="s">
        <v>3</v>
      </c>
      <c r="AV630">
        <v>1</v>
      </c>
      <c r="AW630">
        <v>2</v>
      </c>
      <c r="AX630">
        <v>68193490</v>
      </c>
      <c r="AY630">
        <v>1</v>
      </c>
      <c r="AZ630">
        <v>0</v>
      </c>
      <c r="BA630">
        <v>620</v>
      </c>
      <c r="BB630">
        <v>0</v>
      </c>
      <c r="BC630">
        <v>0</v>
      </c>
      <c r="BD630">
        <v>0</v>
      </c>
      <c r="BE630">
        <v>0</v>
      </c>
      <c r="BF630">
        <v>0</v>
      </c>
      <c r="BG630">
        <v>0</v>
      </c>
      <c r="BH630">
        <v>0</v>
      </c>
      <c r="BI630">
        <v>0</v>
      </c>
      <c r="BJ630">
        <v>0</v>
      </c>
      <c r="BK630">
        <v>0</v>
      </c>
      <c r="BL630">
        <v>0</v>
      </c>
      <c r="BM630">
        <v>0</v>
      </c>
      <c r="BN630">
        <v>0</v>
      </c>
      <c r="BO630">
        <v>0</v>
      </c>
      <c r="BP630">
        <v>0</v>
      </c>
      <c r="BQ630">
        <v>0</v>
      </c>
      <c r="BR630">
        <v>0</v>
      </c>
      <c r="BS630">
        <v>0</v>
      </c>
      <c r="BT630">
        <v>0</v>
      </c>
      <c r="BU630">
        <v>0</v>
      </c>
      <c r="BV630">
        <v>0</v>
      </c>
      <c r="BW630">
        <v>0</v>
      </c>
      <c r="CX630">
        <f>Y630*Source!I427</f>
        <v>4.9653</v>
      </c>
      <c r="CY630">
        <f>AD630</f>
        <v>9.51</v>
      </c>
      <c r="CZ630">
        <f>AH630</f>
        <v>9.51</v>
      </c>
      <c r="DA630">
        <f>AL630</f>
        <v>1</v>
      </c>
      <c r="DB630">
        <f t="shared" si="146"/>
        <v>174.89</v>
      </c>
      <c r="DC630">
        <f t="shared" si="147"/>
        <v>0</v>
      </c>
    </row>
    <row r="631" spans="1:107" x14ac:dyDescent="0.2">
      <c r="A631">
        <f>ROW(Source!A427)</f>
        <v>427</v>
      </c>
      <c r="B631">
        <v>68187018</v>
      </c>
      <c r="C631">
        <v>68193480</v>
      </c>
      <c r="D631">
        <v>121548</v>
      </c>
      <c r="E631">
        <v>1</v>
      </c>
      <c r="F631">
        <v>1</v>
      </c>
      <c r="G631">
        <v>1</v>
      </c>
      <c r="H631">
        <v>1</v>
      </c>
      <c r="I631" t="s">
        <v>44</v>
      </c>
      <c r="J631" t="s">
        <v>3</v>
      </c>
      <c r="K631" t="s">
        <v>723</v>
      </c>
      <c r="L631">
        <v>608254</v>
      </c>
      <c r="N631">
        <v>1013</v>
      </c>
      <c r="O631" t="s">
        <v>724</v>
      </c>
      <c r="P631" t="s">
        <v>724</v>
      </c>
      <c r="Q631">
        <v>1</v>
      </c>
      <c r="W631">
        <v>0</v>
      </c>
      <c r="X631">
        <v>-185737400</v>
      </c>
      <c r="Y631">
        <v>0.01</v>
      </c>
      <c r="AA631">
        <v>0</v>
      </c>
      <c r="AB631">
        <v>0</v>
      </c>
      <c r="AC631">
        <v>0</v>
      </c>
      <c r="AD631">
        <v>0</v>
      </c>
      <c r="AE631">
        <v>0</v>
      </c>
      <c r="AF631">
        <v>0</v>
      </c>
      <c r="AG631">
        <v>0</v>
      </c>
      <c r="AH631">
        <v>0</v>
      </c>
      <c r="AI631">
        <v>1</v>
      </c>
      <c r="AJ631">
        <v>1</v>
      </c>
      <c r="AK631">
        <v>1</v>
      </c>
      <c r="AL631">
        <v>1</v>
      </c>
      <c r="AN631">
        <v>0</v>
      </c>
      <c r="AO631">
        <v>1</v>
      </c>
      <c r="AP631">
        <v>0</v>
      </c>
      <c r="AQ631">
        <v>0</v>
      </c>
      <c r="AR631">
        <v>0</v>
      </c>
      <c r="AS631" t="s">
        <v>3</v>
      </c>
      <c r="AT631">
        <v>0.01</v>
      </c>
      <c r="AU631" t="s">
        <v>3</v>
      </c>
      <c r="AV631">
        <v>2</v>
      </c>
      <c r="AW631">
        <v>2</v>
      </c>
      <c r="AX631">
        <v>68193491</v>
      </c>
      <c r="AY631">
        <v>1</v>
      </c>
      <c r="AZ631">
        <v>0</v>
      </c>
      <c r="BA631">
        <v>621</v>
      </c>
      <c r="BB631">
        <v>0</v>
      </c>
      <c r="BC631">
        <v>0</v>
      </c>
      <c r="BD631">
        <v>0</v>
      </c>
      <c r="BE631">
        <v>0</v>
      </c>
      <c r="BF631">
        <v>0</v>
      </c>
      <c r="BG631">
        <v>0</v>
      </c>
      <c r="BH631">
        <v>0</v>
      </c>
      <c r="BI631">
        <v>0</v>
      </c>
      <c r="BJ631">
        <v>0</v>
      </c>
      <c r="BK631">
        <v>0</v>
      </c>
      <c r="BL631">
        <v>0</v>
      </c>
      <c r="BM631">
        <v>0</v>
      </c>
      <c r="BN631">
        <v>0</v>
      </c>
      <c r="BO631">
        <v>0</v>
      </c>
      <c r="BP631">
        <v>0</v>
      </c>
      <c r="BQ631">
        <v>0</v>
      </c>
      <c r="BR631">
        <v>0</v>
      </c>
      <c r="BS631">
        <v>0</v>
      </c>
      <c r="BT631">
        <v>0</v>
      </c>
      <c r="BU631">
        <v>0</v>
      </c>
      <c r="BV631">
        <v>0</v>
      </c>
      <c r="BW631">
        <v>0</v>
      </c>
      <c r="CX631">
        <f>Y631*Source!I427</f>
        <v>2.7000000000000001E-3</v>
      </c>
      <c r="CY631">
        <f>AD631</f>
        <v>0</v>
      </c>
      <c r="CZ631">
        <f>AH631</f>
        <v>0</v>
      </c>
      <c r="DA631">
        <f>AL631</f>
        <v>1</v>
      </c>
      <c r="DB631">
        <f t="shared" si="146"/>
        <v>0</v>
      </c>
      <c r="DC631">
        <f t="shared" si="147"/>
        <v>0</v>
      </c>
    </row>
    <row r="632" spans="1:107" x14ac:dyDescent="0.2">
      <c r="A632">
        <f>ROW(Source!A427)</f>
        <v>427</v>
      </c>
      <c r="B632">
        <v>68187018</v>
      </c>
      <c r="C632">
        <v>68193480</v>
      </c>
      <c r="D632">
        <v>64871408</v>
      </c>
      <c r="E632">
        <v>1</v>
      </c>
      <c r="F632">
        <v>1</v>
      </c>
      <c r="G632">
        <v>1</v>
      </c>
      <c r="H632">
        <v>2</v>
      </c>
      <c r="I632" t="s">
        <v>789</v>
      </c>
      <c r="J632" t="s">
        <v>790</v>
      </c>
      <c r="K632" t="s">
        <v>791</v>
      </c>
      <c r="L632">
        <v>1368</v>
      </c>
      <c r="N632">
        <v>1011</v>
      </c>
      <c r="O632" t="s">
        <v>669</v>
      </c>
      <c r="P632" t="s">
        <v>669</v>
      </c>
      <c r="Q632">
        <v>1</v>
      </c>
      <c r="W632">
        <v>0</v>
      </c>
      <c r="X632">
        <v>344519037</v>
      </c>
      <c r="Y632">
        <v>0.01</v>
      </c>
      <c r="AA632">
        <v>0</v>
      </c>
      <c r="AB632">
        <v>399.5</v>
      </c>
      <c r="AC632">
        <v>383.81</v>
      </c>
      <c r="AD632">
        <v>0</v>
      </c>
      <c r="AE632">
        <v>0</v>
      </c>
      <c r="AF632">
        <v>31.26</v>
      </c>
      <c r="AG632">
        <v>13.5</v>
      </c>
      <c r="AH632">
        <v>0</v>
      </c>
      <c r="AI632">
        <v>1</v>
      </c>
      <c r="AJ632">
        <v>12.78</v>
      </c>
      <c r="AK632">
        <v>28.43</v>
      </c>
      <c r="AL632">
        <v>1</v>
      </c>
      <c r="AN632">
        <v>0</v>
      </c>
      <c r="AO632">
        <v>1</v>
      </c>
      <c r="AP632">
        <v>0</v>
      </c>
      <c r="AQ632">
        <v>0</v>
      </c>
      <c r="AR632">
        <v>0</v>
      </c>
      <c r="AS632" t="s">
        <v>3</v>
      </c>
      <c r="AT632">
        <v>0.01</v>
      </c>
      <c r="AU632" t="s">
        <v>3</v>
      </c>
      <c r="AV632">
        <v>0</v>
      </c>
      <c r="AW632">
        <v>2</v>
      </c>
      <c r="AX632">
        <v>68193492</v>
      </c>
      <c r="AY632">
        <v>1</v>
      </c>
      <c r="AZ632">
        <v>0</v>
      </c>
      <c r="BA632">
        <v>622</v>
      </c>
      <c r="BB632">
        <v>0</v>
      </c>
      <c r="BC632">
        <v>0</v>
      </c>
      <c r="BD632">
        <v>0</v>
      </c>
      <c r="BE632">
        <v>0</v>
      </c>
      <c r="BF632">
        <v>0</v>
      </c>
      <c r="BG632">
        <v>0</v>
      </c>
      <c r="BH632">
        <v>0</v>
      </c>
      <c r="BI632">
        <v>0</v>
      </c>
      <c r="BJ632">
        <v>0</v>
      </c>
      <c r="BK632">
        <v>0</v>
      </c>
      <c r="BL632">
        <v>0</v>
      </c>
      <c r="BM632">
        <v>0</v>
      </c>
      <c r="BN632">
        <v>0</v>
      </c>
      <c r="BO632">
        <v>0</v>
      </c>
      <c r="BP632">
        <v>0</v>
      </c>
      <c r="BQ632">
        <v>0</v>
      </c>
      <c r="BR632">
        <v>0</v>
      </c>
      <c r="BS632">
        <v>0</v>
      </c>
      <c r="BT632">
        <v>0</v>
      </c>
      <c r="BU632">
        <v>0</v>
      </c>
      <c r="BV632">
        <v>0</v>
      </c>
      <c r="BW632">
        <v>0</v>
      </c>
      <c r="CX632">
        <f>Y632*Source!I427</f>
        <v>2.7000000000000001E-3</v>
      </c>
      <c r="CY632">
        <f>AB632</f>
        <v>399.5</v>
      </c>
      <c r="CZ632">
        <f>AF632</f>
        <v>31.26</v>
      </c>
      <c r="DA632">
        <f>AJ632</f>
        <v>12.78</v>
      </c>
      <c r="DB632">
        <f t="shared" si="146"/>
        <v>0.31</v>
      </c>
      <c r="DC632">
        <f t="shared" si="147"/>
        <v>0.14000000000000001</v>
      </c>
    </row>
    <row r="633" spans="1:107" x14ac:dyDescent="0.2">
      <c r="A633">
        <f>ROW(Source!A427)</f>
        <v>427</v>
      </c>
      <c r="B633">
        <v>68187018</v>
      </c>
      <c r="C633">
        <v>68193480</v>
      </c>
      <c r="D633">
        <v>64872081</v>
      </c>
      <c r="E633">
        <v>1</v>
      </c>
      <c r="F633">
        <v>1</v>
      </c>
      <c r="G633">
        <v>1</v>
      </c>
      <c r="H633">
        <v>2</v>
      </c>
      <c r="I633" t="s">
        <v>666</v>
      </c>
      <c r="J633" t="s">
        <v>667</v>
      </c>
      <c r="K633" t="s">
        <v>668</v>
      </c>
      <c r="L633">
        <v>1368</v>
      </c>
      <c r="N633">
        <v>1011</v>
      </c>
      <c r="O633" t="s">
        <v>669</v>
      </c>
      <c r="P633" t="s">
        <v>669</v>
      </c>
      <c r="Q633">
        <v>1</v>
      </c>
      <c r="W633">
        <v>0</v>
      </c>
      <c r="X633">
        <v>-1937814132</v>
      </c>
      <c r="Y633">
        <v>6.88</v>
      </c>
      <c r="AA633">
        <v>0</v>
      </c>
      <c r="AB633">
        <v>12.45</v>
      </c>
      <c r="AC633">
        <v>0</v>
      </c>
      <c r="AD633">
        <v>0</v>
      </c>
      <c r="AE633">
        <v>0</v>
      </c>
      <c r="AF633">
        <v>3</v>
      </c>
      <c r="AG633">
        <v>0</v>
      </c>
      <c r="AH633">
        <v>0</v>
      </c>
      <c r="AI633">
        <v>1</v>
      </c>
      <c r="AJ633">
        <v>4.1500000000000004</v>
      </c>
      <c r="AK633">
        <v>28.43</v>
      </c>
      <c r="AL633">
        <v>1</v>
      </c>
      <c r="AN633">
        <v>0</v>
      </c>
      <c r="AO633">
        <v>1</v>
      </c>
      <c r="AP633">
        <v>0</v>
      </c>
      <c r="AQ633">
        <v>0</v>
      </c>
      <c r="AR633">
        <v>0</v>
      </c>
      <c r="AS633" t="s">
        <v>3</v>
      </c>
      <c r="AT633">
        <v>6.88</v>
      </c>
      <c r="AU633" t="s">
        <v>3</v>
      </c>
      <c r="AV633">
        <v>0</v>
      </c>
      <c r="AW633">
        <v>2</v>
      </c>
      <c r="AX633">
        <v>68193493</v>
      </c>
      <c r="AY633">
        <v>1</v>
      </c>
      <c r="AZ633">
        <v>0</v>
      </c>
      <c r="BA633">
        <v>623</v>
      </c>
      <c r="BB633">
        <v>0</v>
      </c>
      <c r="BC633">
        <v>0</v>
      </c>
      <c r="BD633">
        <v>0</v>
      </c>
      <c r="BE633">
        <v>0</v>
      </c>
      <c r="BF633">
        <v>0</v>
      </c>
      <c r="BG633">
        <v>0</v>
      </c>
      <c r="BH633">
        <v>0</v>
      </c>
      <c r="BI633">
        <v>0</v>
      </c>
      <c r="BJ633">
        <v>0</v>
      </c>
      <c r="BK633">
        <v>0</v>
      </c>
      <c r="BL633">
        <v>0</v>
      </c>
      <c r="BM633">
        <v>0</v>
      </c>
      <c r="BN633">
        <v>0</v>
      </c>
      <c r="BO633">
        <v>0</v>
      </c>
      <c r="BP633">
        <v>0</v>
      </c>
      <c r="BQ633">
        <v>0</v>
      </c>
      <c r="BR633">
        <v>0</v>
      </c>
      <c r="BS633">
        <v>0</v>
      </c>
      <c r="BT633">
        <v>0</v>
      </c>
      <c r="BU633">
        <v>0</v>
      </c>
      <c r="BV633">
        <v>0</v>
      </c>
      <c r="BW633">
        <v>0</v>
      </c>
      <c r="CX633">
        <f>Y633*Source!I427</f>
        <v>1.8576000000000001</v>
      </c>
      <c r="CY633">
        <f>AB633</f>
        <v>12.45</v>
      </c>
      <c r="CZ633">
        <f>AF633</f>
        <v>3</v>
      </c>
      <c r="DA633">
        <f>AJ633</f>
        <v>4.1500000000000004</v>
      </c>
      <c r="DB633">
        <f t="shared" si="146"/>
        <v>20.64</v>
      </c>
      <c r="DC633">
        <f t="shared" si="147"/>
        <v>0</v>
      </c>
    </row>
    <row r="634" spans="1:107" x14ac:dyDescent="0.2">
      <c r="A634">
        <f>ROW(Source!A427)</f>
        <v>427</v>
      </c>
      <c r="B634">
        <v>68187018</v>
      </c>
      <c r="C634">
        <v>68193480</v>
      </c>
      <c r="D634">
        <v>64872869</v>
      </c>
      <c r="E634">
        <v>1</v>
      </c>
      <c r="F634">
        <v>1</v>
      </c>
      <c r="G634">
        <v>1</v>
      </c>
      <c r="H634">
        <v>2</v>
      </c>
      <c r="I634" t="s">
        <v>673</v>
      </c>
      <c r="J634" t="s">
        <v>674</v>
      </c>
      <c r="K634" t="s">
        <v>675</v>
      </c>
      <c r="L634">
        <v>1368</v>
      </c>
      <c r="N634">
        <v>1011</v>
      </c>
      <c r="O634" t="s">
        <v>669</v>
      </c>
      <c r="P634" t="s">
        <v>669</v>
      </c>
      <c r="Q634">
        <v>1</v>
      </c>
      <c r="W634">
        <v>0</v>
      </c>
      <c r="X634">
        <v>-991672839</v>
      </c>
      <c r="Y634">
        <v>6.88</v>
      </c>
      <c r="AA634">
        <v>0</v>
      </c>
      <c r="AB634">
        <v>31.8</v>
      </c>
      <c r="AC634">
        <v>0</v>
      </c>
      <c r="AD634">
        <v>0</v>
      </c>
      <c r="AE634">
        <v>0</v>
      </c>
      <c r="AF634">
        <v>2.08</v>
      </c>
      <c r="AG634">
        <v>0</v>
      </c>
      <c r="AH634">
        <v>0</v>
      </c>
      <c r="AI634">
        <v>1</v>
      </c>
      <c r="AJ634">
        <v>15.29</v>
      </c>
      <c r="AK634">
        <v>28.43</v>
      </c>
      <c r="AL634">
        <v>1</v>
      </c>
      <c r="AN634">
        <v>0</v>
      </c>
      <c r="AO634">
        <v>1</v>
      </c>
      <c r="AP634">
        <v>0</v>
      </c>
      <c r="AQ634">
        <v>0</v>
      </c>
      <c r="AR634">
        <v>0</v>
      </c>
      <c r="AS634" t="s">
        <v>3</v>
      </c>
      <c r="AT634">
        <v>6.88</v>
      </c>
      <c r="AU634" t="s">
        <v>3</v>
      </c>
      <c r="AV634">
        <v>0</v>
      </c>
      <c r="AW634">
        <v>2</v>
      </c>
      <c r="AX634">
        <v>68193494</v>
      </c>
      <c r="AY634">
        <v>1</v>
      </c>
      <c r="AZ634">
        <v>0</v>
      </c>
      <c r="BA634">
        <v>624</v>
      </c>
      <c r="BB634">
        <v>0</v>
      </c>
      <c r="BC634">
        <v>0</v>
      </c>
      <c r="BD634">
        <v>0</v>
      </c>
      <c r="BE634">
        <v>0</v>
      </c>
      <c r="BF634">
        <v>0</v>
      </c>
      <c r="BG634">
        <v>0</v>
      </c>
      <c r="BH634">
        <v>0</v>
      </c>
      <c r="BI634">
        <v>0</v>
      </c>
      <c r="BJ634">
        <v>0</v>
      </c>
      <c r="BK634">
        <v>0</v>
      </c>
      <c r="BL634">
        <v>0</v>
      </c>
      <c r="BM634">
        <v>0</v>
      </c>
      <c r="BN634">
        <v>0</v>
      </c>
      <c r="BO634">
        <v>0</v>
      </c>
      <c r="BP634">
        <v>0</v>
      </c>
      <c r="BQ634">
        <v>0</v>
      </c>
      <c r="BR634">
        <v>0</v>
      </c>
      <c r="BS634">
        <v>0</v>
      </c>
      <c r="BT634">
        <v>0</v>
      </c>
      <c r="BU634">
        <v>0</v>
      </c>
      <c r="BV634">
        <v>0</v>
      </c>
      <c r="BW634">
        <v>0</v>
      </c>
      <c r="CX634">
        <f>Y634*Source!I427</f>
        <v>1.8576000000000001</v>
      </c>
      <c r="CY634">
        <f>AB634</f>
        <v>31.8</v>
      </c>
      <c r="CZ634">
        <f>AF634</f>
        <v>2.08</v>
      </c>
      <c r="DA634">
        <f>AJ634</f>
        <v>15.29</v>
      </c>
      <c r="DB634">
        <f t="shared" si="146"/>
        <v>14.31</v>
      </c>
      <c r="DC634">
        <f t="shared" si="147"/>
        <v>0</v>
      </c>
    </row>
    <row r="635" spans="1:107" x14ac:dyDescent="0.2">
      <c r="A635">
        <f>ROW(Source!A427)</f>
        <v>427</v>
      </c>
      <c r="B635">
        <v>68187018</v>
      </c>
      <c r="C635">
        <v>68193480</v>
      </c>
      <c r="D635">
        <v>64808418</v>
      </c>
      <c r="E635">
        <v>1</v>
      </c>
      <c r="F635">
        <v>1</v>
      </c>
      <c r="G635">
        <v>1</v>
      </c>
      <c r="H635">
        <v>3</v>
      </c>
      <c r="I635" t="s">
        <v>906</v>
      </c>
      <c r="J635" t="s">
        <v>907</v>
      </c>
      <c r="K635" t="s">
        <v>908</v>
      </c>
      <c r="L635">
        <v>1348</v>
      </c>
      <c r="N635">
        <v>1009</v>
      </c>
      <c r="O635" t="s">
        <v>133</v>
      </c>
      <c r="P635" t="s">
        <v>133</v>
      </c>
      <c r="Q635">
        <v>1000</v>
      </c>
      <c r="W635">
        <v>0</v>
      </c>
      <c r="X635">
        <v>546198954</v>
      </c>
      <c r="Y635">
        <v>1E-3</v>
      </c>
      <c r="AA635">
        <v>94219.4</v>
      </c>
      <c r="AB635">
        <v>0</v>
      </c>
      <c r="AC635">
        <v>0</v>
      </c>
      <c r="AD635">
        <v>0</v>
      </c>
      <c r="AE635">
        <v>12430</v>
      </c>
      <c r="AF635">
        <v>0</v>
      </c>
      <c r="AG635">
        <v>0</v>
      </c>
      <c r="AH635">
        <v>0</v>
      </c>
      <c r="AI635">
        <v>7.58</v>
      </c>
      <c r="AJ635">
        <v>1</v>
      </c>
      <c r="AK635">
        <v>1</v>
      </c>
      <c r="AL635">
        <v>1</v>
      </c>
      <c r="AN635">
        <v>0</v>
      </c>
      <c r="AO635">
        <v>1</v>
      </c>
      <c r="AP635">
        <v>0</v>
      </c>
      <c r="AQ635">
        <v>0</v>
      </c>
      <c r="AR635">
        <v>0</v>
      </c>
      <c r="AS635" t="s">
        <v>3</v>
      </c>
      <c r="AT635">
        <v>1E-3</v>
      </c>
      <c r="AU635" t="s">
        <v>3</v>
      </c>
      <c r="AV635">
        <v>0</v>
      </c>
      <c r="AW635">
        <v>2</v>
      </c>
      <c r="AX635">
        <v>68193495</v>
      </c>
      <c r="AY635">
        <v>1</v>
      </c>
      <c r="AZ635">
        <v>0</v>
      </c>
      <c r="BA635">
        <v>625</v>
      </c>
      <c r="BB635">
        <v>0</v>
      </c>
      <c r="BC635">
        <v>0</v>
      </c>
      <c r="BD635">
        <v>0</v>
      </c>
      <c r="BE635">
        <v>0</v>
      </c>
      <c r="BF635">
        <v>0</v>
      </c>
      <c r="BG635">
        <v>0</v>
      </c>
      <c r="BH635">
        <v>0</v>
      </c>
      <c r="BI635">
        <v>0</v>
      </c>
      <c r="BJ635">
        <v>0</v>
      </c>
      <c r="BK635">
        <v>0</v>
      </c>
      <c r="BL635">
        <v>0</v>
      </c>
      <c r="BM635">
        <v>0</v>
      </c>
      <c r="BN635">
        <v>0</v>
      </c>
      <c r="BO635">
        <v>0</v>
      </c>
      <c r="BP635">
        <v>0</v>
      </c>
      <c r="BQ635">
        <v>0</v>
      </c>
      <c r="BR635">
        <v>0</v>
      </c>
      <c r="BS635">
        <v>0</v>
      </c>
      <c r="BT635">
        <v>0</v>
      </c>
      <c r="BU635">
        <v>0</v>
      </c>
      <c r="BV635">
        <v>0</v>
      </c>
      <c r="BW635">
        <v>0</v>
      </c>
      <c r="CX635">
        <f>Y635*Source!I427</f>
        <v>2.7E-4</v>
      </c>
      <c r="CY635">
        <f>AA635</f>
        <v>94219.4</v>
      </c>
      <c r="CZ635">
        <f>AE635</f>
        <v>12430</v>
      </c>
      <c r="DA635">
        <f>AI635</f>
        <v>7.58</v>
      </c>
      <c r="DB635">
        <f t="shared" si="146"/>
        <v>12.43</v>
      </c>
      <c r="DC635">
        <f t="shared" si="147"/>
        <v>0</v>
      </c>
    </row>
    <row r="636" spans="1:107" x14ac:dyDescent="0.2">
      <c r="A636">
        <f>ROW(Source!A427)</f>
        <v>427</v>
      </c>
      <c r="B636">
        <v>68187018</v>
      </c>
      <c r="C636">
        <v>68193480</v>
      </c>
      <c r="D636">
        <v>64809036</v>
      </c>
      <c r="E636">
        <v>1</v>
      </c>
      <c r="F636">
        <v>1</v>
      </c>
      <c r="G636">
        <v>1</v>
      </c>
      <c r="H636">
        <v>3</v>
      </c>
      <c r="I636" t="s">
        <v>909</v>
      </c>
      <c r="J636" t="s">
        <v>910</v>
      </c>
      <c r="K636" t="s">
        <v>911</v>
      </c>
      <c r="L636">
        <v>1356</v>
      </c>
      <c r="N636">
        <v>1010</v>
      </c>
      <c r="O636" t="s">
        <v>271</v>
      </c>
      <c r="P636" t="s">
        <v>271</v>
      </c>
      <c r="Q636">
        <v>1000</v>
      </c>
      <c r="W636">
        <v>0</v>
      </c>
      <c r="X636">
        <v>1703397329</v>
      </c>
      <c r="Y636">
        <v>0.3</v>
      </c>
      <c r="AA636">
        <v>179</v>
      </c>
      <c r="AB636">
        <v>0</v>
      </c>
      <c r="AC636">
        <v>0</v>
      </c>
      <c r="AD636">
        <v>0</v>
      </c>
      <c r="AE636">
        <v>179</v>
      </c>
      <c r="AF636">
        <v>0</v>
      </c>
      <c r="AG636">
        <v>0</v>
      </c>
      <c r="AH636">
        <v>0</v>
      </c>
      <c r="AI636">
        <v>1</v>
      </c>
      <c r="AJ636">
        <v>1</v>
      </c>
      <c r="AK636">
        <v>1</v>
      </c>
      <c r="AL636">
        <v>1</v>
      </c>
      <c r="AN636">
        <v>0</v>
      </c>
      <c r="AO636">
        <v>1</v>
      </c>
      <c r="AP636">
        <v>0</v>
      </c>
      <c r="AQ636">
        <v>0</v>
      </c>
      <c r="AR636">
        <v>0</v>
      </c>
      <c r="AS636" t="s">
        <v>3</v>
      </c>
      <c r="AT636">
        <v>0.3</v>
      </c>
      <c r="AU636" t="s">
        <v>3</v>
      </c>
      <c r="AV636">
        <v>0</v>
      </c>
      <c r="AW636">
        <v>2</v>
      </c>
      <c r="AX636">
        <v>68193496</v>
      </c>
      <c r="AY636">
        <v>1</v>
      </c>
      <c r="AZ636">
        <v>0</v>
      </c>
      <c r="BA636">
        <v>626</v>
      </c>
      <c r="BB636">
        <v>0</v>
      </c>
      <c r="BC636">
        <v>0</v>
      </c>
      <c r="BD636">
        <v>0</v>
      </c>
      <c r="BE636">
        <v>0</v>
      </c>
      <c r="BF636">
        <v>0</v>
      </c>
      <c r="BG636">
        <v>0</v>
      </c>
      <c r="BH636">
        <v>0</v>
      </c>
      <c r="BI636">
        <v>0</v>
      </c>
      <c r="BJ636">
        <v>0</v>
      </c>
      <c r="BK636">
        <v>0</v>
      </c>
      <c r="BL636">
        <v>0</v>
      </c>
      <c r="BM636">
        <v>0</v>
      </c>
      <c r="BN636">
        <v>0</v>
      </c>
      <c r="BO636">
        <v>0</v>
      </c>
      <c r="BP636">
        <v>0</v>
      </c>
      <c r="BQ636">
        <v>0</v>
      </c>
      <c r="BR636">
        <v>0</v>
      </c>
      <c r="BS636">
        <v>0</v>
      </c>
      <c r="BT636">
        <v>0</v>
      </c>
      <c r="BU636">
        <v>0</v>
      </c>
      <c r="BV636">
        <v>0</v>
      </c>
      <c r="BW636">
        <v>0</v>
      </c>
      <c r="CX636">
        <f>Y636*Source!I427</f>
        <v>8.1000000000000003E-2</v>
      </c>
      <c r="CY636">
        <f>AA636</f>
        <v>179</v>
      </c>
      <c r="CZ636">
        <f>AE636</f>
        <v>179</v>
      </c>
      <c r="DA636">
        <f>AI636</f>
        <v>1</v>
      </c>
      <c r="DB636">
        <f t="shared" si="146"/>
        <v>53.7</v>
      </c>
      <c r="DC636">
        <f t="shared" si="147"/>
        <v>0</v>
      </c>
    </row>
    <row r="637" spans="1:107" x14ac:dyDescent="0.2">
      <c r="A637">
        <f>ROW(Source!A427)</f>
        <v>427</v>
      </c>
      <c r="B637">
        <v>68187018</v>
      </c>
      <c r="C637">
        <v>68193480</v>
      </c>
      <c r="D637">
        <v>64864032</v>
      </c>
      <c r="E637">
        <v>1</v>
      </c>
      <c r="F637">
        <v>1</v>
      </c>
      <c r="G637">
        <v>1</v>
      </c>
      <c r="H637">
        <v>3</v>
      </c>
      <c r="I637" t="s">
        <v>265</v>
      </c>
      <c r="J637" t="s">
        <v>267</v>
      </c>
      <c r="K637" t="s">
        <v>266</v>
      </c>
      <c r="L637">
        <v>1308</v>
      </c>
      <c r="N637">
        <v>1003</v>
      </c>
      <c r="O637" t="s">
        <v>259</v>
      </c>
      <c r="P637" t="s">
        <v>259</v>
      </c>
      <c r="Q637">
        <v>100</v>
      </c>
      <c r="W637">
        <v>0</v>
      </c>
      <c r="X637">
        <v>2025463815</v>
      </c>
      <c r="Y637">
        <v>1</v>
      </c>
      <c r="AA637">
        <v>23716.5</v>
      </c>
      <c r="AB637">
        <v>0</v>
      </c>
      <c r="AC637">
        <v>0</v>
      </c>
      <c r="AD637">
        <v>0</v>
      </c>
      <c r="AE637">
        <v>7275</v>
      </c>
      <c r="AF637">
        <v>0</v>
      </c>
      <c r="AG637">
        <v>0</v>
      </c>
      <c r="AH637">
        <v>0</v>
      </c>
      <c r="AI637">
        <v>3.26</v>
      </c>
      <c r="AJ637">
        <v>1</v>
      </c>
      <c r="AK637">
        <v>1</v>
      </c>
      <c r="AL637">
        <v>1</v>
      </c>
      <c r="AN637">
        <v>0</v>
      </c>
      <c r="AO637">
        <v>0</v>
      </c>
      <c r="AP637">
        <v>0</v>
      </c>
      <c r="AQ637">
        <v>0</v>
      </c>
      <c r="AR637">
        <v>0</v>
      </c>
      <c r="AS637" t="s">
        <v>3</v>
      </c>
      <c r="AT637">
        <v>1</v>
      </c>
      <c r="AU637" t="s">
        <v>3</v>
      </c>
      <c r="AV637">
        <v>0</v>
      </c>
      <c r="AW637">
        <v>1</v>
      </c>
      <c r="AX637">
        <v>-1</v>
      </c>
      <c r="AY637">
        <v>0</v>
      </c>
      <c r="AZ637">
        <v>0</v>
      </c>
      <c r="BA637" t="s">
        <v>3</v>
      </c>
      <c r="BB637">
        <v>0</v>
      </c>
      <c r="BC637">
        <v>0</v>
      </c>
      <c r="BD637">
        <v>0</v>
      </c>
      <c r="BE637">
        <v>0</v>
      </c>
      <c r="BF637">
        <v>0</v>
      </c>
      <c r="BG637">
        <v>0</v>
      </c>
      <c r="BH637">
        <v>0</v>
      </c>
      <c r="BI637">
        <v>0</v>
      </c>
      <c r="BJ637">
        <v>0</v>
      </c>
      <c r="BK637">
        <v>0</v>
      </c>
      <c r="BL637">
        <v>0</v>
      </c>
      <c r="BM637">
        <v>0</v>
      </c>
      <c r="BN637">
        <v>0</v>
      </c>
      <c r="BO637">
        <v>0</v>
      </c>
      <c r="BP637">
        <v>0</v>
      </c>
      <c r="BQ637">
        <v>0</v>
      </c>
      <c r="BR637">
        <v>0</v>
      </c>
      <c r="BS637">
        <v>0</v>
      </c>
      <c r="BT637">
        <v>0</v>
      </c>
      <c r="BU637">
        <v>0</v>
      </c>
      <c r="BV637">
        <v>0</v>
      </c>
      <c r="BW637">
        <v>0</v>
      </c>
      <c r="CX637">
        <f>Y637*Source!I427</f>
        <v>0.27</v>
      </c>
      <c r="CY637">
        <f>AA637</f>
        <v>23716.5</v>
      </c>
      <c r="CZ637">
        <f>AE637</f>
        <v>7275</v>
      </c>
      <c r="DA637">
        <f>AI637</f>
        <v>3.26</v>
      </c>
      <c r="DB637">
        <f t="shared" si="146"/>
        <v>7275</v>
      </c>
      <c r="DC637">
        <f t="shared" si="147"/>
        <v>0</v>
      </c>
    </row>
    <row r="638" spans="1:107" x14ac:dyDescent="0.2">
      <c r="A638">
        <f>ROW(Source!A427)</f>
        <v>427</v>
      </c>
      <c r="B638">
        <v>68187018</v>
      </c>
      <c r="C638">
        <v>68193480</v>
      </c>
      <c r="D638">
        <v>64870754</v>
      </c>
      <c r="E638">
        <v>1</v>
      </c>
      <c r="F638">
        <v>1</v>
      </c>
      <c r="G638">
        <v>1</v>
      </c>
      <c r="H638">
        <v>3</v>
      </c>
      <c r="I638" t="s">
        <v>912</v>
      </c>
      <c r="J638" t="s">
        <v>913</v>
      </c>
      <c r="K638" t="s">
        <v>914</v>
      </c>
      <c r="L638">
        <v>1374</v>
      </c>
      <c r="N638">
        <v>1013</v>
      </c>
      <c r="O638" t="s">
        <v>915</v>
      </c>
      <c r="P638" t="s">
        <v>915</v>
      </c>
      <c r="Q638">
        <v>1</v>
      </c>
      <c r="W638">
        <v>0</v>
      </c>
      <c r="X638">
        <v>-915781824</v>
      </c>
      <c r="Y638">
        <v>3.5</v>
      </c>
      <c r="AA638">
        <v>1</v>
      </c>
      <c r="AB638">
        <v>0</v>
      </c>
      <c r="AC638">
        <v>0</v>
      </c>
      <c r="AD638">
        <v>0</v>
      </c>
      <c r="AE638">
        <v>1</v>
      </c>
      <c r="AF638">
        <v>0</v>
      </c>
      <c r="AG638">
        <v>0</v>
      </c>
      <c r="AH638">
        <v>0</v>
      </c>
      <c r="AI638">
        <v>1</v>
      </c>
      <c r="AJ638">
        <v>1</v>
      </c>
      <c r="AK638">
        <v>1</v>
      </c>
      <c r="AL638">
        <v>1</v>
      </c>
      <c r="AN638">
        <v>0</v>
      </c>
      <c r="AO638">
        <v>1</v>
      </c>
      <c r="AP638">
        <v>0</v>
      </c>
      <c r="AQ638">
        <v>0</v>
      </c>
      <c r="AR638">
        <v>0</v>
      </c>
      <c r="AS638" t="s">
        <v>3</v>
      </c>
      <c r="AT638">
        <v>3.5</v>
      </c>
      <c r="AU638" t="s">
        <v>3</v>
      </c>
      <c r="AV638">
        <v>0</v>
      </c>
      <c r="AW638">
        <v>2</v>
      </c>
      <c r="AX638">
        <v>68193497</v>
      </c>
      <c r="AY638">
        <v>1</v>
      </c>
      <c r="AZ638">
        <v>0</v>
      </c>
      <c r="BA638">
        <v>627</v>
      </c>
      <c r="BB638">
        <v>0</v>
      </c>
      <c r="BC638">
        <v>0</v>
      </c>
      <c r="BD638">
        <v>0</v>
      </c>
      <c r="BE638">
        <v>0</v>
      </c>
      <c r="BF638">
        <v>0</v>
      </c>
      <c r="BG638">
        <v>0</v>
      </c>
      <c r="BH638">
        <v>0</v>
      </c>
      <c r="BI638">
        <v>0</v>
      </c>
      <c r="BJ638">
        <v>0</v>
      </c>
      <c r="BK638">
        <v>0</v>
      </c>
      <c r="BL638">
        <v>0</v>
      </c>
      <c r="BM638">
        <v>0</v>
      </c>
      <c r="BN638">
        <v>0</v>
      </c>
      <c r="BO638">
        <v>0</v>
      </c>
      <c r="BP638">
        <v>0</v>
      </c>
      <c r="BQ638">
        <v>0</v>
      </c>
      <c r="BR638">
        <v>0</v>
      </c>
      <c r="BS638">
        <v>0</v>
      </c>
      <c r="BT638">
        <v>0</v>
      </c>
      <c r="BU638">
        <v>0</v>
      </c>
      <c r="BV638">
        <v>0</v>
      </c>
      <c r="BW638">
        <v>0</v>
      </c>
      <c r="CX638">
        <f>Y638*Source!I427</f>
        <v>0.94500000000000006</v>
      </c>
      <c r="CY638">
        <f>AA638</f>
        <v>1</v>
      </c>
      <c r="CZ638">
        <f>AE638</f>
        <v>1</v>
      </c>
      <c r="DA638">
        <f>AI638</f>
        <v>1</v>
      </c>
      <c r="DB638">
        <f t="shared" si="146"/>
        <v>3.5</v>
      </c>
      <c r="DC638">
        <f t="shared" si="147"/>
        <v>0</v>
      </c>
    </row>
    <row r="639" spans="1:107" x14ac:dyDescent="0.2">
      <c r="A639">
        <f>ROW(Source!A430)</f>
        <v>430</v>
      </c>
      <c r="B639">
        <v>68187018</v>
      </c>
      <c r="C639">
        <v>68193500</v>
      </c>
      <c r="D639">
        <v>18410280</v>
      </c>
      <c r="E639">
        <v>1</v>
      </c>
      <c r="F639">
        <v>1</v>
      </c>
      <c r="G639">
        <v>1</v>
      </c>
      <c r="H639">
        <v>1</v>
      </c>
      <c r="I639" t="s">
        <v>787</v>
      </c>
      <c r="J639" t="s">
        <v>3</v>
      </c>
      <c r="K639" t="s">
        <v>788</v>
      </c>
      <c r="L639">
        <v>1369</v>
      </c>
      <c r="N639">
        <v>1013</v>
      </c>
      <c r="O639" t="s">
        <v>665</v>
      </c>
      <c r="P639" t="s">
        <v>665</v>
      </c>
      <c r="Q639">
        <v>1</v>
      </c>
      <c r="W639">
        <v>0</v>
      </c>
      <c r="X639">
        <v>-464685602</v>
      </c>
      <c r="Y639">
        <v>16.29</v>
      </c>
      <c r="AA639">
        <v>0</v>
      </c>
      <c r="AB639">
        <v>0</v>
      </c>
      <c r="AC639">
        <v>0</v>
      </c>
      <c r="AD639">
        <v>9.51</v>
      </c>
      <c r="AE639">
        <v>0</v>
      </c>
      <c r="AF639">
        <v>0</v>
      </c>
      <c r="AG639">
        <v>0</v>
      </c>
      <c r="AH639">
        <v>9.51</v>
      </c>
      <c r="AI639">
        <v>1</v>
      </c>
      <c r="AJ639">
        <v>1</v>
      </c>
      <c r="AK639">
        <v>1</v>
      </c>
      <c r="AL639">
        <v>1</v>
      </c>
      <c r="AN639">
        <v>0</v>
      </c>
      <c r="AO639">
        <v>1</v>
      </c>
      <c r="AP639">
        <v>0</v>
      </c>
      <c r="AQ639">
        <v>0</v>
      </c>
      <c r="AR639">
        <v>0</v>
      </c>
      <c r="AS639" t="s">
        <v>3</v>
      </c>
      <c r="AT639">
        <v>16.29</v>
      </c>
      <c r="AU639" t="s">
        <v>3</v>
      </c>
      <c r="AV639">
        <v>1</v>
      </c>
      <c r="AW639">
        <v>2</v>
      </c>
      <c r="AX639">
        <v>68193510</v>
      </c>
      <c r="AY639">
        <v>1</v>
      </c>
      <c r="AZ639">
        <v>0</v>
      </c>
      <c r="BA639">
        <v>628</v>
      </c>
      <c r="BB639">
        <v>0</v>
      </c>
      <c r="BC639">
        <v>0</v>
      </c>
      <c r="BD639">
        <v>0</v>
      </c>
      <c r="BE639">
        <v>0</v>
      </c>
      <c r="BF639">
        <v>0</v>
      </c>
      <c r="BG639">
        <v>0</v>
      </c>
      <c r="BH639">
        <v>0</v>
      </c>
      <c r="BI639">
        <v>0</v>
      </c>
      <c r="BJ639">
        <v>0</v>
      </c>
      <c r="BK639">
        <v>0</v>
      </c>
      <c r="BL639">
        <v>0</v>
      </c>
      <c r="BM639">
        <v>0</v>
      </c>
      <c r="BN639">
        <v>0</v>
      </c>
      <c r="BO639">
        <v>0</v>
      </c>
      <c r="BP639">
        <v>0</v>
      </c>
      <c r="BQ639">
        <v>0</v>
      </c>
      <c r="BR639">
        <v>0</v>
      </c>
      <c r="BS639">
        <v>0</v>
      </c>
      <c r="BT639">
        <v>0</v>
      </c>
      <c r="BU639">
        <v>0</v>
      </c>
      <c r="BV639">
        <v>0</v>
      </c>
      <c r="BW639">
        <v>0</v>
      </c>
      <c r="CX639">
        <f>Y639*Source!I430</f>
        <v>2.2806000000000002</v>
      </c>
      <c r="CY639">
        <f>AD639</f>
        <v>9.51</v>
      </c>
      <c r="CZ639">
        <f>AH639</f>
        <v>9.51</v>
      </c>
      <c r="DA639">
        <f>AL639</f>
        <v>1</v>
      </c>
      <c r="DB639">
        <f t="shared" si="146"/>
        <v>154.91999999999999</v>
      </c>
      <c r="DC639">
        <f t="shared" si="147"/>
        <v>0</v>
      </c>
    </row>
    <row r="640" spans="1:107" x14ac:dyDescent="0.2">
      <c r="A640">
        <f>ROW(Source!A430)</f>
        <v>430</v>
      </c>
      <c r="B640">
        <v>68187018</v>
      </c>
      <c r="C640">
        <v>68193500</v>
      </c>
      <c r="D640">
        <v>121548</v>
      </c>
      <c r="E640">
        <v>1</v>
      </c>
      <c r="F640">
        <v>1</v>
      </c>
      <c r="G640">
        <v>1</v>
      </c>
      <c r="H640">
        <v>1</v>
      </c>
      <c r="I640" t="s">
        <v>44</v>
      </c>
      <c r="J640" t="s">
        <v>3</v>
      </c>
      <c r="K640" t="s">
        <v>723</v>
      </c>
      <c r="L640">
        <v>608254</v>
      </c>
      <c r="N640">
        <v>1013</v>
      </c>
      <c r="O640" t="s">
        <v>724</v>
      </c>
      <c r="P640" t="s">
        <v>724</v>
      </c>
      <c r="Q640">
        <v>1</v>
      </c>
      <c r="W640">
        <v>0</v>
      </c>
      <c r="X640">
        <v>-185737400</v>
      </c>
      <c r="Y640">
        <v>0.01</v>
      </c>
      <c r="AA640">
        <v>0</v>
      </c>
      <c r="AB640">
        <v>0</v>
      </c>
      <c r="AC640">
        <v>0</v>
      </c>
      <c r="AD640">
        <v>0</v>
      </c>
      <c r="AE640">
        <v>0</v>
      </c>
      <c r="AF640">
        <v>0</v>
      </c>
      <c r="AG640">
        <v>0</v>
      </c>
      <c r="AH640">
        <v>0</v>
      </c>
      <c r="AI640">
        <v>1</v>
      </c>
      <c r="AJ640">
        <v>1</v>
      </c>
      <c r="AK640">
        <v>1</v>
      </c>
      <c r="AL640">
        <v>1</v>
      </c>
      <c r="AN640">
        <v>0</v>
      </c>
      <c r="AO640">
        <v>1</v>
      </c>
      <c r="AP640">
        <v>0</v>
      </c>
      <c r="AQ640">
        <v>0</v>
      </c>
      <c r="AR640">
        <v>0</v>
      </c>
      <c r="AS640" t="s">
        <v>3</v>
      </c>
      <c r="AT640">
        <v>0.01</v>
      </c>
      <c r="AU640" t="s">
        <v>3</v>
      </c>
      <c r="AV640">
        <v>2</v>
      </c>
      <c r="AW640">
        <v>2</v>
      </c>
      <c r="AX640">
        <v>68193511</v>
      </c>
      <c r="AY640">
        <v>1</v>
      </c>
      <c r="AZ640">
        <v>0</v>
      </c>
      <c r="BA640">
        <v>629</v>
      </c>
      <c r="BB640">
        <v>0</v>
      </c>
      <c r="BC640">
        <v>0</v>
      </c>
      <c r="BD640">
        <v>0</v>
      </c>
      <c r="BE640">
        <v>0</v>
      </c>
      <c r="BF640">
        <v>0</v>
      </c>
      <c r="BG640">
        <v>0</v>
      </c>
      <c r="BH640">
        <v>0</v>
      </c>
      <c r="BI640">
        <v>0</v>
      </c>
      <c r="BJ640">
        <v>0</v>
      </c>
      <c r="BK640">
        <v>0</v>
      </c>
      <c r="BL640">
        <v>0</v>
      </c>
      <c r="BM640">
        <v>0</v>
      </c>
      <c r="BN640">
        <v>0</v>
      </c>
      <c r="BO640">
        <v>0</v>
      </c>
      <c r="BP640">
        <v>0</v>
      </c>
      <c r="BQ640">
        <v>0</v>
      </c>
      <c r="BR640">
        <v>0</v>
      </c>
      <c r="BS640">
        <v>0</v>
      </c>
      <c r="BT640">
        <v>0</v>
      </c>
      <c r="BU640">
        <v>0</v>
      </c>
      <c r="BV640">
        <v>0</v>
      </c>
      <c r="BW640">
        <v>0</v>
      </c>
      <c r="CX640">
        <f>Y640*Source!I430</f>
        <v>1.4000000000000002E-3</v>
      </c>
      <c r="CY640">
        <f>AD640</f>
        <v>0</v>
      </c>
      <c r="CZ640">
        <f>AH640</f>
        <v>0</v>
      </c>
      <c r="DA640">
        <f>AL640</f>
        <v>1</v>
      </c>
      <c r="DB640">
        <f t="shared" si="146"/>
        <v>0</v>
      </c>
      <c r="DC640">
        <f t="shared" si="147"/>
        <v>0</v>
      </c>
    </row>
    <row r="641" spans="1:107" x14ac:dyDescent="0.2">
      <c r="A641">
        <f>ROW(Source!A430)</f>
        <v>430</v>
      </c>
      <c r="B641">
        <v>68187018</v>
      </c>
      <c r="C641">
        <v>68193500</v>
      </c>
      <c r="D641">
        <v>64871408</v>
      </c>
      <c r="E641">
        <v>1</v>
      </c>
      <c r="F641">
        <v>1</v>
      </c>
      <c r="G641">
        <v>1</v>
      </c>
      <c r="H641">
        <v>2</v>
      </c>
      <c r="I641" t="s">
        <v>789</v>
      </c>
      <c r="J641" t="s">
        <v>790</v>
      </c>
      <c r="K641" t="s">
        <v>791</v>
      </c>
      <c r="L641">
        <v>1368</v>
      </c>
      <c r="N641">
        <v>1011</v>
      </c>
      <c r="O641" t="s">
        <v>669</v>
      </c>
      <c r="P641" t="s">
        <v>669</v>
      </c>
      <c r="Q641">
        <v>1</v>
      </c>
      <c r="W641">
        <v>0</v>
      </c>
      <c r="X641">
        <v>344519037</v>
      </c>
      <c r="Y641">
        <v>0.01</v>
      </c>
      <c r="AA641">
        <v>0</v>
      </c>
      <c r="AB641">
        <v>399.5</v>
      </c>
      <c r="AC641">
        <v>383.81</v>
      </c>
      <c r="AD641">
        <v>0</v>
      </c>
      <c r="AE641">
        <v>0</v>
      </c>
      <c r="AF641">
        <v>31.26</v>
      </c>
      <c r="AG641">
        <v>13.5</v>
      </c>
      <c r="AH641">
        <v>0</v>
      </c>
      <c r="AI641">
        <v>1</v>
      </c>
      <c r="AJ641">
        <v>12.78</v>
      </c>
      <c r="AK641">
        <v>28.43</v>
      </c>
      <c r="AL641">
        <v>1</v>
      </c>
      <c r="AN641">
        <v>0</v>
      </c>
      <c r="AO641">
        <v>1</v>
      </c>
      <c r="AP641">
        <v>0</v>
      </c>
      <c r="AQ641">
        <v>0</v>
      </c>
      <c r="AR641">
        <v>0</v>
      </c>
      <c r="AS641" t="s">
        <v>3</v>
      </c>
      <c r="AT641">
        <v>0.01</v>
      </c>
      <c r="AU641" t="s">
        <v>3</v>
      </c>
      <c r="AV641">
        <v>0</v>
      </c>
      <c r="AW641">
        <v>2</v>
      </c>
      <c r="AX641">
        <v>68193512</v>
      </c>
      <c r="AY641">
        <v>1</v>
      </c>
      <c r="AZ641">
        <v>0</v>
      </c>
      <c r="BA641">
        <v>630</v>
      </c>
      <c r="BB641">
        <v>0</v>
      </c>
      <c r="BC641">
        <v>0</v>
      </c>
      <c r="BD641">
        <v>0</v>
      </c>
      <c r="BE641">
        <v>0</v>
      </c>
      <c r="BF641">
        <v>0</v>
      </c>
      <c r="BG641">
        <v>0</v>
      </c>
      <c r="BH641">
        <v>0</v>
      </c>
      <c r="BI641">
        <v>0</v>
      </c>
      <c r="BJ641">
        <v>0</v>
      </c>
      <c r="BK641">
        <v>0</v>
      </c>
      <c r="BL641">
        <v>0</v>
      </c>
      <c r="BM641">
        <v>0</v>
      </c>
      <c r="BN641">
        <v>0</v>
      </c>
      <c r="BO641">
        <v>0</v>
      </c>
      <c r="BP641">
        <v>0</v>
      </c>
      <c r="BQ641">
        <v>0</v>
      </c>
      <c r="BR641">
        <v>0</v>
      </c>
      <c r="BS641">
        <v>0</v>
      </c>
      <c r="BT641">
        <v>0</v>
      </c>
      <c r="BU641">
        <v>0</v>
      </c>
      <c r="BV641">
        <v>0</v>
      </c>
      <c r="BW641">
        <v>0</v>
      </c>
      <c r="CX641">
        <f>Y641*Source!I430</f>
        <v>1.4000000000000002E-3</v>
      </c>
      <c r="CY641">
        <f>AB641</f>
        <v>399.5</v>
      </c>
      <c r="CZ641">
        <f>AF641</f>
        <v>31.26</v>
      </c>
      <c r="DA641">
        <f>AJ641</f>
        <v>12.78</v>
      </c>
      <c r="DB641">
        <f t="shared" si="146"/>
        <v>0.31</v>
      </c>
      <c r="DC641">
        <f t="shared" si="147"/>
        <v>0.14000000000000001</v>
      </c>
    </row>
    <row r="642" spans="1:107" x14ac:dyDescent="0.2">
      <c r="A642">
        <f>ROW(Source!A430)</f>
        <v>430</v>
      </c>
      <c r="B642">
        <v>68187018</v>
      </c>
      <c r="C642">
        <v>68193500</v>
      </c>
      <c r="D642">
        <v>64872081</v>
      </c>
      <c r="E642">
        <v>1</v>
      </c>
      <c r="F642">
        <v>1</v>
      </c>
      <c r="G642">
        <v>1</v>
      </c>
      <c r="H642">
        <v>2</v>
      </c>
      <c r="I642" t="s">
        <v>666</v>
      </c>
      <c r="J642" t="s">
        <v>667</v>
      </c>
      <c r="K642" t="s">
        <v>668</v>
      </c>
      <c r="L642">
        <v>1368</v>
      </c>
      <c r="N642">
        <v>1011</v>
      </c>
      <c r="O642" t="s">
        <v>669</v>
      </c>
      <c r="P642" t="s">
        <v>669</v>
      </c>
      <c r="Q642">
        <v>1</v>
      </c>
      <c r="W642">
        <v>0</v>
      </c>
      <c r="X642">
        <v>-1937814132</v>
      </c>
      <c r="Y642">
        <v>6.08</v>
      </c>
      <c r="AA642">
        <v>0</v>
      </c>
      <c r="AB642">
        <v>12.45</v>
      </c>
      <c r="AC642">
        <v>0</v>
      </c>
      <c r="AD642">
        <v>0</v>
      </c>
      <c r="AE642">
        <v>0</v>
      </c>
      <c r="AF642">
        <v>3</v>
      </c>
      <c r="AG642">
        <v>0</v>
      </c>
      <c r="AH642">
        <v>0</v>
      </c>
      <c r="AI642">
        <v>1</v>
      </c>
      <c r="AJ642">
        <v>4.1500000000000004</v>
      </c>
      <c r="AK642">
        <v>28.43</v>
      </c>
      <c r="AL642">
        <v>1</v>
      </c>
      <c r="AN642">
        <v>0</v>
      </c>
      <c r="AO642">
        <v>1</v>
      </c>
      <c r="AP642">
        <v>0</v>
      </c>
      <c r="AQ642">
        <v>0</v>
      </c>
      <c r="AR642">
        <v>0</v>
      </c>
      <c r="AS642" t="s">
        <v>3</v>
      </c>
      <c r="AT642">
        <v>6.08</v>
      </c>
      <c r="AU642" t="s">
        <v>3</v>
      </c>
      <c r="AV642">
        <v>0</v>
      </c>
      <c r="AW642">
        <v>2</v>
      </c>
      <c r="AX642">
        <v>68193513</v>
      </c>
      <c r="AY642">
        <v>1</v>
      </c>
      <c r="AZ642">
        <v>0</v>
      </c>
      <c r="BA642">
        <v>631</v>
      </c>
      <c r="BB642">
        <v>0</v>
      </c>
      <c r="BC642">
        <v>0</v>
      </c>
      <c r="BD642">
        <v>0</v>
      </c>
      <c r="BE642">
        <v>0</v>
      </c>
      <c r="BF642">
        <v>0</v>
      </c>
      <c r="BG642">
        <v>0</v>
      </c>
      <c r="BH642">
        <v>0</v>
      </c>
      <c r="BI642">
        <v>0</v>
      </c>
      <c r="BJ642">
        <v>0</v>
      </c>
      <c r="BK642">
        <v>0</v>
      </c>
      <c r="BL642">
        <v>0</v>
      </c>
      <c r="BM642">
        <v>0</v>
      </c>
      <c r="BN642">
        <v>0</v>
      </c>
      <c r="BO642">
        <v>0</v>
      </c>
      <c r="BP642">
        <v>0</v>
      </c>
      <c r="BQ642">
        <v>0</v>
      </c>
      <c r="BR642">
        <v>0</v>
      </c>
      <c r="BS642">
        <v>0</v>
      </c>
      <c r="BT642">
        <v>0</v>
      </c>
      <c r="BU642">
        <v>0</v>
      </c>
      <c r="BV642">
        <v>0</v>
      </c>
      <c r="BW642">
        <v>0</v>
      </c>
      <c r="CX642">
        <f>Y642*Source!I430</f>
        <v>0.85120000000000007</v>
      </c>
      <c r="CY642">
        <f>AB642</f>
        <v>12.45</v>
      </c>
      <c r="CZ642">
        <f>AF642</f>
        <v>3</v>
      </c>
      <c r="DA642">
        <f>AJ642</f>
        <v>4.1500000000000004</v>
      </c>
      <c r="DB642">
        <f t="shared" si="146"/>
        <v>18.239999999999998</v>
      </c>
      <c r="DC642">
        <f t="shared" si="147"/>
        <v>0</v>
      </c>
    </row>
    <row r="643" spans="1:107" x14ac:dyDescent="0.2">
      <c r="A643">
        <f>ROW(Source!A430)</f>
        <v>430</v>
      </c>
      <c r="B643">
        <v>68187018</v>
      </c>
      <c r="C643">
        <v>68193500</v>
      </c>
      <c r="D643">
        <v>64872869</v>
      </c>
      <c r="E643">
        <v>1</v>
      </c>
      <c r="F643">
        <v>1</v>
      </c>
      <c r="G643">
        <v>1</v>
      </c>
      <c r="H643">
        <v>2</v>
      </c>
      <c r="I643" t="s">
        <v>673</v>
      </c>
      <c r="J643" t="s">
        <v>674</v>
      </c>
      <c r="K643" t="s">
        <v>675</v>
      </c>
      <c r="L643">
        <v>1368</v>
      </c>
      <c r="N643">
        <v>1011</v>
      </c>
      <c r="O643" t="s">
        <v>669</v>
      </c>
      <c r="P643" t="s">
        <v>669</v>
      </c>
      <c r="Q643">
        <v>1</v>
      </c>
      <c r="W643">
        <v>0</v>
      </c>
      <c r="X643">
        <v>-991672839</v>
      </c>
      <c r="Y643">
        <v>6.08</v>
      </c>
      <c r="AA643">
        <v>0</v>
      </c>
      <c r="AB643">
        <v>31.8</v>
      </c>
      <c r="AC643">
        <v>0</v>
      </c>
      <c r="AD643">
        <v>0</v>
      </c>
      <c r="AE643">
        <v>0</v>
      </c>
      <c r="AF643">
        <v>2.08</v>
      </c>
      <c r="AG643">
        <v>0</v>
      </c>
      <c r="AH643">
        <v>0</v>
      </c>
      <c r="AI643">
        <v>1</v>
      </c>
      <c r="AJ643">
        <v>15.29</v>
      </c>
      <c r="AK643">
        <v>28.43</v>
      </c>
      <c r="AL643">
        <v>1</v>
      </c>
      <c r="AN643">
        <v>0</v>
      </c>
      <c r="AO643">
        <v>1</v>
      </c>
      <c r="AP643">
        <v>0</v>
      </c>
      <c r="AQ643">
        <v>0</v>
      </c>
      <c r="AR643">
        <v>0</v>
      </c>
      <c r="AS643" t="s">
        <v>3</v>
      </c>
      <c r="AT643">
        <v>6.08</v>
      </c>
      <c r="AU643" t="s">
        <v>3</v>
      </c>
      <c r="AV643">
        <v>0</v>
      </c>
      <c r="AW643">
        <v>2</v>
      </c>
      <c r="AX643">
        <v>68193514</v>
      </c>
      <c r="AY643">
        <v>1</v>
      </c>
      <c r="AZ643">
        <v>0</v>
      </c>
      <c r="BA643">
        <v>632</v>
      </c>
      <c r="BB643">
        <v>0</v>
      </c>
      <c r="BC643">
        <v>0</v>
      </c>
      <c r="BD643">
        <v>0</v>
      </c>
      <c r="BE643">
        <v>0</v>
      </c>
      <c r="BF643">
        <v>0</v>
      </c>
      <c r="BG643">
        <v>0</v>
      </c>
      <c r="BH643">
        <v>0</v>
      </c>
      <c r="BI643">
        <v>0</v>
      </c>
      <c r="BJ643">
        <v>0</v>
      </c>
      <c r="BK643">
        <v>0</v>
      </c>
      <c r="BL643">
        <v>0</v>
      </c>
      <c r="BM643">
        <v>0</v>
      </c>
      <c r="BN643">
        <v>0</v>
      </c>
      <c r="BO643">
        <v>0</v>
      </c>
      <c r="BP643">
        <v>0</v>
      </c>
      <c r="BQ643">
        <v>0</v>
      </c>
      <c r="BR643">
        <v>0</v>
      </c>
      <c r="BS643">
        <v>0</v>
      </c>
      <c r="BT643">
        <v>0</v>
      </c>
      <c r="BU643">
        <v>0</v>
      </c>
      <c r="BV643">
        <v>0</v>
      </c>
      <c r="BW643">
        <v>0</v>
      </c>
      <c r="CX643">
        <f>Y643*Source!I430</f>
        <v>0.85120000000000007</v>
      </c>
      <c r="CY643">
        <f>AB643</f>
        <v>31.8</v>
      </c>
      <c r="CZ643">
        <f>AF643</f>
        <v>2.08</v>
      </c>
      <c r="DA643">
        <f>AJ643</f>
        <v>15.29</v>
      </c>
      <c r="DB643">
        <f t="shared" si="146"/>
        <v>12.65</v>
      </c>
      <c r="DC643">
        <f t="shared" si="147"/>
        <v>0</v>
      </c>
    </row>
    <row r="644" spans="1:107" x14ac:dyDescent="0.2">
      <c r="A644">
        <f>ROW(Source!A430)</f>
        <v>430</v>
      </c>
      <c r="B644">
        <v>68187018</v>
      </c>
      <c r="C644">
        <v>68193500</v>
      </c>
      <c r="D644">
        <v>64808418</v>
      </c>
      <c r="E644">
        <v>1</v>
      </c>
      <c r="F644">
        <v>1</v>
      </c>
      <c r="G644">
        <v>1</v>
      </c>
      <c r="H644">
        <v>3</v>
      </c>
      <c r="I644" t="s">
        <v>906</v>
      </c>
      <c r="J644" t="s">
        <v>907</v>
      </c>
      <c r="K644" t="s">
        <v>908</v>
      </c>
      <c r="L644">
        <v>1348</v>
      </c>
      <c r="N644">
        <v>1009</v>
      </c>
      <c r="O644" t="s">
        <v>133</v>
      </c>
      <c r="P644" t="s">
        <v>133</v>
      </c>
      <c r="Q644">
        <v>1000</v>
      </c>
      <c r="W644">
        <v>0</v>
      </c>
      <c r="X644">
        <v>546198954</v>
      </c>
      <c r="Y644">
        <v>1E-3</v>
      </c>
      <c r="AA644">
        <v>94219.4</v>
      </c>
      <c r="AB644">
        <v>0</v>
      </c>
      <c r="AC644">
        <v>0</v>
      </c>
      <c r="AD644">
        <v>0</v>
      </c>
      <c r="AE644">
        <v>12430</v>
      </c>
      <c r="AF644">
        <v>0</v>
      </c>
      <c r="AG644">
        <v>0</v>
      </c>
      <c r="AH644">
        <v>0</v>
      </c>
      <c r="AI644">
        <v>7.58</v>
      </c>
      <c r="AJ644">
        <v>1</v>
      </c>
      <c r="AK644">
        <v>1</v>
      </c>
      <c r="AL644">
        <v>1</v>
      </c>
      <c r="AN644">
        <v>0</v>
      </c>
      <c r="AO644">
        <v>1</v>
      </c>
      <c r="AP644">
        <v>0</v>
      </c>
      <c r="AQ644">
        <v>0</v>
      </c>
      <c r="AR644">
        <v>0</v>
      </c>
      <c r="AS644" t="s">
        <v>3</v>
      </c>
      <c r="AT644">
        <v>1E-3</v>
      </c>
      <c r="AU644" t="s">
        <v>3</v>
      </c>
      <c r="AV644">
        <v>0</v>
      </c>
      <c r="AW644">
        <v>2</v>
      </c>
      <c r="AX644">
        <v>68193515</v>
      </c>
      <c r="AY644">
        <v>1</v>
      </c>
      <c r="AZ644">
        <v>0</v>
      </c>
      <c r="BA644">
        <v>633</v>
      </c>
      <c r="BB644">
        <v>0</v>
      </c>
      <c r="BC644">
        <v>0</v>
      </c>
      <c r="BD644">
        <v>0</v>
      </c>
      <c r="BE644">
        <v>0</v>
      </c>
      <c r="BF644">
        <v>0</v>
      </c>
      <c r="BG644">
        <v>0</v>
      </c>
      <c r="BH644">
        <v>0</v>
      </c>
      <c r="BI644">
        <v>0</v>
      </c>
      <c r="BJ644">
        <v>0</v>
      </c>
      <c r="BK644">
        <v>0</v>
      </c>
      <c r="BL644">
        <v>0</v>
      </c>
      <c r="BM644">
        <v>0</v>
      </c>
      <c r="BN644">
        <v>0</v>
      </c>
      <c r="BO644">
        <v>0</v>
      </c>
      <c r="BP644">
        <v>0</v>
      </c>
      <c r="BQ644">
        <v>0</v>
      </c>
      <c r="BR644">
        <v>0</v>
      </c>
      <c r="BS644">
        <v>0</v>
      </c>
      <c r="BT644">
        <v>0</v>
      </c>
      <c r="BU644">
        <v>0</v>
      </c>
      <c r="BV644">
        <v>0</v>
      </c>
      <c r="BW644">
        <v>0</v>
      </c>
      <c r="CX644">
        <f>Y644*Source!I430</f>
        <v>1.4000000000000001E-4</v>
      </c>
      <c r="CY644">
        <f>AA644</f>
        <v>94219.4</v>
      </c>
      <c r="CZ644">
        <f>AE644</f>
        <v>12430</v>
      </c>
      <c r="DA644">
        <f>AI644</f>
        <v>7.58</v>
      </c>
      <c r="DB644">
        <f t="shared" si="146"/>
        <v>12.43</v>
      </c>
      <c r="DC644">
        <f t="shared" si="147"/>
        <v>0</v>
      </c>
    </row>
    <row r="645" spans="1:107" x14ac:dyDescent="0.2">
      <c r="A645">
        <f>ROW(Source!A430)</f>
        <v>430</v>
      </c>
      <c r="B645">
        <v>68187018</v>
      </c>
      <c r="C645">
        <v>68193500</v>
      </c>
      <c r="D645">
        <v>64809036</v>
      </c>
      <c r="E645">
        <v>1</v>
      </c>
      <c r="F645">
        <v>1</v>
      </c>
      <c r="G645">
        <v>1</v>
      </c>
      <c r="H645">
        <v>3</v>
      </c>
      <c r="I645" t="s">
        <v>909</v>
      </c>
      <c r="J645" t="s">
        <v>910</v>
      </c>
      <c r="K645" t="s">
        <v>911</v>
      </c>
      <c r="L645">
        <v>1356</v>
      </c>
      <c r="N645">
        <v>1010</v>
      </c>
      <c r="O645" t="s">
        <v>271</v>
      </c>
      <c r="P645" t="s">
        <v>271</v>
      </c>
      <c r="Q645">
        <v>1000</v>
      </c>
      <c r="W645">
        <v>0</v>
      </c>
      <c r="X645">
        <v>1703397329</v>
      </c>
      <c r="Y645">
        <v>0.2</v>
      </c>
      <c r="AA645">
        <v>179</v>
      </c>
      <c r="AB645">
        <v>0</v>
      </c>
      <c r="AC645">
        <v>0</v>
      </c>
      <c r="AD645">
        <v>0</v>
      </c>
      <c r="AE645">
        <v>179</v>
      </c>
      <c r="AF645">
        <v>0</v>
      </c>
      <c r="AG645">
        <v>0</v>
      </c>
      <c r="AH645">
        <v>0</v>
      </c>
      <c r="AI645">
        <v>1</v>
      </c>
      <c r="AJ645">
        <v>1</v>
      </c>
      <c r="AK645">
        <v>1</v>
      </c>
      <c r="AL645">
        <v>1</v>
      </c>
      <c r="AN645">
        <v>0</v>
      </c>
      <c r="AO645">
        <v>1</v>
      </c>
      <c r="AP645">
        <v>0</v>
      </c>
      <c r="AQ645">
        <v>0</v>
      </c>
      <c r="AR645">
        <v>0</v>
      </c>
      <c r="AS645" t="s">
        <v>3</v>
      </c>
      <c r="AT645">
        <v>0.2</v>
      </c>
      <c r="AU645" t="s">
        <v>3</v>
      </c>
      <c r="AV645">
        <v>0</v>
      </c>
      <c r="AW645">
        <v>2</v>
      </c>
      <c r="AX645">
        <v>68193516</v>
      </c>
      <c r="AY645">
        <v>1</v>
      </c>
      <c r="AZ645">
        <v>0</v>
      </c>
      <c r="BA645">
        <v>634</v>
      </c>
      <c r="BB645">
        <v>0</v>
      </c>
      <c r="BC645">
        <v>0</v>
      </c>
      <c r="BD645">
        <v>0</v>
      </c>
      <c r="BE645">
        <v>0</v>
      </c>
      <c r="BF645">
        <v>0</v>
      </c>
      <c r="BG645">
        <v>0</v>
      </c>
      <c r="BH645">
        <v>0</v>
      </c>
      <c r="BI645">
        <v>0</v>
      </c>
      <c r="BJ645">
        <v>0</v>
      </c>
      <c r="BK645">
        <v>0</v>
      </c>
      <c r="BL645">
        <v>0</v>
      </c>
      <c r="BM645">
        <v>0</v>
      </c>
      <c r="BN645">
        <v>0</v>
      </c>
      <c r="BO645">
        <v>0</v>
      </c>
      <c r="BP645">
        <v>0</v>
      </c>
      <c r="BQ645">
        <v>0</v>
      </c>
      <c r="BR645">
        <v>0</v>
      </c>
      <c r="BS645">
        <v>0</v>
      </c>
      <c r="BT645">
        <v>0</v>
      </c>
      <c r="BU645">
        <v>0</v>
      </c>
      <c r="BV645">
        <v>0</v>
      </c>
      <c r="BW645">
        <v>0</v>
      </c>
      <c r="CX645">
        <f>Y645*Source!I430</f>
        <v>2.8000000000000004E-2</v>
      </c>
      <c r="CY645">
        <f>AA645</f>
        <v>179</v>
      </c>
      <c r="CZ645">
        <f>AE645</f>
        <v>179</v>
      </c>
      <c r="DA645">
        <f>AI645</f>
        <v>1</v>
      </c>
      <c r="DB645">
        <f t="shared" si="146"/>
        <v>35.799999999999997</v>
      </c>
      <c r="DC645">
        <f t="shared" si="147"/>
        <v>0</v>
      </c>
    </row>
    <row r="646" spans="1:107" x14ac:dyDescent="0.2">
      <c r="A646">
        <f>ROW(Source!A430)</f>
        <v>430</v>
      </c>
      <c r="B646">
        <v>68187018</v>
      </c>
      <c r="C646">
        <v>68193500</v>
      </c>
      <c r="D646">
        <v>64864028</v>
      </c>
      <c r="E646">
        <v>1</v>
      </c>
      <c r="F646">
        <v>1</v>
      </c>
      <c r="G646">
        <v>1</v>
      </c>
      <c r="H646">
        <v>3</v>
      </c>
      <c r="I646" t="s">
        <v>278</v>
      </c>
      <c r="J646" t="s">
        <v>280</v>
      </c>
      <c r="K646" t="s">
        <v>279</v>
      </c>
      <c r="L646">
        <v>1308</v>
      </c>
      <c r="N646">
        <v>1003</v>
      </c>
      <c r="O646" t="s">
        <v>259</v>
      </c>
      <c r="P646" t="s">
        <v>259</v>
      </c>
      <c r="Q646">
        <v>100</v>
      </c>
      <c r="W646">
        <v>0</v>
      </c>
      <c r="X646">
        <v>-343119207</v>
      </c>
      <c r="Y646">
        <v>1</v>
      </c>
      <c r="AA646">
        <v>5772.46</v>
      </c>
      <c r="AB646">
        <v>0</v>
      </c>
      <c r="AC646">
        <v>0</v>
      </c>
      <c r="AD646">
        <v>0</v>
      </c>
      <c r="AE646">
        <v>727.01</v>
      </c>
      <c r="AF646">
        <v>0</v>
      </c>
      <c r="AG646">
        <v>0</v>
      </c>
      <c r="AH646">
        <v>0</v>
      </c>
      <c r="AI646">
        <v>7.94</v>
      </c>
      <c r="AJ646">
        <v>1</v>
      </c>
      <c r="AK646">
        <v>1</v>
      </c>
      <c r="AL646">
        <v>1</v>
      </c>
      <c r="AN646">
        <v>0</v>
      </c>
      <c r="AO646">
        <v>0</v>
      </c>
      <c r="AP646">
        <v>0</v>
      </c>
      <c r="AQ646">
        <v>0</v>
      </c>
      <c r="AR646">
        <v>0</v>
      </c>
      <c r="AS646" t="s">
        <v>3</v>
      </c>
      <c r="AT646">
        <v>1</v>
      </c>
      <c r="AU646" t="s">
        <v>3</v>
      </c>
      <c r="AV646">
        <v>0</v>
      </c>
      <c r="AW646">
        <v>1</v>
      </c>
      <c r="AX646">
        <v>-1</v>
      </c>
      <c r="AY646">
        <v>0</v>
      </c>
      <c r="AZ646">
        <v>0</v>
      </c>
      <c r="BA646" t="s">
        <v>3</v>
      </c>
      <c r="BB646">
        <v>0</v>
      </c>
      <c r="BC646">
        <v>0</v>
      </c>
      <c r="BD646">
        <v>0</v>
      </c>
      <c r="BE646">
        <v>0</v>
      </c>
      <c r="BF646">
        <v>0</v>
      </c>
      <c r="BG646">
        <v>0</v>
      </c>
      <c r="BH646">
        <v>0</v>
      </c>
      <c r="BI646">
        <v>0</v>
      </c>
      <c r="BJ646">
        <v>0</v>
      </c>
      <c r="BK646">
        <v>0</v>
      </c>
      <c r="BL646">
        <v>0</v>
      </c>
      <c r="BM646">
        <v>0</v>
      </c>
      <c r="BN646">
        <v>0</v>
      </c>
      <c r="BO646">
        <v>0</v>
      </c>
      <c r="BP646">
        <v>0</v>
      </c>
      <c r="BQ646">
        <v>0</v>
      </c>
      <c r="BR646">
        <v>0</v>
      </c>
      <c r="BS646">
        <v>0</v>
      </c>
      <c r="BT646">
        <v>0</v>
      </c>
      <c r="BU646">
        <v>0</v>
      </c>
      <c r="BV646">
        <v>0</v>
      </c>
      <c r="BW646">
        <v>0</v>
      </c>
      <c r="CX646">
        <f>Y646*Source!I430</f>
        <v>0.14000000000000001</v>
      </c>
      <c r="CY646">
        <f>AA646</f>
        <v>5772.46</v>
      </c>
      <c r="CZ646">
        <f>AE646</f>
        <v>727.01</v>
      </c>
      <c r="DA646">
        <f>AI646</f>
        <v>7.94</v>
      </c>
      <c r="DB646">
        <f t="shared" si="146"/>
        <v>727.01</v>
      </c>
      <c r="DC646">
        <f t="shared" si="147"/>
        <v>0</v>
      </c>
    </row>
    <row r="647" spans="1:107" x14ac:dyDescent="0.2">
      <c r="A647">
        <f>ROW(Source!A430)</f>
        <v>430</v>
      </c>
      <c r="B647">
        <v>68187018</v>
      </c>
      <c r="C647">
        <v>68193500</v>
      </c>
      <c r="D647">
        <v>64870754</v>
      </c>
      <c r="E647">
        <v>1</v>
      </c>
      <c r="F647">
        <v>1</v>
      </c>
      <c r="G647">
        <v>1</v>
      </c>
      <c r="H647">
        <v>3</v>
      </c>
      <c r="I647" t="s">
        <v>912</v>
      </c>
      <c r="J647" t="s">
        <v>913</v>
      </c>
      <c r="K647" t="s">
        <v>914</v>
      </c>
      <c r="L647">
        <v>1374</v>
      </c>
      <c r="N647">
        <v>1013</v>
      </c>
      <c r="O647" t="s">
        <v>915</v>
      </c>
      <c r="P647" t="s">
        <v>915</v>
      </c>
      <c r="Q647">
        <v>1</v>
      </c>
      <c r="W647">
        <v>0</v>
      </c>
      <c r="X647">
        <v>-915781824</v>
      </c>
      <c r="Y647">
        <v>3.1</v>
      </c>
      <c r="AA647">
        <v>1</v>
      </c>
      <c r="AB647">
        <v>0</v>
      </c>
      <c r="AC647">
        <v>0</v>
      </c>
      <c r="AD647">
        <v>0</v>
      </c>
      <c r="AE647">
        <v>1</v>
      </c>
      <c r="AF647">
        <v>0</v>
      </c>
      <c r="AG647">
        <v>0</v>
      </c>
      <c r="AH647">
        <v>0</v>
      </c>
      <c r="AI647">
        <v>1</v>
      </c>
      <c r="AJ647">
        <v>1</v>
      </c>
      <c r="AK647">
        <v>1</v>
      </c>
      <c r="AL647">
        <v>1</v>
      </c>
      <c r="AN647">
        <v>0</v>
      </c>
      <c r="AO647">
        <v>1</v>
      </c>
      <c r="AP647">
        <v>0</v>
      </c>
      <c r="AQ647">
        <v>0</v>
      </c>
      <c r="AR647">
        <v>0</v>
      </c>
      <c r="AS647" t="s">
        <v>3</v>
      </c>
      <c r="AT647">
        <v>3.1</v>
      </c>
      <c r="AU647" t="s">
        <v>3</v>
      </c>
      <c r="AV647">
        <v>0</v>
      </c>
      <c r="AW647">
        <v>2</v>
      </c>
      <c r="AX647">
        <v>68193517</v>
      </c>
      <c r="AY647">
        <v>1</v>
      </c>
      <c r="AZ647">
        <v>0</v>
      </c>
      <c r="BA647">
        <v>635</v>
      </c>
      <c r="BB647">
        <v>0</v>
      </c>
      <c r="BC647">
        <v>0</v>
      </c>
      <c r="BD647">
        <v>0</v>
      </c>
      <c r="BE647">
        <v>0</v>
      </c>
      <c r="BF647">
        <v>0</v>
      </c>
      <c r="BG647">
        <v>0</v>
      </c>
      <c r="BH647">
        <v>0</v>
      </c>
      <c r="BI647">
        <v>0</v>
      </c>
      <c r="BJ647">
        <v>0</v>
      </c>
      <c r="BK647">
        <v>0</v>
      </c>
      <c r="BL647">
        <v>0</v>
      </c>
      <c r="BM647">
        <v>0</v>
      </c>
      <c r="BN647">
        <v>0</v>
      </c>
      <c r="BO647">
        <v>0</v>
      </c>
      <c r="BP647">
        <v>0</v>
      </c>
      <c r="BQ647">
        <v>0</v>
      </c>
      <c r="BR647">
        <v>0</v>
      </c>
      <c r="BS647">
        <v>0</v>
      </c>
      <c r="BT647">
        <v>0</v>
      </c>
      <c r="BU647">
        <v>0</v>
      </c>
      <c r="BV647">
        <v>0</v>
      </c>
      <c r="BW647">
        <v>0</v>
      </c>
      <c r="CX647">
        <f>Y647*Source!I430</f>
        <v>0.43400000000000005</v>
      </c>
      <c r="CY647">
        <f>AA647</f>
        <v>1</v>
      </c>
      <c r="CZ647">
        <f>AE647</f>
        <v>1</v>
      </c>
      <c r="DA647">
        <f>AI647</f>
        <v>1</v>
      </c>
      <c r="DB647">
        <f t="shared" si="146"/>
        <v>3.1</v>
      </c>
      <c r="DC647">
        <f t="shared" si="147"/>
        <v>0</v>
      </c>
    </row>
    <row r="648" spans="1:107" x14ac:dyDescent="0.2">
      <c r="A648">
        <f>ROW(Source!A432)</f>
        <v>432</v>
      </c>
      <c r="B648">
        <v>68187018</v>
      </c>
      <c r="C648">
        <v>68193519</v>
      </c>
      <c r="D648">
        <v>29361034</v>
      </c>
      <c r="E648">
        <v>1</v>
      </c>
      <c r="F648">
        <v>1</v>
      </c>
      <c r="G648">
        <v>1</v>
      </c>
      <c r="H648">
        <v>1</v>
      </c>
      <c r="I648" t="s">
        <v>916</v>
      </c>
      <c r="J648" t="s">
        <v>3</v>
      </c>
      <c r="K648" t="s">
        <v>917</v>
      </c>
      <c r="L648">
        <v>1369</v>
      </c>
      <c r="N648">
        <v>1013</v>
      </c>
      <c r="O648" t="s">
        <v>665</v>
      </c>
      <c r="P648" t="s">
        <v>665</v>
      </c>
      <c r="Q648">
        <v>1</v>
      </c>
      <c r="W648">
        <v>0</v>
      </c>
      <c r="X648">
        <v>184923391</v>
      </c>
      <c r="Y648">
        <v>19.04</v>
      </c>
      <c r="AA648">
        <v>0</v>
      </c>
      <c r="AB648">
        <v>0</v>
      </c>
      <c r="AC648">
        <v>0</v>
      </c>
      <c r="AD648">
        <v>9.4</v>
      </c>
      <c r="AE648">
        <v>0</v>
      </c>
      <c r="AF648">
        <v>0</v>
      </c>
      <c r="AG648">
        <v>0</v>
      </c>
      <c r="AH648">
        <v>9.4</v>
      </c>
      <c r="AI648">
        <v>1</v>
      </c>
      <c r="AJ648">
        <v>1</v>
      </c>
      <c r="AK648">
        <v>1</v>
      </c>
      <c r="AL648">
        <v>1</v>
      </c>
      <c r="AN648">
        <v>0</v>
      </c>
      <c r="AO648">
        <v>1</v>
      </c>
      <c r="AP648">
        <v>0</v>
      </c>
      <c r="AQ648">
        <v>0</v>
      </c>
      <c r="AR648">
        <v>0</v>
      </c>
      <c r="AS648" t="s">
        <v>3</v>
      </c>
      <c r="AT648">
        <v>19.04</v>
      </c>
      <c r="AU648" t="s">
        <v>3</v>
      </c>
      <c r="AV648">
        <v>1</v>
      </c>
      <c r="AW648">
        <v>2</v>
      </c>
      <c r="AX648">
        <v>68193531</v>
      </c>
      <c r="AY648">
        <v>1</v>
      </c>
      <c r="AZ648">
        <v>0</v>
      </c>
      <c r="BA648">
        <v>636</v>
      </c>
      <c r="BB648">
        <v>0</v>
      </c>
      <c r="BC648">
        <v>0</v>
      </c>
      <c r="BD648">
        <v>0</v>
      </c>
      <c r="BE648">
        <v>0</v>
      </c>
      <c r="BF648">
        <v>0</v>
      </c>
      <c r="BG648">
        <v>0</v>
      </c>
      <c r="BH648">
        <v>0</v>
      </c>
      <c r="BI648">
        <v>0</v>
      </c>
      <c r="BJ648">
        <v>0</v>
      </c>
      <c r="BK648">
        <v>0</v>
      </c>
      <c r="BL648">
        <v>0</v>
      </c>
      <c r="BM648">
        <v>0</v>
      </c>
      <c r="BN648">
        <v>0</v>
      </c>
      <c r="BO648">
        <v>0</v>
      </c>
      <c r="BP648">
        <v>0</v>
      </c>
      <c r="BQ648">
        <v>0</v>
      </c>
      <c r="BR648">
        <v>0</v>
      </c>
      <c r="BS648">
        <v>0</v>
      </c>
      <c r="BT648">
        <v>0</v>
      </c>
      <c r="BU648">
        <v>0</v>
      </c>
      <c r="BV648">
        <v>0</v>
      </c>
      <c r="BW648">
        <v>0</v>
      </c>
      <c r="CX648">
        <f>Y648*Source!I432</f>
        <v>41.316799999999994</v>
      </c>
      <c r="CY648">
        <f>AD648</f>
        <v>9.4</v>
      </c>
      <c r="CZ648">
        <f>AH648</f>
        <v>9.4</v>
      </c>
      <c r="DA648">
        <f>AL648</f>
        <v>1</v>
      </c>
      <c r="DB648">
        <f t="shared" si="146"/>
        <v>178.98</v>
      </c>
      <c r="DC648">
        <f t="shared" si="147"/>
        <v>0</v>
      </c>
    </row>
    <row r="649" spans="1:107" x14ac:dyDescent="0.2">
      <c r="A649">
        <f>ROW(Source!A432)</f>
        <v>432</v>
      </c>
      <c r="B649">
        <v>68187018</v>
      </c>
      <c r="C649">
        <v>68193519</v>
      </c>
      <c r="D649">
        <v>121548</v>
      </c>
      <c r="E649">
        <v>1</v>
      </c>
      <c r="F649">
        <v>1</v>
      </c>
      <c r="G649">
        <v>1</v>
      </c>
      <c r="H649">
        <v>1</v>
      </c>
      <c r="I649" t="s">
        <v>44</v>
      </c>
      <c r="J649" t="s">
        <v>3</v>
      </c>
      <c r="K649" t="s">
        <v>723</v>
      </c>
      <c r="L649">
        <v>608254</v>
      </c>
      <c r="N649">
        <v>1013</v>
      </c>
      <c r="O649" t="s">
        <v>724</v>
      </c>
      <c r="P649" t="s">
        <v>724</v>
      </c>
      <c r="Q649">
        <v>1</v>
      </c>
      <c r="W649">
        <v>0</v>
      </c>
      <c r="X649">
        <v>-185737400</v>
      </c>
      <c r="Y649">
        <v>0.09</v>
      </c>
      <c r="AA649">
        <v>0</v>
      </c>
      <c r="AB649">
        <v>0</v>
      </c>
      <c r="AC649">
        <v>0</v>
      </c>
      <c r="AD649">
        <v>0</v>
      </c>
      <c r="AE649">
        <v>0</v>
      </c>
      <c r="AF649">
        <v>0</v>
      </c>
      <c r="AG649">
        <v>0</v>
      </c>
      <c r="AH649">
        <v>0</v>
      </c>
      <c r="AI649">
        <v>1</v>
      </c>
      <c r="AJ649">
        <v>1</v>
      </c>
      <c r="AK649">
        <v>1</v>
      </c>
      <c r="AL649">
        <v>1</v>
      </c>
      <c r="AN649">
        <v>0</v>
      </c>
      <c r="AO649">
        <v>1</v>
      </c>
      <c r="AP649">
        <v>0</v>
      </c>
      <c r="AQ649">
        <v>0</v>
      </c>
      <c r="AR649">
        <v>0</v>
      </c>
      <c r="AS649" t="s">
        <v>3</v>
      </c>
      <c r="AT649">
        <v>0.09</v>
      </c>
      <c r="AU649" t="s">
        <v>3</v>
      </c>
      <c r="AV649">
        <v>2</v>
      </c>
      <c r="AW649">
        <v>2</v>
      </c>
      <c r="AX649">
        <v>68193532</v>
      </c>
      <c r="AY649">
        <v>1</v>
      </c>
      <c r="AZ649">
        <v>0</v>
      </c>
      <c r="BA649">
        <v>637</v>
      </c>
      <c r="BB649">
        <v>0</v>
      </c>
      <c r="BC649">
        <v>0</v>
      </c>
      <c r="BD649">
        <v>0</v>
      </c>
      <c r="BE649">
        <v>0</v>
      </c>
      <c r="BF649">
        <v>0</v>
      </c>
      <c r="BG649">
        <v>0</v>
      </c>
      <c r="BH649">
        <v>0</v>
      </c>
      <c r="BI649">
        <v>0</v>
      </c>
      <c r="BJ649">
        <v>0</v>
      </c>
      <c r="BK649">
        <v>0</v>
      </c>
      <c r="BL649">
        <v>0</v>
      </c>
      <c r="BM649">
        <v>0</v>
      </c>
      <c r="BN649">
        <v>0</v>
      </c>
      <c r="BO649">
        <v>0</v>
      </c>
      <c r="BP649">
        <v>0</v>
      </c>
      <c r="BQ649">
        <v>0</v>
      </c>
      <c r="BR649">
        <v>0</v>
      </c>
      <c r="BS649">
        <v>0</v>
      </c>
      <c r="BT649">
        <v>0</v>
      </c>
      <c r="BU649">
        <v>0</v>
      </c>
      <c r="BV649">
        <v>0</v>
      </c>
      <c r="BW649">
        <v>0</v>
      </c>
      <c r="CX649">
        <f>Y649*Source!I432</f>
        <v>0.19529999999999997</v>
      </c>
      <c r="CY649">
        <f>AD649</f>
        <v>0</v>
      </c>
      <c r="CZ649">
        <f>AH649</f>
        <v>0</v>
      </c>
      <c r="DA649">
        <f>AL649</f>
        <v>1</v>
      </c>
      <c r="DB649">
        <f t="shared" si="146"/>
        <v>0</v>
      </c>
      <c r="DC649">
        <f t="shared" si="147"/>
        <v>0</v>
      </c>
    </row>
    <row r="650" spans="1:107" x14ac:dyDescent="0.2">
      <c r="A650">
        <f>ROW(Source!A432)</f>
        <v>432</v>
      </c>
      <c r="B650">
        <v>68187018</v>
      </c>
      <c r="C650">
        <v>68193519</v>
      </c>
      <c r="D650">
        <v>64871266</v>
      </c>
      <c r="E650">
        <v>1</v>
      </c>
      <c r="F650">
        <v>1</v>
      </c>
      <c r="G650">
        <v>1</v>
      </c>
      <c r="H650">
        <v>2</v>
      </c>
      <c r="I650" t="s">
        <v>918</v>
      </c>
      <c r="J650" t="s">
        <v>919</v>
      </c>
      <c r="K650" t="s">
        <v>920</v>
      </c>
      <c r="L650">
        <v>1368</v>
      </c>
      <c r="N650">
        <v>1011</v>
      </c>
      <c r="O650" t="s">
        <v>669</v>
      </c>
      <c r="P650" t="s">
        <v>669</v>
      </c>
      <c r="Q650">
        <v>1</v>
      </c>
      <c r="W650">
        <v>0</v>
      </c>
      <c r="X650">
        <v>783836208</v>
      </c>
      <c r="Y650">
        <v>0.09</v>
      </c>
      <c r="AA650">
        <v>0</v>
      </c>
      <c r="AB650">
        <v>1012.57</v>
      </c>
      <c r="AC650">
        <v>383.81</v>
      </c>
      <c r="AD650">
        <v>0</v>
      </c>
      <c r="AE650">
        <v>0</v>
      </c>
      <c r="AF650">
        <v>134.65</v>
      </c>
      <c r="AG650">
        <v>13.5</v>
      </c>
      <c r="AH650">
        <v>0</v>
      </c>
      <c r="AI650">
        <v>1</v>
      </c>
      <c r="AJ650">
        <v>7.52</v>
      </c>
      <c r="AK650">
        <v>28.43</v>
      </c>
      <c r="AL650">
        <v>1</v>
      </c>
      <c r="AN650">
        <v>0</v>
      </c>
      <c r="AO650">
        <v>1</v>
      </c>
      <c r="AP650">
        <v>0</v>
      </c>
      <c r="AQ650">
        <v>0</v>
      </c>
      <c r="AR650">
        <v>0</v>
      </c>
      <c r="AS650" t="s">
        <v>3</v>
      </c>
      <c r="AT650">
        <v>0.09</v>
      </c>
      <c r="AU650" t="s">
        <v>3</v>
      </c>
      <c r="AV650">
        <v>0</v>
      </c>
      <c r="AW650">
        <v>2</v>
      </c>
      <c r="AX650">
        <v>68193533</v>
      </c>
      <c r="AY650">
        <v>1</v>
      </c>
      <c r="AZ650">
        <v>0</v>
      </c>
      <c r="BA650">
        <v>638</v>
      </c>
      <c r="BB650">
        <v>0</v>
      </c>
      <c r="BC650">
        <v>0</v>
      </c>
      <c r="BD650">
        <v>0</v>
      </c>
      <c r="BE650">
        <v>0</v>
      </c>
      <c r="BF650">
        <v>0</v>
      </c>
      <c r="BG650">
        <v>0</v>
      </c>
      <c r="BH650">
        <v>0</v>
      </c>
      <c r="BI650">
        <v>0</v>
      </c>
      <c r="BJ650">
        <v>0</v>
      </c>
      <c r="BK650">
        <v>0</v>
      </c>
      <c r="BL650">
        <v>0</v>
      </c>
      <c r="BM650">
        <v>0</v>
      </c>
      <c r="BN650">
        <v>0</v>
      </c>
      <c r="BO650">
        <v>0</v>
      </c>
      <c r="BP650">
        <v>0</v>
      </c>
      <c r="BQ650">
        <v>0</v>
      </c>
      <c r="BR650">
        <v>0</v>
      </c>
      <c r="BS650">
        <v>0</v>
      </c>
      <c r="BT650">
        <v>0</v>
      </c>
      <c r="BU650">
        <v>0</v>
      </c>
      <c r="BV650">
        <v>0</v>
      </c>
      <c r="BW650">
        <v>0</v>
      </c>
      <c r="CX650">
        <f>Y650*Source!I432</f>
        <v>0.19529999999999997</v>
      </c>
      <c r="CY650">
        <f>AB650</f>
        <v>1012.57</v>
      </c>
      <c r="CZ650">
        <f>AF650</f>
        <v>134.65</v>
      </c>
      <c r="DA650">
        <f>AJ650</f>
        <v>7.52</v>
      </c>
      <c r="DB650">
        <f t="shared" si="146"/>
        <v>12.12</v>
      </c>
      <c r="DC650">
        <f t="shared" si="147"/>
        <v>1.22</v>
      </c>
    </row>
    <row r="651" spans="1:107" x14ac:dyDescent="0.2">
      <c r="A651">
        <f>ROW(Source!A432)</f>
        <v>432</v>
      </c>
      <c r="B651">
        <v>68187018</v>
      </c>
      <c r="C651">
        <v>68193519</v>
      </c>
      <c r="D651">
        <v>64871481</v>
      </c>
      <c r="E651">
        <v>1</v>
      </c>
      <c r="F651">
        <v>1</v>
      </c>
      <c r="G651">
        <v>1</v>
      </c>
      <c r="H651">
        <v>2</v>
      </c>
      <c r="I651" t="s">
        <v>743</v>
      </c>
      <c r="J651" t="s">
        <v>744</v>
      </c>
      <c r="K651" t="s">
        <v>745</v>
      </c>
      <c r="L651">
        <v>1368</v>
      </c>
      <c r="N651">
        <v>1011</v>
      </c>
      <c r="O651" t="s">
        <v>669</v>
      </c>
      <c r="P651" t="s">
        <v>669</v>
      </c>
      <c r="Q651">
        <v>1</v>
      </c>
      <c r="W651">
        <v>0</v>
      </c>
      <c r="X651">
        <v>1474986261</v>
      </c>
      <c r="Y651">
        <v>2.16</v>
      </c>
      <c r="AA651">
        <v>0</v>
      </c>
      <c r="AB651">
        <v>56.7</v>
      </c>
      <c r="AC651">
        <v>0</v>
      </c>
      <c r="AD651">
        <v>0</v>
      </c>
      <c r="AE651">
        <v>0</v>
      </c>
      <c r="AF651">
        <v>8.1</v>
      </c>
      <c r="AG651">
        <v>0</v>
      </c>
      <c r="AH651">
        <v>0</v>
      </c>
      <c r="AI651">
        <v>1</v>
      </c>
      <c r="AJ651">
        <v>7</v>
      </c>
      <c r="AK651">
        <v>28.43</v>
      </c>
      <c r="AL651">
        <v>1</v>
      </c>
      <c r="AN651">
        <v>0</v>
      </c>
      <c r="AO651">
        <v>1</v>
      </c>
      <c r="AP651">
        <v>0</v>
      </c>
      <c r="AQ651">
        <v>0</v>
      </c>
      <c r="AR651">
        <v>0</v>
      </c>
      <c r="AS651" t="s">
        <v>3</v>
      </c>
      <c r="AT651">
        <v>2.16</v>
      </c>
      <c r="AU651" t="s">
        <v>3</v>
      </c>
      <c r="AV651">
        <v>0</v>
      </c>
      <c r="AW651">
        <v>2</v>
      </c>
      <c r="AX651">
        <v>68193534</v>
      </c>
      <c r="AY651">
        <v>1</v>
      </c>
      <c r="AZ651">
        <v>0</v>
      </c>
      <c r="BA651">
        <v>639</v>
      </c>
      <c r="BB651">
        <v>0</v>
      </c>
      <c r="BC651">
        <v>0</v>
      </c>
      <c r="BD651">
        <v>0</v>
      </c>
      <c r="BE651">
        <v>0</v>
      </c>
      <c r="BF651">
        <v>0</v>
      </c>
      <c r="BG651">
        <v>0</v>
      </c>
      <c r="BH651">
        <v>0</v>
      </c>
      <c r="BI651">
        <v>0</v>
      </c>
      <c r="BJ651">
        <v>0</v>
      </c>
      <c r="BK651">
        <v>0</v>
      </c>
      <c r="BL651">
        <v>0</v>
      </c>
      <c r="BM651">
        <v>0</v>
      </c>
      <c r="BN651">
        <v>0</v>
      </c>
      <c r="BO651">
        <v>0</v>
      </c>
      <c r="BP651">
        <v>0</v>
      </c>
      <c r="BQ651">
        <v>0</v>
      </c>
      <c r="BR651">
        <v>0</v>
      </c>
      <c r="BS651">
        <v>0</v>
      </c>
      <c r="BT651">
        <v>0</v>
      </c>
      <c r="BU651">
        <v>0</v>
      </c>
      <c r="BV651">
        <v>0</v>
      </c>
      <c r="BW651">
        <v>0</v>
      </c>
      <c r="CX651">
        <f>Y651*Source!I432</f>
        <v>4.6871999999999998</v>
      </c>
      <c r="CY651">
        <f>AB651</f>
        <v>56.7</v>
      </c>
      <c r="CZ651">
        <f>AF651</f>
        <v>8.1</v>
      </c>
      <c r="DA651">
        <f>AJ651</f>
        <v>7</v>
      </c>
      <c r="DB651">
        <f t="shared" si="146"/>
        <v>17.5</v>
      </c>
      <c r="DC651">
        <f t="shared" si="147"/>
        <v>0</v>
      </c>
    </row>
    <row r="652" spans="1:107" x14ac:dyDescent="0.2">
      <c r="A652">
        <f>ROW(Source!A432)</f>
        <v>432</v>
      </c>
      <c r="B652">
        <v>68187018</v>
      </c>
      <c r="C652">
        <v>68193519</v>
      </c>
      <c r="D652">
        <v>64872869</v>
      </c>
      <c r="E652">
        <v>1</v>
      </c>
      <c r="F652">
        <v>1</v>
      </c>
      <c r="G652">
        <v>1</v>
      </c>
      <c r="H652">
        <v>2</v>
      </c>
      <c r="I652" t="s">
        <v>673</v>
      </c>
      <c r="J652" t="s">
        <v>674</v>
      </c>
      <c r="K652" t="s">
        <v>675</v>
      </c>
      <c r="L652">
        <v>1368</v>
      </c>
      <c r="N652">
        <v>1011</v>
      </c>
      <c r="O652" t="s">
        <v>669</v>
      </c>
      <c r="P652" t="s">
        <v>669</v>
      </c>
      <c r="Q652">
        <v>1</v>
      </c>
      <c r="W652">
        <v>0</v>
      </c>
      <c r="X652">
        <v>-991672839</v>
      </c>
      <c r="Y652">
        <v>3.87</v>
      </c>
      <c r="AA652">
        <v>0</v>
      </c>
      <c r="AB652">
        <v>31.8</v>
      </c>
      <c r="AC652">
        <v>0</v>
      </c>
      <c r="AD652">
        <v>0</v>
      </c>
      <c r="AE652">
        <v>0</v>
      </c>
      <c r="AF652">
        <v>2.08</v>
      </c>
      <c r="AG652">
        <v>0</v>
      </c>
      <c r="AH652">
        <v>0</v>
      </c>
      <c r="AI652">
        <v>1</v>
      </c>
      <c r="AJ652">
        <v>15.29</v>
      </c>
      <c r="AK652">
        <v>28.43</v>
      </c>
      <c r="AL652">
        <v>1</v>
      </c>
      <c r="AN652">
        <v>0</v>
      </c>
      <c r="AO652">
        <v>1</v>
      </c>
      <c r="AP652">
        <v>0</v>
      </c>
      <c r="AQ652">
        <v>0</v>
      </c>
      <c r="AR652">
        <v>0</v>
      </c>
      <c r="AS652" t="s">
        <v>3</v>
      </c>
      <c r="AT652">
        <v>3.87</v>
      </c>
      <c r="AU652" t="s">
        <v>3</v>
      </c>
      <c r="AV652">
        <v>0</v>
      </c>
      <c r="AW652">
        <v>2</v>
      </c>
      <c r="AX652">
        <v>68193535</v>
      </c>
      <c r="AY652">
        <v>1</v>
      </c>
      <c r="AZ652">
        <v>0</v>
      </c>
      <c r="BA652">
        <v>640</v>
      </c>
      <c r="BB652">
        <v>0</v>
      </c>
      <c r="BC652">
        <v>0</v>
      </c>
      <c r="BD652">
        <v>0</v>
      </c>
      <c r="BE652">
        <v>0</v>
      </c>
      <c r="BF652">
        <v>0</v>
      </c>
      <c r="BG652">
        <v>0</v>
      </c>
      <c r="BH652">
        <v>0</v>
      </c>
      <c r="BI652">
        <v>0</v>
      </c>
      <c r="BJ652">
        <v>0</v>
      </c>
      <c r="BK652">
        <v>0</v>
      </c>
      <c r="BL652">
        <v>0</v>
      </c>
      <c r="BM652">
        <v>0</v>
      </c>
      <c r="BN652">
        <v>0</v>
      </c>
      <c r="BO652">
        <v>0</v>
      </c>
      <c r="BP652">
        <v>0</v>
      </c>
      <c r="BQ652">
        <v>0</v>
      </c>
      <c r="BR652">
        <v>0</v>
      </c>
      <c r="BS652">
        <v>0</v>
      </c>
      <c r="BT652">
        <v>0</v>
      </c>
      <c r="BU652">
        <v>0</v>
      </c>
      <c r="BV652">
        <v>0</v>
      </c>
      <c r="BW652">
        <v>0</v>
      </c>
      <c r="CX652">
        <f>Y652*Source!I432</f>
        <v>8.3978999999999999</v>
      </c>
      <c r="CY652">
        <f>AB652</f>
        <v>31.8</v>
      </c>
      <c r="CZ652">
        <f>AF652</f>
        <v>2.08</v>
      </c>
      <c r="DA652">
        <f>AJ652</f>
        <v>15.29</v>
      </c>
      <c r="DB652">
        <f t="shared" si="146"/>
        <v>8.0500000000000007</v>
      </c>
      <c r="DC652">
        <f t="shared" si="147"/>
        <v>0</v>
      </c>
    </row>
    <row r="653" spans="1:107" x14ac:dyDescent="0.2">
      <c r="A653">
        <f>ROW(Source!A432)</f>
        <v>432</v>
      </c>
      <c r="B653">
        <v>68187018</v>
      </c>
      <c r="C653">
        <v>68193519</v>
      </c>
      <c r="D653">
        <v>64873129</v>
      </c>
      <c r="E653">
        <v>1</v>
      </c>
      <c r="F653">
        <v>1</v>
      </c>
      <c r="G653">
        <v>1</v>
      </c>
      <c r="H653">
        <v>2</v>
      </c>
      <c r="I653" t="s">
        <v>715</v>
      </c>
      <c r="J653" t="s">
        <v>716</v>
      </c>
      <c r="K653" t="s">
        <v>717</v>
      </c>
      <c r="L653">
        <v>1368</v>
      </c>
      <c r="N653">
        <v>1011</v>
      </c>
      <c r="O653" t="s">
        <v>669</v>
      </c>
      <c r="P653" t="s">
        <v>669</v>
      </c>
      <c r="Q653">
        <v>1</v>
      </c>
      <c r="W653">
        <v>0</v>
      </c>
      <c r="X653">
        <v>1230759911</v>
      </c>
      <c r="Y653">
        <v>0.09</v>
      </c>
      <c r="AA653">
        <v>0</v>
      </c>
      <c r="AB653">
        <v>851.65</v>
      </c>
      <c r="AC653">
        <v>329.79</v>
      </c>
      <c r="AD653">
        <v>0</v>
      </c>
      <c r="AE653">
        <v>0</v>
      </c>
      <c r="AF653">
        <v>87.17</v>
      </c>
      <c r="AG653">
        <v>11.6</v>
      </c>
      <c r="AH653">
        <v>0</v>
      </c>
      <c r="AI653">
        <v>1</v>
      </c>
      <c r="AJ653">
        <v>9.77</v>
      </c>
      <c r="AK653">
        <v>28.43</v>
      </c>
      <c r="AL653">
        <v>1</v>
      </c>
      <c r="AN653">
        <v>0</v>
      </c>
      <c r="AO653">
        <v>1</v>
      </c>
      <c r="AP653">
        <v>0</v>
      </c>
      <c r="AQ653">
        <v>0</v>
      </c>
      <c r="AR653">
        <v>0</v>
      </c>
      <c r="AS653" t="s">
        <v>3</v>
      </c>
      <c r="AT653">
        <v>0.09</v>
      </c>
      <c r="AU653" t="s">
        <v>3</v>
      </c>
      <c r="AV653">
        <v>0</v>
      </c>
      <c r="AW653">
        <v>2</v>
      </c>
      <c r="AX653">
        <v>68193536</v>
      </c>
      <c r="AY653">
        <v>1</v>
      </c>
      <c r="AZ653">
        <v>0</v>
      </c>
      <c r="BA653">
        <v>641</v>
      </c>
      <c r="BB653">
        <v>0</v>
      </c>
      <c r="BC653">
        <v>0</v>
      </c>
      <c r="BD653">
        <v>0</v>
      </c>
      <c r="BE653">
        <v>0</v>
      </c>
      <c r="BF653">
        <v>0</v>
      </c>
      <c r="BG653">
        <v>0</v>
      </c>
      <c r="BH653">
        <v>0</v>
      </c>
      <c r="BI653">
        <v>0</v>
      </c>
      <c r="BJ653">
        <v>0</v>
      </c>
      <c r="BK653">
        <v>0</v>
      </c>
      <c r="BL653">
        <v>0</v>
      </c>
      <c r="BM653">
        <v>0</v>
      </c>
      <c r="BN653">
        <v>0</v>
      </c>
      <c r="BO653">
        <v>0</v>
      </c>
      <c r="BP653">
        <v>0</v>
      </c>
      <c r="BQ653">
        <v>0</v>
      </c>
      <c r="BR653">
        <v>0</v>
      </c>
      <c r="BS653">
        <v>0</v>
      </c>
      <c r="BT653">
        <v>0</v>
      </c>
      <c r="BU653">
        <v>0</v>
      </c>
      <c r="BV653">
        <v>0</v>
      </c>
      <c r="BW653">
        <v>0</v>
      </c>
      <c r="CX653">
        <f>Y653*Source!I432</f>
        <v>0.19529999999999997</v>
      </c>
      <c r="CY653">
        <f>AB653</f>
        <v>851.65</v>
      </c>
      <c r="CZ653">
        <f>AF653</f>
        <v>87.17</v>
      </c>
      <c r="DA653">
        <f>AJ653</f>
        <v>9.77</v>
      </c>
      <c r="DB653">
        <f t="shared" si="146"/>
        <v>7.85</v>
      </c>
      <c r="DC653">
        <f t="shared" si="147"/>
        <v>1.04</v>
      </c>
    </row>
    <row r="654" spans="1:107" x14ac:dyDescent="0.2">
      <c r="A654">
        <f>ROW(Source!A432)</f>
        <v>432</v>
      </c>
      <c r="B654">
        <v>68187018</v>
      </c>
      <c r="C654">
        <v>68193519</v>
      </c>
      <c r="D654">
        <v>64808809</v>
      </c>
      <c r="E654">
        <v>1</v>
      </c>
      <c r="F654">
        <v>1</v>
      </c>
      <c r="G654">
        <v>1</v>
      </c>
      <c r="H654">
        <v>3</v>
      </c>
      <c r="I654" t="s">
        <v>921</v>
      </c>
      <c r="J654" t="s">
        <v>922</v>
      </c>
      <c r="K654" t="s">
        <v>923</v>
      </c>
      <c r="L654">
        <v>1346</v>
      </c>
      <c r="N654">
        <v>1009</v>
      </c>
      <c r="O654" t="s">
        <v>120</v>
      </c>
      <c r="P654" t="s">
        <v>120</v>
      </c>
      <c r="Q654">
        <v>1</v>
      </c>
      <c r="W654">
        <v>0</v>
      </c>
      <c r="X654">
        <v>-1805966371</v>
      </c>
      <c r="Y654">
        <v>0.96</v>
      </c>
      <c r="AA654">
        <v>93.59</v>
      </c>
      <c r="AB654">
        <v>0</v>
      </c>
      <c r="AC654">
        <v>0</v>
      </c>
      <c r="AD654">
        <v>0</v>
      </c>
      <c r="AE654">
        <v>14.31</v>
      </c>
      <c r="AF654">
        <v>0</v>
      </c>
      <c r="AG654">
        <v>0</v>
      </c>
      <c r="AH654">
        <v>0</v>
      </c>
      <c r="AI654">
        <v>6.54</v>
      </c>
      <c r="AJ654">
        <v>1</v>
      </c>
      <c r="AK654">
        <v>1</v>
      </c>
      <c r="AL654">
        <v>1</v>
      </c>
      <c r="AN654">
        <v>0</v>
      </c>
      <c r="AO654">
        <v>1</v>
      </c>
      <c r="AP654">
        <v>0</v>
      </c>
      <c r="AQ654">
        <v>0</v>
      </c>
      <c r="AR654">
        <v>0</v>
      </c>
      <c r="AS654" t="s">
        <v>3</v>
      </c>
      <c r="AT654">
        <v>0.96</v>
      </c>
      <c r="AU654" t="s">
        <v>3</v>
      </c>
      <c r="AV654">
        <v>0</v>
      </c>
      <c r="AW654">
        <v>2</v>
      </c>
      <c r="AX654">
        <v>68193537</v>
      </c>
      <c r="AY654">
        <v>1</v>
      </c>
      <c r="AZ654">
        <v>0</v>
      </c>
      <c r="BA654">
        <v>642</v>
      </c>
      <c r="BB654">
        <v>0</v>
      </c>
      <c r="BC654">
        <v>0</v>
      </c>
      <c r="BD654">
        <v>0</v>
      </c>
      <c r="BE654">
        <v>0</v>
      </c>
      <c r="BF654">
        <v>0</v>
      </c>
      <c r="BG654">
        <v>0</v>
      </c>
      <c r="BH654">
        <v>0</v>
      </c>
      <c r="BI654">
        <v>0</v>
      </c>
      <c r="BJ654">
        <v>0</v>
      </c>
      <c r="BK654">
        <v>0</v>
      </c>
      <c r="BL654">
        <v>0</v>
      </c>
      <c r="BM654">
        <v>0</v>
      </c>
      <c r="BN654">
        <v>0</v>
      </c>
      <c r="BO654">
        <v>0</v>
      </c>
      <c r="BP654">
        <v>0</v>
      </c>
      <c r="BQ654">
        <v>0</v>
      </c>
      <c r="BR654">
        <v>0</v>
      </c>
      <c r="BS654">
        <v>0</v>
      </c>
      <c r="BT654">
        <v>0</v>
      </c>
      <c r="BU654">
        <v>0</v>
      </c>
      <c r="BV654">
        <v>0</v>
      </c>
      <c r="BW654">
        <v>0</v>
      </c>
      <c r="CX654">
        <f>Y654*Source!I432</f>
        <v>2.0831999999999997</v>
      </c>
      <c r="CY654">
        <f>AA654</f>
        <v>93.59</v>
      </c>
      <c r="CZ654">
        <f>AE654</f>
        <v>14.31</v>
      </c>
      <c r="DA654">
        <f>AI654</f>
        <v>6.54</v>
      </c>
      <c r="DB654">
        <f t="shared" si="146"/>
        <v>13.74</v>
      </c>
      <c r="DC654">
        <f t="shared" si="147"/>
        <v>0</v>
      </c>
    </row>
    <row r="655" spans="1:107" x14ac:dyDescent="0.2">
      <c r="A655">
        <f>ROW(Source!A432)</f>
        <v>432</v>
      </c>
      <c r="B655">
        <v>68187018</v>
      </c>
      <c r="C655">
        <v>68193519</v>
      </c>
      <c r="D655">
        <v>64816269</v>
      </c>
      <c r="E655">
        <v>1</v>
      </c>
      <c r="F655">
        <v>1</v>
      </c>
      <c r="G655">
        <v>1</v>
      </c>
      <c r="H655">
        <v>3</v>
      </c>
      <c r="I655" t="s">
        <v>291</v>
      </c>
      <c r="J655" t="s">
        <v>294</v>
      </c>
      <c r="K655" t="s">
        <v>292</v>
      </c>
      <c r="L655">
        <v>1358</v>
      </c>
      <c r="N655">
        <v>1010</v>
      </c>
      <c r="O655" t="s">
        <v>293</v>
      </c>
      <c r="P655" t="s">
        <v>293</v>
      </c>
      <c r="Q655">
        <v>10</v>
      </c>
      <c r="W655">
        <v>0</v>
      </c>
      <c r="X655">
        <v>-1586291866</v>
      </c>
      <c r="Y655">
        <v>10</v>
      </c>
      <c r="AA655">
        <v>26.52</v>
      </c>
      <c r="AB655">
        <v>0</v>
      </c>
      <c r="AC655">
        <v>0</v>
      </c>
      <c r="AD655">
        <v>0</v>
      </c>
      <c r="AE655">
        <v>1.9</v>
      </c>
      <c r="AF655">
        <v>0</v>
      </c>
      <c r="AG655">
        <v>0</v>
      </c>
      <c r="AH655">
        <v>0</v>
      </c>
      <c r="AI655">
        <v>13.96</v>
      </c>
      <c r="AJ655">
        <v>1</v>
      </c>
      <c r="AK655">
        <v>1</v>
      </c>
      <c r="AL655">
        <v>1</v>
      </c>
      <c r="AN655">
        <v>0</v>
      </c>
      <c r="AO655">
        <v>0</v>
      </c>
      <c r="AP655">
        <v>0</v>
      </c>
      <c r="AQ655">
        <v>0</v>
      </c>
      <c r="AR655">
        <v>0</v>
      </c>
      <c r="AS655" t="s">
        <v>3</v>
      </c>
      <c r="AT655">
        <v>10</v>
      </c>
      <c r="AU655" t="s">
        <v>3</v>
      </c>
      <c r="AV655">
        <v>0</v>
      </c>
      <c r="AW655">
        <v>1</v>
      </c>
      <c r="AX655">
        <v>-1</v>
      </c>
      <c r="AY655">
        <v>0</v>
      </c>
      <c r="AZ655">
        <v>0</v>
      </c>
      <c r="BA655" t="s">
        <v>3</v>
      </c>
      <c r="BB655">
        <v>0</v>
      </c>
      <c r="BC655">
        <v>0</v>
      </c>
      <c r="BD655">
        <v>0</v>
      </c>
      <c r="BE655">
        <v>0</v>
      </c>
      <c r="BF655">
        <v>0</v>
      </c>
      <c r="BG655">
        <v>0</v>
      </c>
      <c r="BH655">
        <v>0</v>
      </c>
      <c r="BI655">
        <v>0</v>
      </c>
      <c r="BJ655">
        <v>0</v>
      </c>
      <c r="BK655">
        <v>0</v>
      </c>
      <c r="BL655">
        <v>0</v>
      </c>
      <c r="BM655">
        <v>0</v>
      </c>
      <c r="BN655">
        <v>0</v>
      </c>
      <c r="BO655">
        <v>0</v>
      </c>
      <c r="BP655">
        <v>0</v>
      </c>
      <c r="BQ655">
        <v>0</v>
      </c>
      <c r="BR655">
        <v>0</v>
      </c>
      <c r="BS655">
        <v>0</v>
      </c>
      <c r="BT655">
        <v>0</v>
      </c>
      <c r="BU655">
        <v>0</v>
      </c>
      <c r="BV655">
        <v>0</v>
      </c>
      <c r="BW655">
        <v>0</v>
      </c>
      <c r="CX655">
        <f>Y655*Source!I432</f>
        <v>21.7</v>
      </c>
      <c r="CY655">
        <f>AA655</f>
        <v>26.52</v>
      </c>
      <c r="CZ655">
        <f>AE655</f>
        <v>1.9</v>
      </c>
      <c r="DA655">
        <f>AI655</f>
        <v>13.96</v>
      </c>
      <c r="DB655">
        <f t="shared" si="146"/>
        <v>19</v>
      </c>
      <c r="DC655">
        <f t="shared" si="147"/>
        <v>0</v>
      </c>
    </row>
    <row r="656" spans="1:107" x14ac:dyDescent="0.2">
      <c r="A656">
        <f>ROW(Source!A432)</f>
        <v>432</v>
      </c>
      <c r="B656">
        <v>68187018</v>
      </c>
      <c r="C656">
        <v>68193519</v>
      </c>
      <c r="D656">
        <v>64817460</v>
      </c>
      <c r="E656">
        <v>1</v>
      </c>
      <c r="F656">
        <v>1</v>
      </c>
      <c r="G656">
        <v>1</v>
      </c>
      <c r="H656">
        <v>3</v>
      </c>
      <c r="I656" t="s">
        <v>286</v>
      </c>
      <c r="J656" t="s">
        <v>289</v>
      </c>
      <c r="K656" t="s">
        <v>287</v>
      </c>
      <c r="L656">
        <v>1302</v>
      </c>
      <c r="N656">
        <v>1003</v>
      </c>
      <c r="O656" t="s">
        <v>288</v>
      </c>
      <c r="P656" t="s">
        <v>288</v>
      </c>
      <c r="Q656">
        <v>10</v>
      </c>
      <c r="W656">
        <v>0</v>
      </c>
      <c r="X656">
        <v>-382256448</v>
      </c>
      <c r="Y656">
        <v>10.199999999999999</v>
      </c>
      <c r="AA656">
        <v>55.84</v>
      </c>
      <c r="AB656">
        <v>0</v>
      </c>
      <c r="AC656">
        <v>0</v>
      </c>
      <c r="AD656">
        <v>0</v>
      </c>
      <c r="AE656">
        <v>16.82</v>
      </c>
      <c r="AF656">
        <v>0</v>
      </c>
      <c r="AG656">
        <v>0</v>
      </c>
      <c r="AH656">
        <v>0</v>
      </c>
      <c r="AI656">
        <v>3.32</v>
      </c>
      <c r="AJ656">
        <v>1</v>
      </c>
      <c r="AK656">
        <v>1</v>
      </c>
      <c r="AL656">
        <v>1</v>
      </c>
      <c r="AN656">
        <v>0</v>
      </c>
      <c r="AO656">
        <v>0</v>
      </c>
      <c r="AP656">
        <v>0</v>
      </c>
      <c r="AQ656">
        <v>0</v>
      </c>
      <c r="AR656">
        <v>0</v>
      </c>
      <c r="AS656" t="s">
        <v>3</v>
      </c>
      <c r="AT656">
        <v>10.199999999999999</v>
      </c>
      <c r="AU656" t="s">
        <v>3</v>
      </c>
      <c r="AV656">
        <v>0</v>
      </c>
      <c r="AW656">
        <v>1</v>
      </c>
      <c r="AX656">
        <v>-1</v>
      </c>
      <c r="AY656">
        <v>0</v>
      </c>
      <c r="AZ656">
        <v>0</v>
      </c>
      <c r="BA656" t="s">
        <v>3</v>
      </c>
      <c r="BB656">
        <v>0</v>
      </c>
      <c r="BC656">
        <v>0</v>
      </c>
      <c r="BD656">
        <v>0</v>
      </c>
      <c r="BE656">
        <v>0</v>
      </c>
      <c r="BF656">
        <v>0</v>
      </c>
      <c r="BG656">
        <v>0</v>
      </c>
      <c r="BH656">
        <v>0</v>
      </c>
      <c r="BI656">
        <v>0</v>
      </c>
      <c r="BJ656">
        <v>0</v>
      </c>
      <c r="BK656">
        <v>0</v>
      </c>
      <c r="BL656">
        <v>0</v>
      </c>
      <c r="BM656">
        <v>0</v>
      </c>
      <c r="BN656">
        <v>0</v>
      </c>
      <c r="BO656">
        <v>0</v>
      </c>
      <c r="BP656">
        <v>0</v>
      </c>
      <c r="BQ656">
        <v>0</v>
      </c>
      <c r="BR656">
        <v>0</v>
      </c>
      <c r="BS656">
        <v>0</v>
      </c>
      <c r="BT656">
        <v>0</v>
      </c>
      <c r="BU656">
        <v>0</v>
      </c>
      <c r="BV656">
        <v>0</v>
      </c>
      <c r="BW656">
        <v>0</v>
      </c>
      <c r="CX656">
        <f>Y656*Source!I432</f>
        <v>22.133999999999997</v>
      </c>
      <c r="CY656">
        <f>AA656</f>
        <v>55.84</v>
      </c>
      <c r="CZ656">
        <f>AE656</f>
        <v>16.82</v>
      </c>
      <c r="DA656">
        <f>AI656</f>
        <v>3.32</v>
      </c>
      <c r="DB656">
        <f t="shared" si="146"/>
        <v>171.56</v>
      </c>
      <c r="DC656">
        <f t="shared" si="147"/>
        <v>0</v>
      </c>
    </row>
    <row r="657" spans="1:107" x14ac:dyDescent="0.2">
      <c r="A657">
        <f>ROW(Source!A432)</f>
        <v>432</v>
      </c>
      <c r="B657">
        <v>68187018</v>
      </c>
      <c r="C657">
        <v>68193519</v>
      </c>
      <c r="D657">
        <v>64822443</v>
      </c>
      <c r="E657">
        <v>1</v>
      </c>
      <c r="F657">
        <v>1</v>
      </c>
      <c r="G657">
        <v>1</v>
      </c>
      <c r="H657">
        <v>3</v>
      </c>
      <c r="I657" t="s">
        <v>924</v>
      </c>
      <c r="J657" t="s">
        <v>925</v>
      </c>
      <c r="K657" t="s">
        <v>926</v>
      </c>
      <c r="L657">
        <v>1346</v>
      </c>
      <c r="N657">
        <v>1009</v>
      </c>
      <c r="O657" t="s">
        <v>120</v>
      </c>
      <c r="P657" t="s">
        <v>120</v>
      </c>
      <c r="Q657">
        <v>1</v>
      </c>
      <c r="W657">
        <v>0</v>
      </c>
      <c r="X657">
        <v>235445729</v>
      </c>
      <c r="Y657">
        <v>0.2</v>
      </c>
      <c r="AA657">
        <v>66.680000000000007</v>
      </c>
      <c r="AB657">
        <v>0</v>
      </c>
      <c r="AC657">
        <v>0</v>
      </c>
      <c r="AD657">
        <v>0</v>
      </c>
      <c r="AE657">
        <v>34.020000000000003</v>
      </c>
      <c r="AF657">
        <v>0</v>
      </c>
      <c r="AG657">
        <v>0</v>
      </c>
      <c r="AH657">
        <v>0</v>
      </c>
      <c r="AI657">
        <v>1.96</v>
      </c>
      <c r="AJ657">
        <v>1</v>
      </c>
      <c r="AK657">
        <v>1</v>
      </c>
      <c r="AL657">
        <v>1</v>
      </c>
      <c r="AN657">
        <v>0</v>
      </c>
      <c r="AO657">
        <v>1</v>
      </c>
      <c r="AP657">
        <v>0</v>
      </c>
      <c r="AQ657">
        <v>0</v>
      </c>
      <c r="AR657">
        <v>0</v>
      </c>
      <c r="AS657" t="s">
        <v>3</v>
      </c>
      <c r="AT657">
        <v>0.2</v>
      </c>
      <c r="AU657" t="s">
        <v>3</v>
      </c>
      <c r="AV657">
        <v>0</v>
      </c>
      <c r="AW657">
        <v>2</v>
      </c>
      <c r="AX657">
        <v>68193538</v>
      </c>
      <c r="AY657">
        <v>1</v>
      </c>
      <c r="AZ657">
        <v>0</v>
      </c>
      <c r="BA657">
        <v>643</v>
      </c>
      <c r="BB657">
        <v>0</v>
      </c>
      <c r="BC657">
        <v>0</v>
      </c>
      <c r="BD657">
        <v>0</v>
      </c>
      <c r="BE657">
        <v>0</v>
      </c>
      <c r="BF657">
        <v>0</v>
      </c>
      <c r="BG657">
        <v>0</v>
      </c>
      <c r="BH657">
        <v>0</v>
      </c>
      <c r="BI657">
        <v>0</v>
      </c>
      <c r="BJ657">
        <v>0</v>
      </c>
      <c r="BK657">
        <v>0</v>
      </c>
      <c r="BL657">
        <v>0</v>
      </c>
      <c r="BM657">
        <v>0</v>
      </c>
      <c r="BN657">
        <v>0</v>
      </c>
      <c r="BO657">
        <v>0</v>
      </c>
      <c r="BP657">
        <v>0</v>
      </c>
      <c r="BQ657">
        <v>0</v>
      </c>
      <c r="BR657">
        <v>0</v>
      </c>
      <c r="BS657">
        <v>0</v>
      </c>
      <c r="BT657">
        <v>0</v>
      </c>
      <c r="BU657">
        <v>0</v>
      </c>
      <c r="BV657">
        <v>0</v>
      </c>
      <c r="BW657">
        <v>0</v>
      </c>
      <c r="CX657">
        <f>Y657*Source!I432</f>
        <v>0.434</v>
      </c>
      <c r="CY657">
        <f>AA657</f>
        <v>66.680000000000007</v>
      </c>
      <c r="CZ657">
        <f>AE657</f>
        <v>34.020000000000003</v>
      </c>
      <c r="DA657">
        <f>AI657</f>
        <v>1.96</v>
      </c>
      <c r="DB657">
        <f t="shared" ref="DB657:DB688" si="148">ROUND(ROUND(AT657*CZ657,2),6)</f>
        <v>6.8</v>
      </c>
      <c r="DC657">
        <f t="shared" ref="DC657:DC688" si="149">ROUND(ROUND(AT657*AG657,2),6)</f>
        <v>0</v>
      </c>
    </row>
    <row r="658" spans="1:107" x14ac:dyDescent="0.2">
      <c r="A658">
        <f>ROW(Source!A432)</f>
        <v>432</v>
      </c>
      <c r="B658">
        <v>68187018</v>
      </c>
      <c r="C658">
        <v>68193519</v>
      </c>
      <c r="D658">
        <v>64870754</v>
      </c>
      <c r="E658">
        <v>1</v>
      </c>
      <c r="F658">
        <v>1</v>
      </c>
      <c r="G658">
        <v>1</v>
      </c>
      <c r="H658">
        <v>3</v>
      </c>
      <c r="I658" t="s">
        <v>912</v>
      </c>
      <c r="J658" t="s">
        <v>913</v>
      </c>
      <c r="K658" t="s">
        <v>914</v>
      </c>
      <c r="L658">
        <v>1374</v>
      </c>
      <c r="N658">
        <v>1013</v>
      </c>
      <c r="O658" t="s">
        <v>915</v>
      </c>
      <c r="P658" t="s">
        <v>915</v>
      </c>
      <c r="Q658">
        <v>1</v>
      </c>
      <c r="W658">
        <v>0</v>
      </c>
      <c r="X658">
        <v>-915781824</v>
      </c>
      <c r="Y658">
        <v>3.58</v>
      </c>
      <c r="AA658">
        <v>1</v>
      </c>
      <c r="AB658">
        <v>0</v>
      </c>
      <c r="AC658">
        <v>0</v>
      </c>
      <c r="AD658">
        <v>0</v>
      </c>
      <c r="AE658">
        <v>1</v>
      </c>
      <c r="AF658">
        <v>0</v>
      </c>
      <c r="AG658">
        <v>0</v>
      </c>
      <c r="AH658">
        <v>0</v>
      </c>
      <c r="AI658">
        <v>1</v>
      </c>
      <c r="AJ658">
        <v>1</v>
      </c>
      <c r="AK658">
        <v>1</v>
      </c>
      <c r="AL658">
        <v>1</v>
      </c>
      <c r="AN658">
        <v>0</v>
      </c>
      <c r="AO658">
        <v>1</v>
      </c>
      <c r="AP658">
        <v>0</v>
      </c>
      <c r="AQ658">
        <v>0</v>
      </c>
      <c r="AR658">
        <v>0</v>
      </c>
      <c r="AS658" t="s">
        <v>3</v>
      </c>
      <c r="AT658">
        <v>3.58</v>
      </c>
      <c r="AU658" t="s">
        <v>3</v>
      </c>
      <c r="AV658">
        <v>0</v>
      </c>
      <c r="AW658">
        <v>2</v>
      </c>
      <c r="AX658">
        <v>68193539</v>
      </c>
      <c r="AY658">
        <v>1</v>
      </c>
      <c r="AZ658">
        <v>0</v>
      </c>
      <c r="BA658">
        <v>644</v>
      </c>
      <c r="BB658">
        <v>0</v>
      </c>
      <c r="BC658">
        <v>0</v>
      </c>
      <c r="BD658">
        <v>0</v>
      </c>
      <c r="BE658">
        <v>0</v>
      </c>
      <c r="BF658">
        <v>0</v>
      </c>
      <c r="BG658">
        <v>0</v>
      </c>
      <c r="BH658">
        <v>0</v>
      </c>
      <c r="BI658">
        <v>0</v>
      </c>
      <c r="BJ658">
        <v>0</v>
      </c>
      <c r="BK658">
        <v>0</v>
      </c>
      <c r="BL658">
        <v>0</v>
      </c>
      <c r="BM658">
        <v>0</v>
      </c>
      <c r="BN658">
        <v>0</v>
      </c>
      <c r="BO658">
        <v>0</v>
      </c>
      <c r="BP658">
        <v>0</v>
      </c>
      <c r="BQ658">
        <v>0</v>
      </c>
      <c r="BR658">
        <v>0</v>
      </c>
      <c r="BS658">
        <v>0</v>
      </c>
      <c r="BT658">
        <v>0</v>
      </c>
      <c r="BU658">
        <v>0</v>
      </c>
      <c r="BV658">
        <v>0</v>
      </c>
      <c r="BW658">
        <v>0</v>
      </c>
      <c r="CX658">
        <f>Y658*Source!I432</f>
        <v>7.7686000000000002</v>
      </c>
      <c r="CY658">
        <f>AA658</f>
        <v>1</v>
      </c>
      <c r="CZ658">
        <f>AE658</f>
        <v>1</v>
      </c>
      <c r="DA658">
        <f>AI658</f>
        <v>1</v>
      </c>
      <c r="DB658">
        <f t="shared" si="148"/>
        <v>3.58</v>
      </c>
      <c r="DC658">
        <f t="shared" si="149"/>
        <v>0</v>
      </c>
    </row>
    <row r="659" spans="1:107" x14ac:dyDescent="0.2">
      <c r="A659">
        <f>ROW(Source!A435)</f>
        <v>435</v>
      </c>
      <c r="B659">
        <v>68187018</v>
      </c>
      <c r="C659">
        <v>68193542</v>
      </c>
      <c r="D659">
        <v>29361034</v>
      </c>
      <c r="E659">
        <v>1</v>
      </c>
      <c r="F659">
        <v>1</v>
      </c>
      <c r="G659">
        <v>1</v>
      </c>
      <c r="H659">
        <v>1</v>
      </c>
      <c r="I659" t="s">
        <v>916</v>
      </c>
      <c r="J659" t="s">
        <v>3</v>
      </c>
      <c r="K659" t="s">
        <v>917</v>
      </c>
      <c r="L659">
        <v>1369</v>
      </c>
      <c r="N659">
        <v>1013</v>
      </c>
      <c r="O659" t="s">
        <v>665</v>
      </c>
      <c r="P659" t="s">
        <v>665</v>
      </c>
      <c r="Q659">
        <v>1</v>
      </c>
      <c r="W659">
        <v>0</v>
      </c>
      <c r="X659">
        <v>184923391</v>
      </c>
      <c r="Y659">
        <v>5.39</v>
      </c>
      <c r="AA659">
        <v>0</v>
      </c>
      <c r="AB659">
        <v>0</v>
      </c>
      <c r="AC659">
        <v>0</v>
      </c>
      <c r="AD659">
        <v>9.4</v>
      </c>
      <c r="AE659">
        <v>0</v>
      </c>
      <c r="AF659">
        <v>0</v>
      </c>
      <c r="AG659">
        <v>0</v>
      </c>
      <c r="AH659">
        <v>9.4</v>
      </c>
      <c r="AI659">
        <v>1</v>
      </c>
      <c r="AJ659">
        <v>1</v>
      </c>
      <c r="AK659">
        <v>1</v>
      </c>
      <c r="AL659">
        <v>1</v>
      </c>
      <c r="AN659">
        <v>0</v>
      </c>
      <c r="AO659">
        <v>1</v>
      </c>
      <c r="AP659">
        <v>0</v>
      </c>
      <c r="AQ659">
        <v>0</v>
      </c>
      <c r="AR659">
        <v>0</v>
      </c>
      <c r="AS659" t="s">
        <v>3</v>
      </c>
      <c r="AT659">
        <v>5.39</v>
      </c>
      <c r="AU659" t="s">
        <v>3</v>
      </c>
      <c r="AV659">
        <v>1</v>
      </c>
      <c r="AW659">
        <v>2</v>
      </c>
      <c r="AX659">
        <v>68193553</v>
      </c>
      <c r="AY659">
        <v>1</v>
      </c>
      <c r="AZ659">
        <v>0</v>
      </c>
      <c r="BA659">
        <v>645</v>
      </c>
      <c r="BB659">
        <v>0</v>
      </c>
      <c r="BC659">
        <v>0</v>
      </c>
      <c r="BD659">
        <v>0</v>
      </c>
      <c r="BE659">
        <v>0</v>
      </c>
      <c r="BF659">
        <v>0</v>
      </c>
      <c r="BG659">
        <v>0</v>
      </c>
      <c r="BH659">
        <v>0</v>
      </c>
      <c r="BI659">
        <v>0</v>
      </c>
      <c r="BJ659">
        <v>0</v>
      </c>
      <c r="BK659">
        <v>0</v>
      </c>
      <c r="BL659">
        <v>0</v>
      </c>
      <c r="BM659">
        <v>0</v>
      </c>
      <c r="BN659">
        <v>0</v>
      </c>
      <c r="BO659">
        <v>0</v>
      </c>
      <c r="BP659">
        <v>0</v>
      </c>
      <c r="BQ659">
        <v>0</v>
      </c>
      <c r="BR659">
        <v>0</v>
      </c>
      <c r="BS659">
        <v>0</v>
      </c>
      <c r="BT659">
        <v>0</v>
      </c>
      <c r="BU659">
        <v>0</v>
      </c>
      <c r="BV659">
        <v>0</v>
      </c>
      <c r="BW659">
        <v>0</v>
      </c>
      <c r="CX659">
        <f>Y659*Source!I435</f>
        <v>11.696299999999999</v>
      </c>
      <c r="CY659">
        <f>AD659</f>
        <v>9.4</v>
      </c>
      <c r="CZ659">
        <f>AH659</f>
        <v>9.4</v>
      </c>
      <c r="DA659">
        <f>AL659</f>
        <v>1</v>
      </c>
      <c r="DB659">
        <f t="shared" si="148"/>
        <v>50.67</v>
      </c>
      <c r="DC659">
        <f t="shared" si="149"/>
        <v>0</v>
      </c>
    </row>
    <row r="660" spans="1:107" x14ac:dyDescent="0.2">
      <c r="A660">
        <f>ROW(Source!A435)</f>
        <v>435</v>
      </c>
      <c r="B660">
        <v>68187018</v>
      </c>
      <c r="C660">
        <v>68193542</v>
      </c>
      <c r="D660">
        <v>121548</v>
      </c>
      <c r="E660">
        <v>1</v>
      </c>
      <c r="F660">
        <v>1</v>
      </c>
      <c r="G660">
        <v>1</v>
      </c>
      <c r="H660">
        <v>1</v>
      </c>
      <c r="I660" t="s">
        <v>44</v>
      </c>
      <c r="J660" t="s">
        <v>3</v>
      </c>
      <c r="K660" t="s">
        <v>723</v>
      </c>
      <c r="L660">
        <v>608254</v>
      </c>
      <c r="N660">
        <v>1013</v>
      </c>
      <c r="O660" t="s">
        <v>724</v>
      </c>
      <c r="P660" t="s">
        <v>724</v>
      </c>
      <c r="Q660">
        <v>1</v>
      </c>
      <c r="W660">
        <v>0</v>
      </c>
      <c r="X660">
        <v>-185737400</v>
      </c>
      <c r="Y660">
        <v>0.02</v>
      </c>
      <c r="AA660">
        <v>0</v>
      </c>
      <c r="AB660">
        <v>0</v>
      </c>
      <c r="AC660">
        <v>0</v>
      </c>
      <c r="AD660">
        <v>0</v>
      </c>
      <c r="AE660">
        <v>0</v>
      </c>
      <c r="AF660">
        <v>0</v>
      </c>
      <c r="AG660">
        <v>0</v>
      </c>
      <c r="AH660">
        <v>0</v>
      </c>
      <c r="AI660">
        <v>1</v>
      </c>
      <c r="AJ660">
        <v>1</v>
      </c>
      <c r="AK660">
        <v>1</v>
      </c>
      <c r="AL660">
        <v>1</v>
      </c>
      <c r="AN660">
        <v>0</v>
      </c>
      <c r="AO660">
        <v>1</v>
      </c>
      <c r="AP660">
        <v>0</v>
      </c>
      <c r="AQ660">
        <v>0</v>
      </c>
      <c r="AR660">
        <v>0</v>
      </c>
      <c r="AS660" t="s">
        <v>3</v>
      </c>
      <c r="AT660">
        <v>0.02</v>
      </c>
      <c r="AU660" t="s">
        <v>3</v>
      </c>
      <c r="AV660">
        <v>2</v>
      </c>
      <c r="AW660">
        <v>2</v>
      </c>
      <c r="AX660">
        <v>68193554</v>
      </c>
      <c r="AY660">
        <v>1</v>
      </c>
      <c r="AZ660">
        <v>0</v>
      </c>
      <c r="BA660">
        <v>646</v>
      </c>
      <c r="BB660">
        <v>0</v>
      </c>
      <c r="BC660">
        <v>0</v>
      </c>
      <c r="BD660">
        <v>0</v>
      </c>
      <c r="BE660">
        <v>0</v>
      </c>
      <c r="BF660">
        <v>0</v>
      </c>
      <c r="BG660">
        <v>0</v>
      </c>
      <c r="BH660">
        <v>0</v>
      </c>
      <c r="BI660">
        <v>0</v>
      </c>
      <c r="BJ660">
        <v>0</v>
      </c>
      <c r="BK660">
        <v>0</v>
      </c>
      <c r="BL660">
        <v>0</v>
      </c>
      <c r="BM660">
        <v>0</v>
      </c>
      <c r="BN660">
        <v>0</v>
      </c>
      <c r="BO660">
        <v>0</v>
      </c>
      <c r="BP660">
        <v>0</v>
      </c>
      <c r="BQ660">
        <v>0</v>
      </c>
      <c r="BR660">
        <v>0</v>
      </c>
      <c r="BS660">
        <v>0</v>
      </c>
      <c r="BT660">
        <v>0</v>
      </c>
      <c r="BU660">
        <v>0</v>
      </c>
      <c r="BV660">
        <v>0</v>
      </c>
      <c r="BW660">
        <v>0</v>
      </c>
      <c r="CX660">
        <f>Y660*Source!I435</f>
        <v>4.3400000000000001E-2</v>
      </c>
      <c r="CY660">
        <f>AD660</f>
        <v>0</v>
      </c>
      <c r="CZ660">
        <f>AH660</f>
        <v>0</v>
      </c>
      <c r="DA660">
        <f>AL660</f>
        <v>1</v>
      </c>
      <c r="DB660">
        <f t="shared" si="148"/>
        <v>0</v>
      </c>
      <c r="DC660">
        <f t="shared" si="149"/>
        <v>0</v>
      </c>
    </row>
    <row r="661" spans="1:107" x14ac:dyDescent="0.2">
      <c r="A661">
        <f>ROW(Source!A435)</f>
        <v>435</v>
      </c>
      <c r="B661">
        <v>68187018</v>
      </c>
      <c r="C661">
        <v>68193542</v>
      </c>
      <c r="D661">
        <v>64871266</v>
      </c>
      <c r="E661">
        <v>1</v>
      </c>
      <c r="F661">
        <v>1</v>
      </c>
      <c r="G661">
        <v>1</v>
      </c>
      <c r="H661">
        <v>2</v>
      </c>
      <c r="I661" t="s">
        <v>918</v>
      </c>
      <c r="J661" t="s">
        <v>919</v>
      </c>
      <c r="K661" t="s">
        <v>920</v>
      </c>
      <c r="L661">
        <v>1368</v>
      </c>
      <c r="N661">
        <v>1011</v>
      </c>
      <c r="O661" t="s">
        <v>669</v>
      </c>
      <c r="P661" t="s">
        <v>669</v>
      </c>
      <c r="Q661">
        <v>1</v>
      </c>
      <c r="W661">
        <v>0</v>
      </c>
      <c r="X661">
        <v>783836208</v>
      </c>
      <c r="Y661">
        <v>0.02</v>
      </c>
      <c r="AA661">
        <v>0</v>
      </c>
      <c r="AB661">
        <v>1012.57</v>
      </c>
      <c r="AC661">
        <v>383.81</v>
      </c>
      <c r="AD661">
        <v>0</v>
      </c>
      <c r="AE661">
        <v>0</v>
      </c>
      <c r="AF661">
        <v>134.65</v>
      </c>
      <c r="AG661">
        <v>13.5</v>
      </c>
      <c r="AH661">
        <v>0</v>
      </c>
      <c r="AI661">
        <v>1</v>
      </c>
      <c r="AJ661">
        <v>7.52</v>
      </c>
      <c r="AK661">
        <v>28.43</v>
      </c>
      <c r="AL661">
        <v>1</v>
      </c>
      <c r="AN661">
        <v>0</v>
      </c>
      <c r="AO661">
        <v>1</v>
      </c>
      <c r="AP661">
        <v>0</v>
      </c>
      <c r="AQ661">
        <v>0</v>
      </c>
      <c r="AR661">
        <v>0</v>
      </c>
      <c r="AS661" t="s">
        <v>3</v>
      </c>
      <c r="AT661">
        <v>0.02</v>
      </c>
      <c r="AU661" t="s">
        <v>3</v>
      </c>
      <c r="AV661">
        <v>0</v>
      </c>
      <c r="AW661">
        <v>2</v>
      </c>
      <c r="AX661">
        <v>68193555</v>
      </c>
      <c r="AY661">
        <v>1</v>
      </c>
      <c r="AZ661">
        <v>0</v>
      </c>
      <c r="BA661">
        <v>647</v>
      </c>
      <c r="BB661">
        <v>0</v>
      </c>
      <c r="BC661">
        <v>0</v>
      </c>
      <c r="BD661">
        <v>0</v>
      </c>
      <c r="BE661">
        <v>0</v>
      </c>
      <c r="BF661">
        <v>0</v>
      </c>
      <c r="BG661">
        <v>0</v>
      </c>
      <c r="BH661">
        <v>0</v>
      </c>
      <c r="BI661">
        <v>0</v>
      </c>
      <c r="BJ661">
        <v>0</v>
      </c>
      <c r="BK661">
        <v>0</v>
      </c>
      <c r="BL661">
        <v>0</v>
      </c>
      <c r="BM661">
        <v>0</v>
      </c>
      <c r="BN661">
        <v>0</v>
      </c>
      <c r="BO661">
        <v>0</v>
      </c>
      <c r="BP661">
        <v>0</v>
      </c>
      <c r="BQ661">
        <v>0</v>
      </c>
      <c r="BR661">
        <v>0</v>
      </c>
      <c r="BS661">
        <v>0</v>
      </c>
      <c r="BT661">
        <v>0</v>
      </c>
      <c r="BU661">
        <v>0</v>
      </c>
      <c r="BV661">
        <v>0</v>
      </c>
      <c r="BW661">
        <v>0</v>
      </c>
      <c r="CX661">
        <f>Y661*Source!I435</f>
        <v>4.3400000000000001E-2</v>
      </c>
      <c r="CY661">
        <f>AB661</f>
        <v>1012.57</v>
      </c>
      <c r="CZ661">
        <f>AF661</f>
        <v>134.65</v>
      </c>
      <c r="DA661">
        <f>AJ661</f>
        <v>7.52</v>
      </c>
      <c r="DB661">
        <f t="shared" si="148"/>
        <v>2.69</v>
      </c>
      <c r="DC661">
        <f t="shared" si="149"/>
        <v>0.27</v>
      </c>
    </row>
    <row r="662" spans="1:107" x14ac:dyDescent="0.2">
      <c r="A662">
        <f>ROW(Source!A435)</f>
        <v>435</v>
      </c>
      <c r="B662">
        <v>68187018</v>
      </c>
      <c r="C662">
        <v>68193542</v>
      </c>
      <c r="D662">
        <v>64873129</v>
      </c>
      <c r="E662">
        <v>1</v>
      </c>
      <c r="F662">
        <v>1</v>
      </c>
      <c r="G662">
        <v>1</v>
      </c>
      <c r="H662">
        <v>2</v>
      </c>
      <c r="I662" t="s">
        <v>715</v>
      </c>
      <c r="J662" t="s">
        <v>716</v>
      </c>
      <c r="K662" t="s">
        <v>717</v>
      </c>
      <c r="L662">
        <v>1368</v>
      </c>
      <c r="N662">
        <v>1011</v>
      </c>
      <c r="O662" t="s">
        <v>669</v>
      </c>
      <c r="P662" t="s">
        <v>669</v>
      </c>
      <c r="Q662">
        <v>1</v>
      </c>
      <c r="W662">
        <v>0</v>
      </c>
      <c r="X662">
        <v>1230759911</v>
      </c>
      <c r="Y662">
        <v>0.02</v>
      </c>
      <c r="AA662">
        <v>0</v>
      </c>
      <c r="AB662">
        <v>851.65</v>
      </c>
      <c r="AC662">
        <v>329.79</v>
      </c>
      <c r="AD662">
        <v>0</v>
      </c>
      <c r="AE662">
        <v>0</v>
      </c>
      <c r="AF662">
        <v>87.17</v>
      </c>
      <c r="AG662">
        <v>11.6</v>
      </c>
      <c r="AH662">
        <v>0</v>
      </c>
      <c r="AI662">
        <v>1</v>
      </c>
      <c r="AJ662">
        <v>9.77</v>
      </c>
      <c r="AK662">
        <v>28.43</v>
      </c>
      <c r="AL662">
        <v>1</v>
      </c>
      <c r="AN662">
        <v>0</v>
      </c>
      <c r="AO662">
        <v>1</v>
      </c>
      <c r="AP662">
        <v>0</v>
      </c>
      <c r="AQ662">
        <v>0</v>
      </c>
      <c r="AR662">
        <v>0</v>
      </c>
      <c r="AS662" t="s">
        <v>3</v>
      </c>
      <c r="AT662">
        <v>0.02</v>
      </c>
      <c r="AU662" t="s">
        <v>3</v>
      </c>
      <c r="AV662">
        <v>0</v>
      </c>
      <c r="AW662">
        <v>2</v>
      </c>
      <c r="AX662">
        <v>68193556</v>
      </c>
      <c r="AY662">
        <v>1</v>
      </c>
      <c r="AZ662">
        <v>0</v>
      </c>
      <c r="BA662">
        <v>648</v>
      </c>
      <c r="BB662">
        <v>0</v>
      </c>
      <c r="BC662">
        <v>0</v>
      </c>
      <c r="BD662">
        <v>0</v>
      </c>
      <c r="BE662">
        <v>0</v>
      </c>
      <c r="BF662">
        <v>0</v>
      </c>
      <c r="BG662">
        <v>0</v>
      </c>
      <c r="BH662">
        <v>0</v>
      </c>
      <c r="BI662">
        <v>0</v>
      </c>
      <c r="BJ662">
        <v>0</v>
      </c>
      <c r="BK662">
        <v>0</v>
      </c>
      <c r="BL662">
        <v>0</v>
      </c>
      <c r="BM662">
        <v>0</v>
      </c>
      <c r="BN662">
        <v>0</v>
      </c>
      <c r="BO662">
        <v>0</v>
      </c>
      <c r="BP662">
        <v>0</v>
      </c>
      <c r="BQ662">
        <v>0</v>
      </c>
      <c r="BR662">
        <v>0</v>
      </c>
      <c r="BS662">
        <v>0</v>
      </c>
      <c r="BT662">
        <v>0</v>
      </c>
      <c r="BU662">
        <v>0</v>
      </c>
      <c r="BV662">
        <v>0</v>
      </c>
      <c r="BW662">
        <v>0</v>
      </c>
      <c r="CX662">
        <f>Y662*Source!I435</f>
        <v>4.3400000000000001E-2</v>
      </c>
      <c r="CY662">
        <f>AB662</f>
        <v>851.65</v>
      </c>
      <c r="CZ662">
        <f>AF662</f>
        <v>87.17</v>
      </c>
      <c r="DA662">
        <f>AJ662</f>
        <v>9.77</v>
      </c>
      <c r="DB662">
        <f t="shared" si="148"/>
        <v>1.74</v>
      </c>
      <c r="DC662">
        <f t="shared" si="149"/>
        <v>0.23</v>
      </c>
    </row>
    <row r="663" spans="1:107" x14ac:dyDescent="0.2">
      <c r="A663">
        <f>ROW(Source!A435)</f>
        <v>435</v>
      </c>
      <c r="B663">
        <v>68187018</v>
      </c>
      <c r="C663">
        <v>68193542</v>
      </c>
      <c r="D663">
        <v>64808671</v>
      </c>
      <c r="E663">
        <v>1</v>
      </c>
      <c r="F663">
        <v>1</v>
      </c>
      <c r="G663">
        <v>1</v>
      </c>
      <c r="H663">
        <v>3</v>
      </c>
      <c r="I663" t="s">
        <v>927</v>
      </c>
      <c r="J663" t="s">
        <v>928</v>
      </c>
      <c r="K663" t="s">
        <v>929</v>
      </c>
      <c r="L663">
        <v>1348</v>
      </c>
      <c r="N663">
        <v>1009</v>
      </c>
      <c r="O663" t="s">
        <v>133</v>
      </c>
      <c r="P663" t="s">
        <v>133</v>
      </c>
      <c r="Q663">
        <v>1000</v>
      </c>
      <c r="W663">
        <v>0</v>
      </c>
      <c r="X663">
        <v>-834843177</v>
      </c>
      <c r="Y663">
        <v>5.9999999999999995E-4</v>
      </c>
      <c r="AA663">
        <v>17217.29</v>
      </c>
      <c r="AB663">
        <v>0</v>
      </c>
      <c r="AC663">
        <v>0</v>
      </c>
      <c r="AD663">
        <v>0</v>
      </c>
      <c r="AE663">
        <v>1820.01</v>
      </c>
      <c r="AF663">
        <v>0</v>
      </c>
      <c r="AG663">
        <v>0</v>
      </c>
      <c r="AH663">
        <v>0</v>
      </c>
      <c r="AI663">
        <v>9.4600000000000009</v>
      </c>
      <c r="AJ663">
        <v>1</v>
      </c>
      <c r="AK663">
        <v>1</v>
      </c>
      <c r="AL663">
        <v>1</v>
      </c>
      <c r="AN663">
        <v>0</v>
      </c>
      <c r="AO663">
        <v>1</v>
      </c>
      <c r="AP663">
        <v>0</v>
      </c>
      <c r="AQ663">
        <v>0</v>
      </c>
      <c r="AR663">
        <v>0</v>
      </c>
      <c r="AS663" t="s">
        <v>3</v>
      </c>
      <c r="AT663">
        <v>5.9999999999999995E-4</v>
      </c>
      <c r="AU663" t="s">
        <v>3</v>
      </c>
      <c r="AV663">
        <v>0</v>
      </c>
      <c r="AW663">
        <v>2</v>
      </c>
      <c r="AX663">
        <v>68193557</v>
      </c>
      <c r="AY663">
        <v>1</v>
      </c>
      <c r="AZ663">
        <v>0</v>
      </c>
      <c r="BA663">
        <v>649</v>
      </c>
      <c r="BB663">
        <v>0</v>
      </c>
      <c r="BC663">
        <v>0</v>
      </c>
      <c r="BD663">
        <v>0</v>
      </c>
      <c r="BE663">
        <v>0</v>
      </c>
      <c r="BF663">
        <v>0</v>
      </c>
      <c r="BG663">
        <v>0</v>
      </c>
      <c r="BH663">
        <v>0</v>
      </c>
      <c r="BI663">
        <v>0</v>
      </c>
      <c r="BJ663">
        <v>0</v>
      </c>
      <c r="BK663">
        <v>0</v>
      </c>
      <c r="BL663">
        <v>0</v>
      </c>
      <c r="BM663">
        <v>0</v>
      </c>
      <c r="BN663">
        <v>0</v>
      </c>
      <c r="BO663">
        <v>0</v>
      </c>
      <c r="BP663">
        <v>0</v>
      </c>
      <c r="BQ663">
        <v>0</v>
      </c>
      <c r="BR663">
        <v>0</v>
      </c>
      <c r="BS663">
        <v>0</v>
      </c>
      <c r="BT663">
        <v>0</v>
      </c>
      <c r="BU663">
        <v>0</v>
      </c>
      <c r="BV663">
        <v>0</v>
      </c>
      <c r="BW663">
        <v>0</v>
      </c>
      <c r="CX663">
        <f>Y663*Source!I435</f>
        <v>1.3019999999999998E-3</v>
      </c>
      <c r="CY663">
        <f t="shared" ref="CY663:CY668" si="150">AA663</f>
        <v>17217.29</v>
      </c>
      <c r="CZ663">
        <f t="shared" ref="CZ663:CZ668" si="151">AE663</f>
        <v>1820.01</v>
      </c>
      <c r="DA663">
        <f t="shared" ref="DA663:DA668" si="152">AI663</f>
        <v>9.4600000000000009</v>
      </c>
      <c r="DB663">
        <f t="shared" si="148"/>
        <v>1.0900000000000001</v>
      </c>
      <c r="DC663">
        <f t="shared" si="149"/>
        <v>0</v>
      </c>
    </row>
    <row r="664" spans="1:107" x14ac:dyDescent="0.2">
      <c r="A664">
        <f>ROW(Source!A435)</f>
        <v>435</v>
      </c>
      <c r="B664">
        <v>68187018</v>
      </c>
      <c r="C664">
        <v>68193542</v>
      </c>
      <c r="D664">
        <v>64808986</v>
      </c>
      <c r="E664">
        <v>1</v>
      </c>
      <c r="F664">
        <v>1</v>
      </c>
      <c r="G664">
        <v>1</v>
      </c>
      <c r="H664">
        <v>3</v>
      </c>
      <c r="I664" t="s">
        <v>930</v>
      </c>
      <c r="J664" t="s">
        <v>931</v>
      </c>
      <c r="K664" t="s">
        <v>932</v>
      </c>
      <c r="L664">
        <v>1346</v>
      </c>
      <c r="N664">
        <v>1009</v>
      </c>
      <c r="O664" t="s">
        <v>120</v>
      </c>
      <c r="P664" t="s">
        <v>120</v>
      </c>
      <c r="Q664">
        <v>1</v>
      </c>
      <c r="W664">
        <v>0</v>
      </c>
      <c r="X664">
        <v>-1768004575</v>
      </c>
      <c r="Y664">
        <v>0.02</v>
      </c>
      <c r="AA664">
        <v>63.36</v>
      </c>
      <c r="AB664">
        <v>0</v>
      </c>
      <c r="AC664">
        <v>0</v>
      </c>
      <c r="AD664">
        <v>0</v>
      </c>
      <c r="AE664">
        <v>28.67</v>
      </c>
      <c r="AF664">
        <v>0</v>
      </c>
      <c r="AG664">
        <v>0</v>
      </c>
      <c r="AH664">
        <v>0</v>
      </c>
      <c r="AI664">
        <v>2.21</v>
      </c>
      <c r="AJ664">
        <v>1</v>
      </c>
      <c r="AK664">
        <v>1</v>
      </c>
      <c r="AL664">
        <v>1</v>
      </c>
      <c r="AN664">
        <v>0</v>
      </c>
      <c r="AO664">
        <v>1</v>
      </c>
      <c r="AP664">
        <v>0</v>
      </c>
      <c r="AQ664">
        <v>0</v>
      </c>
      <c r="AR664">
        <v>0</v>
      </c>
      <c r="AS664" t="s">
        <v>3</v>
      </c>
      <c r="AT664">
        <v>0.02</v>
      </c>
      <c r="AU664" t="s">
        <v>3</v>
      </c>
      <c r="AV664">
        <v>0</v>
      </c>
      <c r="AW664">
        <v>2</v>
      </c>
      <c r="AX664">
        <v>68193558</v>
      </c>
      <c r="AY664">
        <v>1</v>
      </c>
      <c r="AZ664">
        <v>0</v>
      </c>
      <c r="BA664">
        <v>650</v>
      </c>
      <c r="BB664">
        <v>0</v>
      </c>
      <c r="BC664">
        <v>0</v>
      </c>
      <c r="BD664">
        <v>0</v>
      </c>
      <c r="BE664">
        <v>0</v>
      </c>
      <c r="BF664">
        <v>0</v>
      </c>
      <c r="BG664">
        <v>0</v>
      </c>
      <c r="BH664">
        <v>0</v>
      </c>
      <c r="BI664">
        <v>0</v>
      </c>
      <c r="BJ664">
        <v>0</v>
      </c>
      <c r="BK664">
        <v>0</v>
      </c>
      <c r="BL664">
        <v>0</v>
      </c>
      <c r="BM664">
        <v>0</v>
      </c>
      <c r="BN664">
        <v>0</v>
      </c>
      <c r="BO664">
        <v>0</v>
      </c>
      <c r="BP664">
        <v>0</v>
      </c>
      <c r="BQ664">
        <v>0</v>
      </c>
      <c r="BR664">
        <v>0</v>
      </c>
      <c r="BS664">
        <v>0</v>
      </c>
      <c r="BT664">
        <v>0</v>
      </c>
      <c r="BU664">
        <v>0</v>
      </c>
      <c r="BV664">
        <v>0</v>
      </c>
      <c r="BW664">
        <v>0</v>
      </c>
      <c r="CX664">
        <f>Y664*Source!I435</f>
        <v>4.3400000000000001E-2</v>
      </c>
      <c r="CY664">
        <f t="shared" si="150"/>
        <v>63.36</v>
      </c>
      <c r="CZ664">
        <f t="shared" si="151"/>
        <v>28.67</v>
      </c>
      <c r="DA664">
        <f t="shared" si="152"/>
        <v>2.21</v>
      </c>
      <c r="DB664">
        <f t="shared" si="148"/>
        <v>0.56999999999999995</v>
      </c>
      <c r="DC664">
        <f t="shared" si="149"/>
        <v>0</v>
      </c>
    </row>
    <row r="665" spans="1:107" x14ac:dyDescent="0.2">
      <c r="A665">
        <f>ROW(Source!A435)</f>
        <v>435</v>
      </c>
      <c r="B665">
        <v>68187018</v>
      </c>
      <c r="C665">
        <v>68193542</v>
      </c>
      <c r="D665">
        <v>64809290</v>
      </c>
      <c r="E665">
        <v>1</v>
      </c>
      <c r="F665">
        <v>1</v>
      </c>
      <c r="G665">
        <v>1</v>
      </c>
      <c r="H665">
        <v>3</v>
      </c>
      <c r="I665" t="s">
        <v>933</v>
      </c>
      <c r="J665" t="s">
        <v>934</v>
      </c>
      <c r="K665" t="s">
        <v>935</v>
      </c>
      <c r="L665">
        <v>1346</v>
      </c>
      <c r="N665">
        <v>1009</v>
      </c>
      <c r="O665" t="s">
        <v>120</v>
      </c>
      <c r="P665" t="s">
        <v>120</v>
      </c>
      <c r="Q665">
        <v>1</v>
      </c>
      <c r="W665">
        <v>0</v>
      </c>
      <c r="X665">
        <v>-1294780295</v>
      </c>
      <c r="Y665">
        <v>0.16</v>
      </c>
      <c r="AA665">
        <v>99.74</v>
      </c>
      <c r="AB665">
        <v>0</v>
      </c>
      <c r="AC665">
        <v>0</v>
      </c>
      <c r="AD665">
        <v>0</v>
      </c>
      <c r="AE665">
        <v>30.5</v>
      </c>
      <c r="AF665">
        <v>0</v>
      </c>
      <c r="AG665">
        <v>0</v>
      </c>
      <c r="AH665">
        <v>0</v>
      </c>
      <c r="AI665">
        <v>3.27</v>
      </c>
      <c r="AJ665">
        <v>1</v>
      </c>
      <c r="AK665">
        <v>1</v>
      </c>
      <c r="AL665">
        <v>1</v>
      </c>
      <c r="AN665">
        <v>0</v>
      </c>
      <c r="AO665">
        <v>1</v>
      </c>
      <c r="AP665">
        <v>0</v>
      </c>
      <c r="AQ665">
        <v>0</v>
      </c>
      <c r="AR665">
        <v>0</v>
      </c>
      <c r="AS665" t="s">
        <v>3</v>
      </c>
      <c r="AT665">
        <v>0.16</v>
      </c>
      <c r="AU665" t="s">
        <v>3</v>
      </c>
      <c r="AV665">
        <v>0</v>
      </c>
      <c r="AW665">
        <v>2</v>
      </c>
      <c r="AX665">
        <v>68193559</v>
      </c>
      <c r="AY665">
        <v>1</v>
      </c>
      <c r="AZ665">
        <v>0</v>
      </c>
      <c r="BA665">
        <v>651</v>
      </c>
      <c r="BB665">
        <v>0</v>
      </c>
      <c r="BC665">
        <v>0</v>
      </c>
      <c r="BD665">
        <v>0</v>
      </c>
      <c r="BE665">
        <v>0</v>
      </c>
      <c r="BF665">
        <v>0</v>
      </c>
      <c r="BG665">
        <v>0</v>
      </c>
      <c r="BH665">
        <v>0</v>
      </c>
      <c r="BI665">
        <v>0</v>
      </c>
      <c r="BJ665">
        <v>0</v>
      </c>
      <c r="BK665">
        <v>0</v>
      </c>
      <c r="BL665">
        <v>0</v>
      </c>
      <c r="BM665">
        <v>0</v>
      </c>
      <c r="BN665">
        <v>0</v>
      </c>
      <c r="BO665">
        <v>0</v>
      </c>
      <c r="BP665">
        <v>0</v>
      </c>
      <c r="BQ665">
        <v>0</v>
      </c>
      <c r="BR665">
        <v>0</v>
      </c>
      <c r="BS665">
        <v>0</v>
      </c>
      <c r="BT665">
        <v>0</v>
      </c>
      <c r="BU665">
        <v>0</v>
      </c>
      <c r="BV665">
        <v>0</v>
      </c>
      <c r="BW665">
        <v>0</v>
      </c>
      <c r="CX665">
        <f>Y665*Source!I435</f>
        <v>0.34720000000000001</v>
      </c>
      <c r="CY665">
        <f t="shared" si="150"/>
        <v>99.74</v>
      </c>
      <c r="CZ665">
        <f t="shared" si="151"/>
        <v>30.5</v>
      </c>
      <c r="DA665">
        <f t="shared" si="152"/>
        <v>3.27</v>
      </c>
      <c r="DB665">
        <f t="shared" si="148"/>
        <v>4.88</v>
      </c>
      <c r="DC665">
        <f t="shared" si="149"/>
        <v>0</v>
      </c>
    </row>
    <row r="666" spans="1:107" x14ac:dyDescent="0.2">
      <c r="A666">
        <f>ROW(Source!A435)</f>
        <v>435</v>
      </c>
      <c r="B666">
        <v>68187018</v>
      </c>
      <c r="C666">
        <v>68193542</v>
      </c>
      <c r="D666">
        <v>64862990</v>
      </c>
      <c r="E666">
        <v>1</v>
      </c>
      <c r="F666">
        <v>1</v>
      </c>
      <c r="G666">
        <v>1</v>
      </c>
      <c r="H666">
        <v>3</v>
      </c>
      <c r="I666" t="s">
        <v>936</v>
      </c>
      <c r="J666" t="s">
        <v>937</v>
      </c>
      <c r="K666" t="s">
        <v>938</v>
      </c>
      <c r="L666">
        <v>1356</v>
      </c>
      <c r="N666">
        <v>1010</v>
      </c>
      <c r="O666" t="s">
        <v>271</v>
      </c>
      <c r="P666" t="s">
        <v>271</v>
      </c>
      <c r="Q666">
        <v>1000</v>
      </c>
      <c r="W666">
        <v>0</v>
      </c>
      <c r="X666">
        <v>2016061969</v>
      </c>
      <c r="Y666">
        <v>1.2200000000000001E-2</v>
      </c>
      <c r="AA666">
        <v>1007.06</v>
      </c>
      <c r="AB666">
        <v>0</v>
      </c>
      <c r="AC666">
        <v>0</v>
      </c>
      <c r="AD666">
        <v>0</v>
      </c>
      <c r="AE666">
        <v>78.8</v>
      </c>
      <c r="AF666">
        <v>0</v>
      </c>
      <c r="AG666">
        <v>0</v>
      </c>
      <c r="AH666">
        <v>0</v>
      </c>
      <c r="AI666">
        <v>12.78</v>
      </c>
      <c r="AJ666">
        <v>1</v>
      </c>
      <c r="AK666">
        <v>1</v>
      </c>
      <c r="AL666">
        <v>1</v>
      </c>
      <c r="AN666">
        <v>0</v>
      </c>
      <c r="AO666">
        <v>1</v>
      </c>
      <c r="AP666">
        <v>0</v>
      </c>
      <c r="AQ666">
        <v>0</v>
      </c>
      <c r="AR666">
        <v>0</v>
      </c>
      <c r="AS666" t="s">
        <v>3</v>
      </c>
      <c r="AT666">
        <v>1.2200000000000001E-2</v>
      </c>
      <c r="AU666" t="s">
        <v>3</v>
      </c>
      <c r="AV666">
        <v>0</v>
      </c>
      <c r="AW666">
        <v>2</v>
      </c>
      <c r="AX666">
        <v>68193560</v>
      </c>
      <c r="AY666">
        <v>1</v>
      </c>
      <c r="AZ666">
        <v>0</v>
      </c>
      <c r="BA666">
        <v>652</v>
      </c>
      <c r="BB666">
        <v>0</v>
      </c>
      <c r="BC666">
        <v>0</v>
      </c>
      <c r="BD666">
        <v>0</v>
      </c>
      <c r="BE666">
        <v>0</v>
      </c>
      <c r="BF666">
        <v>0</v>
      </c>
      <c r="BG666">
        <v>0</v>
      </c>
      <c r="BH666">
        <v>0</v>
      </c>
      <c r="BI666">
        <v>0</v>
      </c>
      <c r="BJ666">
        <v>0</v>
      </c>
      <c r="BK666">
        <v>0</v>
      </c>
      <c r="BL666">
        <v>0</v>
      </c>
      <c r="BM666">
        <v>0</v>
      </c>
      <c r="BN666">
        <v>0</v>
      </c>
      <c r="BO666">
        <v>0</v>
      </c>
      <c r="BP666">
        <v>0</v>
      </c>
      <c r="BQ666">
        <v>0</v>
      </c>
      <c r="BR666">
        <v>0</v>
      </c>
      <c r="BS666">
        <v>0</v>
      </c>
      <c r="BT666">
        <v>0</v>
      </c>
      <c r="BU666">
        <v>0</v>
      </c>
      <c r="BV666">
        <v>0</v>
      </c>
      <c r="BW666">
        <v>0</v>
      </c>
      <c r="CX666">
        <f>Y666*Source!I435</f>
        <v>2.6474000000000001E-2</v>
      </c>
      <c r="CY666">
        <f t="shared" si="150"/>
        <v>1007.06</v>
      </c>
      <c r="CZ666">
        <f t="shared" si="151"/>
        <v>78.8</v>
      </c>
      <c r="DA666">
        <f t="shared" si="152"/>
        <v>12.78</v>
      </c>
      <c r="DB666">
        <f t="shared" si="148"/>
        <v>0.96</v>
      </c>
      <c r="DC666">
        <f t="shared" si="149"/>
        <v>0</v>
      </c>
    </row>
    <row r="667" spans="1:107" x14ac:dyDescent="0.2">
      <c r="A667">
        <f>ROW(Source!A435)</f>
        <v>435</v>
      </c>
      <c r="B667">
        <v>68187018</v>
      </c>
      <c r="C667">
        <v>68193542</v>
      </c>
      <c r="D667">
        <v>64863842</v>
      </c>
      <c r="E667">
        <v>1</v>
      </c>
      <c r="F667">
        <v>1</v>
      </c>
      <c r="G667">
        <v>1</v>
      </c>
      <c r="H667">
        <v>3</v>
      </c>
      <c r="I667" t="s">
        <v>939</v>
      </c>
      <c r="J667" t="s">
        <v>940</v>
      </c>
      <c r="K667" t="s">
        <v>941</v>
      </c>
      <c r="L667">
        <v>1355</v>
      </c>
      <c r="N667">
        <v>1010</v>
      </c>
      <c r="O667" t="s">
        <v>235</v>
      </c>
      <c r="P667" t="s">
        <v>235</v>
      </c>
      <c r="Q667">
        <v>100</v>
      </c>
      <c r="W667">
        <v>0</v>
      </c>
      <c r="X667">
        <v>-1963595095</v>
      </c>
      <c r="Y667">
        <v>0.05</v>
      </c>
      <c r="AA667">
        <v>406.56</v>
      </c>
      <c r="AB667">
        <v>0</v>
      </c>
      <c r="AC667">
        <v>0</v>
      </c>
      <c r="AD667">
        <v>0</v>
      </c>
      <c r="AE667">
        <v>112</v>
      </c>
      <c r="AF667">
        <v>0</v>
      </c>
      <c r="AG667">
        <v>0</v>
      </c>
      <c r="AH667">
        <v>0</v>
      </c>
      <c r="AI667">
        <v>3.63</v>
      </c>
      <c r="AJ667">
        <v>1</v>
      </c>
      <c r="AK667">
        <v>1</v>
      </c>
      <c r="AL667">
        <v>1</v>
      </c>
      <c r="AN667">
        <v>0</v>
      </c>
      <c r="AO667">
        <v>1</v>
      </c>
      <c r="AP667">
        <v>0</v>
      </c>
      <c r="AQ667">
        <v>0</v>
      </c>
      <c r="AR667">
        <v>0</v>
      </c>
      <c r="AS667" t="s">
        <v>3</v>
      </c>
      <c r="AT667">
        <v>0.05</v>
      </c>
      <c r="AU667" t="s">
        <v>3</v>
      </c>
      <c r="AV667">
        <v>0</v>
      </c>
      <c r="AW667">
        <v>2</v>
      </c>
      <c r="AX667">
        <v>68193561</v>
      </c>
      <c r="AY667">
        <v>1</v>
      </c>
      <c r="AZ667">
        <v>0</v>
      </c>
      <c r="BA667">
        <v>653</v>
      </c>
      <c r="BB667">
        <v>0</v>
      </c>
      <c r="BC667">
        <v>0</v>
      </c>
      <c r="BD667">
        <v>0</v>
      </c>
      <c r="BE667">
        <v>0</v>
      </c>
      <c r="BF667">
        <v>0</v>
      </c>
      <c r="BG667">
        <v>0</v>
      </c>
      <c r="BH667">
        <v>0</v>
      </c>
      <c r="BI667">
        <v>0</v>
      </c>
      <c r="BJ667">
        <v>0</v>
      </c>
      <c r="BK667">
        <v>0</v>
      </c>
      <c r="BL667">
        <v>0</v>
      </c>
      <c r="BM667">
        <v>0</v>
      </c>
      <c r="BN667">
        <v>0</v>
      </c>
      <c r="BO667">
        <v>0</v>
      </c>
      <c r="BP667">
        <v>0</v>
      </c>
      <c r="BQ667">
        <v>0</v>
      </c>
      <c r="BR667">
        <v>0</v>
      </c>
      <c r="BS667">
        <v>0</v>
      </c>
      <c r="BT667">
        <v>0</v>
      </c>
      <c r="BU667">
        <v>0</v>
      </c>
      <c r="BV667">
        <v>0</v>
      </c>
      <c r="BW667">
        <v>0</v>
      </c>
      <c r="CX667">
        <f>Y667*Source!I435</f>
        <v>0.1085</v>
      </c>
      <c r="CY667">
        <f t="shared" si="150"/>
        <v>406.56</v>
      </c>
      <c r="CZ667">
        <f t="shared" si="151"/>
        <v>112</v>
      </c>
      <c r="DA667">
        <f t="shared" si="152"/>
        <v>3.63</v>
      </c>
      <c r="DB667">
        <f t="shared" si="148"/>
        <v>5.6</v>
      </c>
      <c r="DC667">
        <f t="shared" si="149"/>
        <v>0</v>
      </c>
    </row>
    <row r="668" spans="1:107" x14ac:dyDescent="0.2">
      <c r="A668">
        <f>ROW(Source!A435)</f>
        <v>435</v>
      </c>
      <c r="B668">
        <v>68187018</v>
      </c>
      <c r="C668">
        <v>68193542</v>
      </c>
      <c r="D668">
        <v>64870754</v>
      </c>
      <c r="E668">
        <v>1</v>
      </c>
      <c r="F668">
        <v>1</v>
      </c>
      <c r="G668">
        <v>1</v>
      </c>
      <c r="H668">
        <v>3</v>
      </c>
      <c r="I668" t="s">
        <v>912</v>
      </c>
      <c r="J668" t="s">
        <v>913</v>
      </c>
      <c r="K668" t="s">
        <v>914</v>
      </c>
      <c r="L668">
        <v>1374</v>
      </c>
      <c r="N668">
        <v>1013</v>
      </c>
      <c r="O668" t="s">
        <v>915</v>
      </c>
      <c r="P668" t="s">
        <v>915</v>
      </c>
      <c r="Q668">
        <v>1</v>
      </c>
      <c r="W668">
        <v>0</v>
      </c>
      <c r="X668">
        <v>-915781824</v>
      </c>
      <c r="Y668">
        <v>1.01</v>
      </c>
      <c r="AA668">
        <v>1</v>
      </c>
      <c r="AB668">
        <v>0</v>
      </c>
      <c r="AC668">
        <v>0</v>
      </c>
      <c r="AD668">
        <v>0</v>
      </c>
      <c r="AE668">
        <v>1</v>
      </c>
      <c r="AF668">
        <v>0</v>
      </c>
      <c r="AG668">
        <v>0</v>
      </c>
      <c r="AH668">
        <v>0</v>
      </c>
      <c r="AI668">
        <v>1</v>
      </c>
      <c r="AJ668">
        <v>1</v>
      </c>
      <c r="AK668">
        <v>1</v>
      </c>
      <c r="AL668">
        <v>1</v>
      </c>
      <c r="AN668">
        <v>0</v>
      </c>
      <c r="AO668">
        <v>1</v>
      </c>
      <c r="AP668">
        <v>0</v>
      </c>
      <c r="AQ668">
        <v>0</v>
      </c>
      <c r="AR668">
        <v>0</v>
      </c>
      <c r="AS668" t="s">
        <v>3</v>
      </c>
      <c r="AT668">
        <v>1.01</v>
      </c>
      <c r="AU668" t="s">
        <v>3</v>
      </c>
      <c r="AV668">
        <v>0</v>
      </c>
      <c r="AW668">
        <v>2</v>
      </c>
      <c r="AX668">
        <v>68193562</v>
      </c>
      <c r="AY668">
        <v>1</v>
      </c>
      <c r="AZ668">
        <v>0</v>
      </c>
      <c r="BA668">
        <v>654</v>
      </c>
      <c r="BB668">
        <v>0</v>
      </c>
      <c r="BC668">
        <v>0</v>
      </c>
      <c r="BD668">
        <v>0</v>
      </c>
      <c r="BE668">
        <v>0</v>
      </c>
      <c r="BF668">
        <v>0</v>
      </c>
      <c r="BG668">
        <v>0</v>
      </c>
      <c r="BH668">
        <v>0</v>
      </c>
      <c r="BI668">
        <v>0</v>
      </c>
      <c r="BJ668">
        <v>0</v>
      </c>
      <c r="BK668">
        <v>0</v>
      </c>
      <c r="BL668">
        <v>0</v>
      </c>
      <c r="BM668">
        <v>0</v>
      </c>
      <c r="BN668">
        <v>0</v>
      </c>
      <c r="BO668">
        <v>0</v>
      </c>
      <c r="BP668">
        <v>0</v>
      </c>
      <c r="BQ668">
        <v>0</v>
      </c>
      <c r="BR668">
        <v>0</v>
      </c>
      <c r="BS668">
        <v>0</v>
      </c>
      <c r="BT668">
        <v>0</v>
      </c>
      <c r="BU668">
        <v>0</v>
      </c>
      <c r="BV668">
        <v>0</v>
      </c>
      <c r="BW668">
        <v>0</v>
      </c>
      <c r="CX668">
        <f>Y668*Source!I435</f>
        <v>2.1917</v>
      </c>
      <c r="CY668">
        <f t="shared" si="150"/>
        <v>1</v>
      </c>
      <c r="CZ668">
        <f t="shared" si="151"/>
        <v>1</v>
      </c>
      <c r="DA668">
        <f t="shared" si="152"/>
        <v>1</v>
      </c>
      <c r="DB668">
        <f t="shared" si="148"/>
        <v>1.01</v>
      </c>
      <c r="DC668">
        <f t="shared" si="149"/>
        <v>0</v>
      </c>
    </row>
    <row r="669" spans="1:107" x14ac:dyDescent="0.2">
      <c r="A669">
        <f>ROW(Source!A436)</f>
        <v>436</v>
      </c>
      <c r="B669">
        <v>68187018</v>
      </c>
      <c r="C669">
        <v>68193563</v>
      </c>
      <c r="D669">
        <v>29361034</v>
      </c>
      <c r="E669">
        <v>1</v>
      </c>
      <c r="F669">
        <v>1</v>
      </c>
      <c r="G669">
        <v>1</v>
      </c>
      <c r="H669">
        <v>1</v>
      </c>
      <c r="I669" t="s">
        <v>916</v>
      </c>
      <c r="J669" t="s">
        <v>3</v>
      </c>
      <c r="K669" t="s">
        <v>917</v>
      </c>
      <c r="L669">
        <v>1369</v>
      </c>
      <c r="N669">
        <v>1013</v>
      </c>
      <c r="O669" t="s">
        <v>665</v>
      </c>
      <c r="P669" t="s">
        <v>665</v>
      </c>
      <c r="Q669">
        <v>1</v>
      </c>
      <c r="W669">
        <v>0</v>
      </c>
      <c r="X669">
        <v>184923391</v>
      </c>
      <c r="Y669">
        <v>2.82</v>
      </c>
      <c r="AA669">
        <v>0</v>
      </c>
      <c r="AB669">
        <v>0</v>
      </c>
      <c r="AC669">
        <v>0</v>
      </c>
      <c r="AD669">
        <v>9.4</v>
      </c>
      <c r="AE669">
        <v>0</v>
      </c>
      <c r="AF669">
        <v>0</v>
      </c>
      <c r="AG669">
        <v>0</v>
      </c>
      <c r="AH669">
        <v>9.4</v>
      </c>
      <c r="AI669">
        <v>1</v>
      </c>
      <c r="AJ669">
        <v>1</v>
      </c>
      <c r="AK669">
        <v>1</v>
      </c>
      <c r="AL669">
        <v>1</v>
      </c>
      <c r="AN669">
        <v>0</v>
      </c>
      <c r="AO669">
        <v>1</v>
      </c>
      <c r="AP669">
        <v>0</v>
      </c>
      <c r="AQ669">
        <v>0</v>
      </c>
      <c r="AR669">
        <v>0</v>
      </c>
      <c r="AS669" t="s">
        <v>3</v>
      </c>
      <c r="AT669">
        <v>2.82</v>
      </c>
      <c r="AU669" t="s">
        <v>3</v>
      </c>
      <c r="AV669">
        <v>1</v>
      </c>
      <c r="AW669">
        <v>2</v>
      </c>
      <c r="AX669">
        <v>68193572</v>
      </c>
      <c r="AY669">
        <v>1</v>
      </c>
      <c r="AZ669">
        <v>0</v>
      </c>
      <c r="BA669">
        <v>655</v>
      </c>
      <c r="BB669">
        <v>0</v>
      </c>
      <c r="BC669">
        <v>0</v>
      </c>
      <c r="BD669">
        <v>0</v>
      </c>
      <c r="BE669">
        <v>0</v>
      </c>
      <c r="BF669">
        <v>0</v>
      </c>
      <c r="BG669">
        <v>0</v>
      </c>
      <c r="BH669">
        <v>0</v>
      </c>
      <c r="BI669">
        <v>0</v>
      </c>
      <c r="BJ669">
        <v>0</v>
      </c>
      <c r="BK669">
        <v>0</v>
      </c>
      <c r="BL669">
        <v>0</v>
      </c>
      <c r="BM669">
        <v>0</v>
      </c>
      <c r="BN669">
        <v>0</v>
      </c>
      <c r="BO669">
        <v>0</v>
      </c>
      <c r="BP669">
        <v>0</v>
      </c>
      <c r="BQ669">
        <v>0</v>
      </c>
      <c r="BR669">
        <v>0</v>
      </c>
      <c r="BS669">
        <v>0</v>
      </c>
      <c r="BT669">
        <v>0</v>
      </c>
      <c r="BU669">
        <v>0</v>
      </c>
      <c r="BV669">
        <v>0</v>
      </c>
      <c r="BW669">
        <v>0</v>
      </c>
      <c r="CX669">
        <f>Y669*Source!I436</f>
        <v>6.9935999999999998</v>
      </c>
      <c r="CY669">
        <f>AD669</f>
        <v>9.4</v>
      </c>
      <c r="CZ669">
        <f>AH669</f>
        <v>9.4</v>
      </c>
      <c r="DA669">
        <f>AL669</f>
        <v>1</v>
      </c>
      <c r="DB669">
        <f t="shared" si="148"/>
        <v>26.51</v>
      </c>
      <c r="DC669">
        <f t="shared" si="149"/>
        <v>0</v>
      </c>
    </row>
    <row r="670" spans="1:107" x14ac:dyDescent="0.2">
      <c r="A670">
        <f>ROW(Source!A436)</f>
        <v>436</v>
      </c>
      <c r="B670">
        <v>68187018</v>
      </c>
      <c r="C670">
        <v>68193563</v>
      </c>
      <c r="D670">
        <v>121548</v>
      </c>
      <c r="E670">
        <v>1</v>
      </c>
      <c r="F670">
        <v>1</v>
      </c>
      <c r="G670">
        <v>1</v>
      </c>
      <c r="H670">
        <v>1</v>
      </c>
      <c r="I670" t="s">
        <v>44</v>
      </c>
      <c r="J670" t="s">
        <v>3</v>
      </c>
      <c r="K670" t="s">
        <v>723</v>
      </c>
      <c r="L670">
        <v>608254</v>
      </c>
      <c r="N670">
        <v>1013</v>
      </c>
      <c r="O670" t="s">
        <v>724</v>
      </c>
      <c r="P670" t="s">
        <v>724</v>
      </c>
      <c r="Q670">
        <v>1</v>
      </c>
      <c r="W670">
        <v>0</v>
      </c>
      <c r="X670">
        <v>-185737400</v>
      </c>
      <c r="Y670">
        <v>0.01</v>
      </c>
      <c r="AA670">
        <v>0</v>
      </c>
      <c r="AB670">
        <v>0</v>
      </c>
      <c r="AC670">
        <v>0</v>
      </c>
      <c r="AD670">
        <v>0</v>
      </c>
      <c r="AE670">
        <v>0</v>
      </c>
      <c r="AF670">
        <v>0</v>
      </c>
      <c r="AG670">
        <v>0</v>
      </c>
      <c r="AH670">
        <v>0</v>
      </c>
      <c r="AI670">
        <v>1</v>
      </c>
      <c r="AJ670">
        <v>1</v>
      </c>
      <c r="AK670">
        <v>1</v>
      </c>
      <c r="AL670">
        <v>1</v>
      </c>
      <c r="AN670">
        <v>0</v>
      </c>
      <c r="AO670">
        <v>1</v>
      </c>
      <c r="AP670">
        <v>0</v>
      </c>
      <c r="AQ670">
        <v>0</v>
      </c>
      <c r="AR670">
        <v>0</v>
      </c>
      <c r="AS670" t="s">
        <v>3</v>
      </c>
      <c r="AT670">
        <v>0.01</v>
      </c>
      <c r="AU670" t="s">
        <v>3</v>
      </c>
      <c r="AV670">
        <v>2</v>
      </c>
      <c r="AW670">
        <v>2</v>
      </c>
      <c r="AX670">
        <v>68193573</v>
      </c>
      <c r="AY670">
        <v>1</v>
      </c>
      <c r="AZ670">
        <v>0</v>
      </c>
      <c r="BA670">
        <v>656</v>
      </c>
      <c r="BB670">
        <v>0</v>
      </c>
      <c r="BC670">
        <v>0</v>
      </c>
      <c r="BD670">
        <v>0</v>
      </c>
      <c r="BE670">
        <v>0</v>
      </c>
      <c r="BF670">
        <v>0</v>
      </c>
      <c r="BG670">
        <v>0</v>
      </c>
      <c r="BH670">
        <v>0</v>
      </c>
      <c r="BI670">
        <v>0</v>
      </c>
      <c r="BJ670">
        <v>0</v>
      </c>
      <c r="BK670">
        <v>0</v>
      </c>
      <c r="BL670">
        <v>0</v>
      </c>
      <c r="BM670">
        <v>0</v>
      </c>
      <c r="BN670">
        <v>0</v>
      </c>
      <c r="BO670">
        <v>0</v>
      </c>
      <c r="BP670">
        <v>0</v>
      </c>
      <c r="BQ670">
        <v>0</v>
      </c>
      <c r="BR670">
        <v>0</v>
      </c>
      <c r="BS670">
        <v>0</v>
      </c>
      <c r="BT670">
        <v>0</v>
      </c>
      <c r="BU670">
        <v>0</v>
      </c>
      <c r="BV670">
        <v>0</v>
      </c>
      <c r="BW670">
        <v>0</v>
      </c>
      <c r="CX670">
        <f>Y670*Source!I436</f>
        <v>2.4799999999999999E-2</v>
      </c>
      <c r="CY670">
        <f>AD670</f>
        <v>0</v>
      </c>
      <c r="CZ670">
        <f>AH670</f>
        <v>0</v>
      </c>
      <c r="DA670">
        <f>AL670</f>
        <v>1</v>
      </c>
      <c r="DB670">
        <f t="shared" si="148"/>
        <v>0</v>
      </c>
      <c r="DC670">
        <f t="shared" si="149"/>
        <v>0</v>
      </c>
    </row>
    <row r="671" spans="1:107" x14ac:dyDescent="0.2">
      <c r="A671">
        <f>ROW(Source!A436)</f>
        <v>436</v>
      </c>
      <c r="B671">
        <v>68187018</v>
      </c>
      <c r="C671">
        <v>68193563</v>
      </c>
      <c r="D671">
        <v>64871266</v>
      </c>
      <c r="E671">
        <v>1</v>
      </c>
      <c r="F671">
        <v>1</v>
      </c>
      <c r="G671">
        <v>1</v>
      </c>
      <c r="H671">
        <v>2</v>
      </c>
      <c r="I671" t="s">
        <v>918</v>
      </c>
      <c r="J671" t="s">
        <v>919</v>
      </c>
      <c r="K671" t="s">
        <v>920</v>
      </c>
      <c r="L671">
        <v>1368</v>
      </c>
      <c r="N671">
        <v>1011</v>
      </c>
      <c r="O671" t="s">
        <v>669</v>
      </c>
      <c r="P671" t="s">
        <v>669</v>
      </c>
      <c r="Q671">
        <v>1</v>
      </c>
      <c r="W671">
        <v>0</v>
      </c>
      <c r="X671">
        <v>783836208</v>
      </c>
      <c r="Y671">
        <v>0.01</v>
      </c>
      <c r="AA671">
        <v>0</v>
      </c>
      <c r="AB671">
        <v>1012.57</v>
      </c>
      <c r="AC671">
        <v>383.81</v>
      </c>
      <c r="AD671">
        <v>0</v>
      </c>
      <c r="AE671">
        <v>0</v>
      </c>
      <c r="AF671">
        <v>134.65</v>
      </c>
      <c r="AG671">
        <v>13.5</v>
      </c>
      <c r="AH671">
        <v>0</v>
      </c>
      <c r="AI671">
        <v>1</v>
      </c>
      <c r="AJ671">
        <v>7.52</v>
      </c>
      <c r="AK671">
        <v>28.43</v>
      </c>
      <c r="AL671">
        <v>1</v>
      </c>
      <c r="AN671">
        <v>0</v>
      </c>
      <c r="AO671">
        <v>1</v>
      </c>
      <c r="AP671">
        <v>0</v>
      </c>
      <c r="AQ671">
        <v>0</v>
      </c>
      <c r="AR671">
        <v>0</v>
      </c>
      <c r="AS671" t="s">
        <v>3</v>
      </c>
      <c r="AT671">
        <v>0.01</v>
      </c>
      <c r="AU671" t="s">
        <v>3</v>
      </c>
      <c r="AV671">
        <v>0</v>
      </c>
      <c r="AW671">
        <v>2</v>
      </c>
      <c r="AX671">
        <v>68193574</v>
      </c>
      <c r="AY671">
        <v>1</v>
      </c>
      <c r="AZ671">
        <v>0</v>
      </c>
      <c r="BA671">
        <v>657</v>
      </c>
      <c r="BB671">
        <v>0</v>
      </c>
      <c r="BC671">
        <v>0</v>
      </c>
      <c r="BD671">
        <v>0</v>
      </c>
      <c r="BE671">
        <v>0</v>
      </c>
      <c r="BF671">
        <v>0</v>
      </c>
      <c r="BG671">
        <v>0</v>
      </c>
      <c r="BH671">
        <v>0</v>
      </c>
      <c r="BI671">
        <v>0</v>
      </c>
      <c r="BJ671">
        <v>0</v>
      </c>
      <c r="BK671">
        <v>0</v>
      </c>
      <c r="BL671">
        <v>0</v>
      </c>
      <c r="BM671">
        <v>0</v>
      </c>
      <c r="BN671">
        <v>0</v>
      </c>
      <c r="BO671">
        <v>0</v>
      </c>
      <c r="BP671">
        <v>0</v>
      </c>
      <c r="BQ671">
        <v>0</v>
      </c>
      <c r="BR671">
        <v>0</v>
      </c>
      <c r="BS671">
        <v>0</v>
      </c>
      <c r="BT671">
        <v>0</v>
      </c>
      <c r="BU671">
        <v>0</v>
      </c>
      <c r="BV671">
        <v>0</v>
      </c>
      <c r="BW671">
        <v>0</v>
      </c>
      <c r="CX671">
        <f>Y671*Source!I436</f>
        <v>2.4799999999999999E-2</v>
      </c>
      <c r="CY671">
        <f>AB671</f>
        <v>1012.57</v>
      </c>
      <c r="CZ671">
        <f>AF671</f>
        <v>134.65</v>
      </c>
      <c r="DA671">
        <f>AJ671</f>
        <v>7.52</v>
      </c>
      <c r="DB671">
        <f t="shared" si="148"/>
        <v>1.35</v>
      </c>
      <c r="DC671">
        <f t="shared" si="149"/>
        <v>0.14000000000000001</v>
      </c>
    </row>
    <row r="672" spans="1:107" x14ac:dyDescent="0.2">
      <c r="A672">
        <f>ROW(Source!A436)</f>
        <v>436</v>
      </c>
      <c r="B672">
        <v>68187018</v>
      </c>
      <c r="C672">
        <v>68193563</v>
      </c>
      <c r="D672">
        <v>64873129</v>
      </c>
      <c r="E672">
        <v>1</v>
      </c>
      <c r="F672">
        <v>1</v>
      </c>
      <c r="G672">
        <v>1</v>
      </c>
      <c r="H672">
        <v>2</v>
      </c>
      <c r="I672" t="s">
        <v>715</v>
      </c>
      <c r="J672" t="s">
        <v>716</v>
      </c>
      <c r="K672" t="s">
        <v>717</v>
      </c>
      <c r="L672">
        <v>1368</v>
      </c>
      <c r="N672">
        <v>1011</v>
      </c>
      <c r="O672" t="s">
        <v>669</v>
      </c>
      <c r="P672" t="s">
        <v>669</v>
      </c>
      <c r="Q672">
        <v>1</v>
      </c>
      <c r="W672">
        <v>0</v>
      </c>
      <c r="X672">
        <v>1230759911</v>
      </c>
      <c r="Y672">
        <v>0.01</v>
      </c>
      <c r="AA672">
        <v>0</v>
      </c>
      <c r="AB672">
        <v>851.65</v>
      </c>
      <c r="AC672">
        <v>329.79</v>
      </c>
      <c r="AD672">
        <v>0</v>
      </c>
      <c r="AE672">
        <v>0</v>
      </c>
      <c r="AF672">
        <v>87.17</v>
      </c>
      <c r="AG672">
        <v>11.6</v>
      </c>
      <c r="AH672">
        <v>0</v>
      </c>
      <c r="AI672">
        <v>1</v>
      </c>
      <c r="AJ672">
        <v>9.77</v>
      </c>
      <c r="AK672">
        <v>28.43</v>
      </c>
      <c r="AL672">
        <v>1</v>
      </c>
      <c r="AN672">
        <v>0</v>
      </c>
      <c r="AO672">
        <v>1</v>
      </c>
      <c r="AP672">
        <v>0</v>
      </c>
      <c r="AQ672">
        <v>0</v>
      </c>
      <c r="AR672">
        <v>0</v>
      </c>
      <c r="AS672" t="s">
        <v>3</v>
      </c>
      <c r="AT672">
        <v>0.01</v>
      </c>
      <c r="AU672" t="s">
        <v>3</v>
      </c>
      <c r="AV672">
        <v>0</v>
      </c>
      <c r="AW672">
        <v>2</v>
      </c>
      <c r="AX672">
        <v>68193575</v>
      </c>
      <c r="AY672">
        <v>1</v>
      </c>
      <c r="AZ672">
        <v>0</v>
      </c>
      <c r="BA672">
        <v>658</v>
      </c>
      <c r="BB672">
        <v>0</v>
      </c>
      <c r="BC672">
        <v>0</v>
      </c>
      <c r="BD672">
        <v>0</v>
      </c>
      <c r="BE672">
        <v>0</v>
      </c>
      <c r="BF672">
        <v>0</v>
      </c>
      <c r="BG672">
        <v>0</v>
      </c>
      <c r="BH672">
        <v>0</v>
      </c>
      <c r="BI672">
        <v>0</v>
      </c>
      <c r="BJ672">
        <v>0</v>
      </c>
      <c r="BK672">
        <v>0</v>
      </c>
      <c r="BL672">
        <v>0</v>
      </c>
      <c r="BM672">
        <v>0</v>
      </c>
      <c r="BN672">
        <v>0</v>
      </c>
      <c r="BO672">
        <v>0</v>
      </c>
      <c r="BP672">
        <v>0</v>
      </c>
      <c r="BQ672">
        <v>0</v>
      </c>
      <c r="BR672">
        <v>0</v>
      </c>
      <c r="BS672">
        <v>0</v>
      </c>
      <c r="BT672">
        <v>0</v>
      </c>
      <c r="BU672">
        <v>0</v>
      </c>
      <c r="BV672">
        <v>0</v>
      </c>
      <c r="BW672">
        <v>0</v>
      </c>
      <c r="CX672">
        <f>Y672*Source!I436</f>
        <v>2.4799999999999999E-2</v>
      </c>
      <c r="CY672">
        <f>AB672</f>
        <v>851.65</v>
      </c>
      <c r="CZ672">
        <f>AF672</f>
        <v>87.17</v>
      </c>
      <c r="DA672">
        <f>AJ672</f>
        <v>9.77</v>
      </c>
      <c r="DB672">
        <f t="shared" si="148"/>
        <v>0.87</v>
      </c>
      <c r="DC672">
        <f t="shared" si="149"/>
        <v>0.12</v>
      </c>
    </row>
    <row r="673" spans="1:107" x14ac:dyDescent="0.2">
      <c r="A673">
        <f>ROW(Source!A436)</f>
        <v>436</v>
      </c>
      <c r="B673">
        <v>68187018</v>
      </c>
      <c r="C673">
        <v>68193563</v>
      </c>
      <c r="D673">
        <v>64808986</v>
      </c>
      <c r="E673">
        <v>1</v>
      </c>
      <c r="F673">
        <v>1</v>
      </c>
      <c r="G673">
        <v>1</v>
      </c>
      <c r="H673">
        <v>3</v>
      </c>
      <c r="I673" t="s">
        <v>930</v>
      </c>
      <c r="J673" t="s">
        <v>931</v>
      </c>
      <c r="K673" t="s">
        <v>932</v>
      </c>
      <c r="L673">
        <v>1346</v>
      </c>
      <c r="N673">
        <v>1009</v>
      </c>
      <c r="O673" t="s">
        <v>120</v>
      </c>
      <c r="P673" t="s">
        <v>120</v>
      </c>
      <c r="Q673">
        <v>1</v>
      </c>
      <c r="W673">
        <v>0</v>
      </c>
      <c r="X673">
        <v>-1768004575</v>
      </c>
      <c r="Y673">
        <v>0.05</v>
      </c>
      <c r="AA673">
        <v>63.36</v>
      </c>
      <c r="AB673">
        <v>0</v>
      </c>
      <c r="AC673">
        <v>0</v>
      </c>
      <c r="AD673">
        <v>0</v>
      </c>
      <c r="AE673">
        <v>28.67</v>
      </c>
      <c r="AF673">
        <v>0</v>
      </c>
      <c r="AG673">
        <v>0</v>
      </c>
      <c r="AH673">
        <v>0</v>
      </c>
      <c r="AI673">
        <v>2.21</v>
      </c>
      <c r="AJ673">
        <v>1</v>
      </c>
      <c r="AK673">
        <v>1</v>
      </c>
      <c r="AL673">
        <v>1</v>
      </c>
      <c r="AN673">
        <v>0</v>
      </c>
      <c r="AO673">
        <v>1</v>
      </c>
      <c r="AP673">
        <v>0</v>
      </c>
      <c r="AQ673">
        <v>0</v>
      </c>
      <c r="AR673">
        <v>0</v>
      </c>
      <c r="AS673" t="s">
        <v>3</v>
      </c>
      <c r="AT673">
        <v>0.05</v>
      </c>
      <c r="AU673" t="s">
        <v>3</v>
      </c>
      <c r="AV673">
        <v>0</v>
      </c>
      <c r="AW673">
        <v>2</v>
      </c>
      <c r="AX673">
        <v>68193576</v>
      </c>
      <c r="AY673">
        <v>1</v>
      </c>
      <c r="AZ673">
        <v>0</v>
      </c>
      <c r="BA673">
        <v>659</v>
      </c>
      <c r="BB673">
        <v>0</v>
      </c>
      <c r="BC673">
        <v>0</v>
      </c>
      <c r="BD673">
        <v>0</v>
      </c>
      <c r="BE673">
        <v>0</v>
      </c>
      <c r="BF673">
        <v>0</v>
      </c>
      <c r="BG673">
        <v>0</v>
      </c>
      <c r="BH673">
        <v>0</v>
      </c>
      <c r="BI673">
        <v>0</v>
      </c>
      <c r="BJ673">
        <v>0</v>
      </c>
      <c r="BK673">
        <v>0</v>
      </c>
      <c r="BL673">
        <v>0</v>
      </c>
      <c r="BM673">
        <v>0</v>
      </c>
      <c r="BN673">
        <v>0</v>
      </c>
      <c r="BO673">
        <v>0</v>
      </c>
      <c r="BP673">
        <v>0</v>
      </c>
      <c r="BQ673">
        <v>0</v>
      </c>
      <c r="BR673">
        <v>0</v>
      </c>
      <c r="BS673">
        <v>0</v>
      </c>
      <c r="BT673">
        <v>0</v>
      </c>
      <c r="BU673">
        <v>0</v>
      </c>
      <c r="BV673">
        <v>0</v>
      </c>
      <c r="BW673">
        <v>0</v>
      </c>
      <c r="CX673">
        <f>Y673*Source!I436</f>
        <v>0.124</v>
      </c>
      <c r="CY673">
        <f>AA673</f>
        <v>63.36</v>
      </c>
      <c r="CZ673">
        <f>AE673</f>
        <v>28.67</v>
      </c>
      <c r="DA673">
        <f>AI673</f>
        <v>2.21</v>
      </c>
      <c r="DB673">
        <f t="shared" si="148"/>
        <v>1.43</v>
      </c>
      <c r="DC673">
        <f t="shared" si="149"/>
        <v>0</v>
      </c>
    </row>
    <row r="674" spans="1:107" x14ac:dyDescent="0.2">
      <c r="A674">
        <f>ROW(Source!A436)</f>
        <v>436</v>
      </c>
      <c r="B674">
        <v>68187018</v>
      </c>
      <c r="C674">
        <v>68193563</v>
      </c>
      <c r="D674">
        <v>64809271</v>
      </c>
      <c r="E674">
        <v>1</v>
      </c>
      <c r="F674">
        <v>1</v>
      </c>
      <c r="G674">
        <v>1</v>
      </c>
      <c r="H674">
        <v>3</v>
      </c>
      <c r="I674" t="s">
        <v>942</v>
      </c>
      <c r="J674" t="s">
        <v>943</v>
      </c>
      <c r="K674" t="s">
        <v>944</v>
      </c>
      <c r="L674">
        <v>1308</v>
      </c>
      <c r="N674">
        <v>1003</v>
      </c>
      <c r="O674" t="s">
        <v>259</v>
      </c>
      <c r="P674" t="s">
        <v>259</v>
      </c>
      <c r="Q674">
        <v>100</v>
      </c>
      <c r="W674">
        <v>0</v>
      </c>
      <c r="X674">
        <v>611857035</v>
      </c>
      <c r="Y674">
        <v>0.05</v>
      </c>
      <c r="AA674">
        <v>539.21</v>
      </c>
      <c r="AB674">
        <v>0</v>
      </c>
      <c r="AC674">
        <v>0</v>
      </c>
      <c r="AD674">
        <v>0</v>
      </c>
      <c r="AE674">
        <v>120.36</v>
      </c>
      <c r="AF674">
        <v>0</v>
      </c>
      <c r="AG674">
        <v>0</v>
      </c>
      <c r="AH674">
        <v>0</v>
      </c>
      <c r="AI674">
        <v>4.4800000000000004</v>
      </c>
      <c r="AJ674">
        <v>1</v>
      </c>
      <c r="AK674">
        <v>1</v>
      </c>
      <c r="AL674">
        <v>1</v>
      </c>
      <c r="AN674">
        <v>0</v>
      </c>
      <c r="AO674">
        <v>1</v>
      </c>
      <c r="AP674">
        <v>0</v>
      </c>
      <c r="AQ674">
        <v>0</v>
      </c>
      <c r="AR674">
        <v>0</v>
      </c>
      <c r="AS674" t="s">
        <v>3</v>
      </c>
      <c r="AT674">
        <v>0.05</v>
      </c>
      <c r="AU674" t="s">
        <v>3</v>
      </c>
      <c r="AV674">
        <v>0</v>
      </c>
      <c r="AW674">
        <v>2</v>
      </c>
      <c r="AX674">
        <v>68193577</v>
      </c>
      <c r="AY674">
        <v>1</v>
      </c>
      <c r="AZ674">
        <v>0</v>
      </c>
      <c r="BA674">
        <v>660</v>
      </c>
      <c r="BB674">
        <v>0</v>
      </c>
      <c r="BC674">
        <v>0</v>
      </c>
      <c r="BD674">
        <v>0</v>
      </c>
      <c r="BE674">
        <v>0</v>
      </c>
      <c r="BF674">
        <v>0</v>
      </c>
      <c r="BG674">
        <v>0</v>
      </c>
      <c r="BH674">
        <v>0</v>
      </c>
      <c r="BI674">
        <v>0</v>
      </c>
      <c r="BJ674">
        <v>0</v>
      </c>
      <c r="BK674">
        <v>0</v>
      </c>
      <c r="BL674">
        <v>0</v>
      </c>
      <c r="BM674">
        <v>0</v>
      </c>
      <c r="BN674">
        <v>0</v>
      </c>
      <c r="BO674">
        <v>0</v>
      </c>
      <c r="BP674">
        <v>0</v>
      </c>
      <c r="BQ674">
        <v>0</v>
      </c>
      <c r="BR674">
        <v>0</v>
      </c>
      <c r="BS674">
        <v>0</v>
      </c>
      <c r="BT674">
        <v>0</v>
      </c>
      <c r="BU674">
        <v>0</v>
      </c>
      <c r="BV674">
        <v>0</v>
      </c>
      <c r="BW674">
        <v>0</v>
      </c>
      <c r="CX674">
        <f>Y674*Source!I436</f>
        <v>0.124</v>
      </c>
      <c r="CY674">
        <f>AA674</f>
        <v>539.21</v>
      </c>
      <c r="CZ674">
        <f>AE674</f>
        <v>120.36</v>
      </c>
      <c r="DA674">
        <f>AI674</f>
        <v>4.4800000000000004</v>
      </c>
      <c r="DB674">
        <f t="shared" si="148"/>
        <v>6.02</v>
      </c>
      <c r="DC674">
        <f t="shared" si="149"/>
        <v>0</v>
      </c>
    </row>
    <row r="675" spans="1:107" x14ac:dyDescent="0.2">
      <c r="A675">
        <f>ROW(Source!A436)</f>
        <v>436</v>
      </c>
      <c r="B675">
        <v>68187018</v>
      </c>
      <c r="C675">
        <v>68193563</v>
      </c>
      <c r="D675">
        <v>64809290</v>
      </c>
      <c r="E675">
        <v>1</v>
      </c>
      <c r="F675">
        <v>1</v>
      </c>
      <c r="G675">
        <v>1</v>
      </c>
      <c r="H675">
        <v>3</v>
      </c>
      <c r="I675" t="s">
        <v>933</v>
      </c>
      <c r="J675" t="s">
        <v>934</v>
      </c>
      <c r="K675" t="s">
        <v>935</v>
      </c>
      <c r="L675">
        <v>1346</v>
      </c>
      <c r="N675">
        <v>1009</v>
      </c>
      <c r="O675" t="s">
        <v>120</v>
      </c>
      <c r="P675" t="s">
        <v>120</v>
      </c>
      <c r="Q675">
        <v>1</v>
      </c>
      <c r="W675">
        <v>0</v>
      </c>
      <c r="X675">
        <v>-1294780295</v>
      </c>
      <c r="Y675">
        <v>0.16</v>
      </c>
      <c r="AA675">
        <v>99.74</v>
      </c>
      <c r="AB675">
        <v>0</v>
      </c>
      <c r="AC675">
        <v>0</v>
      </c>
      <c r="AD675">
        <v>0</v>
      </c>
      <c r="AE675">
        <v>30.5</v>
      </c>
      <c r="AF675">
        <v>0</v>
      </c>
      <c r="AG675">
        <v>0</v>
      </c>
      <c r="AH675">
        <v>0</v>
      </c>
      <c r="AI675">
        <v>3.27</v>
      </c>
      <c r="AJ675">
        <v>1</v>
      </c>
      <c r="AK675">
        <v>1</v>
      </c>
      <c r="AL675">
        <v>1</v>
      </c>
      <c r="AN675">
        <v>0</v>
      </c>
      <c r="AO675">
        <v>1</v>
      </c>
      <c r="AP675">
        <v>0</v>
      </c>
      <c r="AQ675">
        <v>0</v>
      </c>
      <c r="AR675">
        <v>0</v>
      </c>
      <c r="AS675" t="s">
        <v>3</v>
      </c>
      <c r="AT675">
        <v>0.16</v>
      </c>
      <c r="AU675" t="s">
        <v>3</v>
      </c>
      <c r="AV675">
        <v>0</v>
      </c>
      <c r="AW675">
        <v>2</v>
      </c>
      <c r="AX675">
        <v>68193578</v>
      </c>
      <c r="AY675">
        <v>1</v>
      </c>
      <c r="AZ675">
        <v>0</v>
      </c>
      <c r="BA675">
        <v>661</v>
      </c>
      <c r="BB675">
        <v>0</v>
      </c>
      <c r="BC675">
        <v>0</v>
      </c>
      <c r="BD675">
        <v>0</v>
      </c>
      <c r="BE675">
        <v>0</v>
      </c>
      <c r="BF675">
        <v>0</v>
      </c>
      <c r="BG675">
        <v>0</v>
      </c>
      <c r="BH675">
        <v>0</v>
      </c>
      <c r="BI675">
        <v>0</v>
      </c>
      <c r="BJ675">
        <v>0</v>
      </c>
      <c r="BK675">
        <v>0</v>
      </c>
      <c r="BL675">
        <v>0</v>
      </c>
      <c r="BM675">
        <v>0</v>
      </c>
      <c r="BN675">
        <v>0</v>
      </c>
      <c r="BO675">
        <v>0</v>
      </c>
      <c r="BP675">
        <v>0</v>
      </c>
      <c r="BQ675">
        <v>0</v>
      </c>
      <c r="BR675">
        <v>0</v>
      </c>
      <c r="BS675">
        <v>0</v>
      </c>
      <c r="BT675">
        <v>0</v>
      </c>
      <c r="BU675">
        <v>0</v>
      </c>
      <c r="BV675">
        <v>0</v>
      </c>
      <c r="BW675">
        <v>0</v>
      </c>
      <c r="CX675">
        <f>Y675*Source!I436</f>
        <v>0.39679999999999999</v>
      </c>
      <c r="CY675">
        <f>AA675</f>
        <v>99.74</v>
      </c>
      <c r="CZ675">
        <f>AE675</f>
        <v>30.5</v>
      </c>
      <c r="DA675">
        <f>AI675</f>
        <v>3.27</v>
      </c>
      <c r="DB675">
        <f t="shared" si="148"/>
        <v>4.88</v>
      </c>
      <c r="DC675">
        <f t="shared" si="149"/>
        <v>0</v>
      </c>
    </row>
    <row r="676" spans="1:107" x14ac:dyDescent="0.2">
      <c r="A676">
        <f>ROW(Source!A436)</f>
        <v>436</v>
      </c>
      <c r="B676">
        <v>68187018</v>
      </c>
      <c r="C676">
        <v>68193563</v>
      </c>
      <c r="D676">
        <v>64870754</v>
      </c>
      <c r="E676">
        <v>1</v>
      </c>
      <c r="F676">
        <v>1</v>
      </c>
      <c r="G676">
        <v>1</v>
      </c>
      <c r="H676">
        <v>3</v>
      </c>
      <c r="I676" t="s">
        <v>912</v>
      </c>
      <c r="J676" t="s">
        <v>913</v>
      </c>
      <c r="K676" t="s">
        <v>914</v>
      </c>
      <c r="L676">
        <v>1374</v>
      </c>
      <c r="N676">
        <v>1013</v>
      </c>
      <c r="O676" t="s">
        <v>915</v>
      </c>
      <c r="P676" t="s">
        <v>915</v>
      </c>
      <c r="Q676">
        <v>1</v>
      </c>
      <c r="W676">
        <v>0</v>
      </c>
      <c r="X676">
        <v>-915781824</v>
      </c>
      <c r="Y676">
        <v>0.53</v>
      </c>
      <c r="AA676">
        <v>1</v>
      </c>
      <c r="AB676">
        <v>0</v>
      </c>
      <c r="AC676">
        <v>0</v>
      </c>
      <c r="AD676">
        <v>0</v>
      </c>
      <c r="AE676">
        <v>1</v>
      </c>
      <c r="AF676">
        <v>0</v>
      </c>
      <c r="AG676">
        <v>0</v>
      </c>
      <c r="AH676">
        <v>0</v>
      </c>
      <c r="AI676">
        <v>1</v>
      </c>
      <c r="AJ676">
        <v>1</v>
      </c>
      <c r="AK676">
        <v>1</v>
      </c>
      <c r="AL676">
        <v>1</v>
      </c>
      <c r="AN676">
        <v>0</v>
      </c>
      <c r="AO676">
        <v>1</v>
      </c>
      <c r="AP676">
        <v>0</v>
      </c>
      <c r="AQ676">
        <v>0</v>
      </c>
      <c r="AR676">
        <v>0</v>
      </c>
      <c r="AS676" t="s">
        <v>3</v>
      </c>
      <c r="AT676">
        <v>0.53</v>
      </c>
      <c r="AU676" t="s">
        <v>3</v>
      </c>
      <c r="AV676">
        <v>0</v>
      </c>
      <c r="AW676">
        <v>2</v>
      </c>
      <c r="AX676">
        <v>68193579</v>
      </c>
      <c r="AY676">
        <v>1</v>
      </c>
      <c r="AZ676">
        <v>0</v>
      </c>
      <c r="BA676">
        <v>662</v>
      </c>
      <c r="BB676">
        <v>0</v>
      </c>
      <c r="BC676">
        <v>0</v>
      </c>
      <c r="BD676">
        <v>0</v>
      </c>
      <c r="BE676">
        <v>0</v>
      </c>
      <c r="BF676">
        <v>0</v>
      </c>
      <c r="BG676">
        <v>0</v>
      </c>
      <c r="BH676">
        <v>0</v>
      </c>
      <c r="BI676">
        <v>0</v>
      </c>
      <c r="BJ676">
        <v>0</v>
      </c>
      <c r="BK676">
        <v>0</v>
      </c>
      <c r="BL676">
        <v>0</v>
      </c>
      <c r="BM676">
        <v>0</v>
      </c>
      <c r="BN676">
        <v>0</v>
      </c>
      <c r="BO676">
        <v>0</v>
      </c>
      <c r="BP676">
        <v>0</v>
      </c>
      <c r="BQ676">
        <v>0</v>
      </c>
      <c r="BR676">
        <v>0</v>
      </c>
      <c r="BS676">
        <v>0</v>
      </c>
      <c r="BT676">
        <v>0</v>
      </c>
      <c r="BU676">
        <v>0</v>
      </c>
      <c r="BV676">
        <v>0</v>
      </c>
      <c r="BW676">
        <v>0</v>
      </c>
      <c r="CX676">
        <f>Y676*Source!I436</f>
        <v>1.3144</v>
      </c>
      <c r="CY676">
        <f>AA676</f>
        <v>1</v>
      </c>
      <c r="CZ676">
        <f>AE676</f>
        <v>1</v>
      </c>
      <c r="DA676">
        <f>AI676</f>
        <v>1</v>
      </c>
      <c r="DB676">
        <f t="shared" si="148"/>
        <v>0.53</v>
      </c>
      <c r="DC676">
        <f t="shared" si="149"/>
        <v>0</v>
      </c>
    </row>
    <row r="677" spans="1:107" x14ac:dyDescent="0.2">
      <c r="A677">
        <f>ROW(Source!A438)</f>
        <v>438</v>
      </c>
      <c r="B677">
        <v>68187018</v>
      </c>
      <c r="C677">
        <v>68193581</v>
      </c>
      <c r="D677">
        <v>29364679</v>
      </c>
      <c r="E677">
        <v>1</v>
      </c>
      <c r="F677">
        <v>1</v>
      </c>
      <c r="G677">
        <v>1</v>
      </c>
      <c r="H677">
        <v>1</v>
      </c>
      <c r="I677" t="s">
        <v>945</v>
      </c>
      <c r="J677" t="s">
        <v>3</v>
      </c>
      <c r="K677" t="s">
        <v>946</v>
      </c>
      <c r="L677">
        <v>1369</v>
      </c>
      <c r="N677">
        <v>1013</v>
      </c>
      <c r="O677" t="s">
        <v>665</v>
      </c>
      <c r="P677" t="s">
        <v>665</v>
      </c>
      <c r="Q677">
        <v>1</v>
      </c>
      <c r="W677">
        <v>0</v>
      </c>
      <c r="X677">
        <v>931378261</v>
      </c>
      <c r="Y677">
        <v>30.48</v>
      </c>
      <c r="AA677">
        <v>0</v>
      </c>
      <c r="AB677">
        <v>0</v>
      </c>
      <c r="AC677">
        <v>0</v>
      </c>
      <c r="AD677">
        <v>9.92</v>
      </c>
      <c r="AE677">
        <v>0</v>
      </c>
      <c r="AF677">
        <v>0</v>
      </c>
      <c r="AG677">
        <v>0</v>
      </c>
      <c r="AH677">
        <v>9.92</v>
      </c>
      <c r="AI677">
        <v>1</v>
      </c>
      <c r="AJ677">
        <v>1</v>
      </c>
      <c r="AK677">
        <v>1</v>
      </c>
      <c r="AL677">
        <v>1</v>
      </c>
      <c r="AN677">
        <v>0</v>
      </c>
      <c r="AO677">
        <v>1</v>
      </c>
      <c r="AP677">
        <v>0</v>
      </c>
      <c r="AQ677">
        <v>0</v>
      </c>
      <c r="AR677">
        <v>0</v>
      </c>
      <c r="AS677" t="s">
        <v>3</v>
      </c>
      <c r="AT677">
        <v>30.48</v>
      </c>
      <c r="AU677" t="s">
        <v>3</v>
      </c>
      <c r="AV677">
        <v>1</v>
      </c>
      <c r="AW677">
        <v>2</v>
      </c>
      <c r="AX677">
        <v>68193592</v>
      </c>
      <c r="AY677">
        <v>1</v>
      </c>
      <c r="AZ677">
        <v>0</v>
      </c>
      <c r="BA677">
        <v>663</v>
      </c>
      <c r="BB677">
        <v>0</v>
      </c>
      <c r="BC677">
        <v>0</v>
      </c>
      <c r="BD677">
        <v>0</v>
      </c>
      <c r="BE677">
        <v>0</v>
      </c>
      <c r="BF677">
        <v>0</v>
      </c>
      <c r="BG677">
        <v>0</v>
      </c>
      <c r="BH677">
        <v>0</v>
      </c>
      <c r="BI677">
        <v>0</v>
      </c>
      <c r="BJ677">
        <v>0</v>
      </c>
      <c r="BK677">
        <v>0</v>
      </c>
      <c r="BL677">
        <v>0</v>
      </c>
      <c r="BM677">
        <v>0</v>
      </c>
      <c r="BN677">
        <v>0</v>
      </c>
      <c r="BO677">
        <v>0</v>
      </c>
      <c r="BP677">
        <v>0</v>
      </c>
      <c r="BQ677">
        <v>0</v>
      </c>
      <c r="BR677">
        <v>0</v>
      </c>
      <c r="BS677">
        <v>0</v>
      </c>
      <c r="BT677">
        <v>0</v>
      </c>
      <c r="BU677">
        <v>0</v>
      </c>
      <c r="BV677">
        <v>0</v>
      </c>
      <c r="BW677">
        <v>0</v>
      </c>
      <c r="CX677">
        <f>Y677*Source!I438</f>
        <v>20.726400000000002</v>
      </c>
      <c r="CY677">
        <f>AD677</f>
        <v>9.92</v>
      </c>
      <c r="CZ677">
        <f>AH677</f>
        <v>9.92</v>
      </c>
      <c r="DA677">
        <f>AL677</f>
        <v>1</v>
      </c>
      <c r="DB677">
        <f t="shared" si="148"/>
        <v>302.36</v>
      </c>
      <c r="DC677">
        <f t="shared" si="149"/>
        <v>0</v>
      </c>
    </row>
    <row r="678" spans="1:107" x14ac:dyDescent="0.2">
      <c r="A678">
        <f>ROW(Source!A438)</f>
        <v>438</v>
      </c>
      <c r="B678">
        <v>68187018</v>
      </c>
      <c r="C678">
        <v>68193581</v>
      </c>
      <c r="D678">
        <v>121548</v>
      </c>
      <c r="E678">
        <v>1</v>
      </c>
      <c r="F678">
        <v>1</v>
      </c>
      <c r="G678">
        <v>1</v>
      </c>
      <c r="H678">
        <v>1</v>
      </c>
      <c r="I678" t="s">
        <v>44</v>
      </c>
      <c r="J678" t="s">
        <v>3</v>
      </c>
      <c r="K678" t="s">
        <v>723</v>
      </c>
      <c r="L678">
        <v>608254</v>
      </c>
      <c r="N678">
        <v>1013</v>
      </c>
      <c r="O678" t="s">
        <v>724</v>
      </c>
      <c r="P678" t="s">
        <v>724</v>
      </c>
      <c r="Q678">
        <v>1</v>
      </c>
      <c r="W678">
        <v>0</v>
      </c>
      <c r="X678">
        <v>-185737400</v>
      </c>
      <c r="Y678">
        <v>0.03</v>
      </c>
      <c r="AA678">
        <v>0</v>
      </c>
      <c r="AB678">
        <v>0</v>
      </c>
      <c r="AC678">
        <v>0</v>
      </c>
      <c r="AD678">
        <v>0</v>
      </c>
      <c r="AE678">
        <v>0</v>
      </c>
      <c r="AF678">
        <v>0</v>
      </c>
      <c r="AG678">
        <v>0</v>
      </c>
      <c r="AH678">
        <v>0</v>
      </c>
      <c r="AI678">
        <v>1</v>
      </c>
      <c r="AJ678">
        <v>1</v>
      </c>
      <c r="AK678">
        <v>1</v>
      </c>
      <c r="AL678">
        <v>1</v>
      </c>
      <c r="AN678">
        <v>0</v>
      </c>
      <c r="AO678">
        <v>1</v>
      </c>
      <c r="AP678">
        <v>0</v>
      </c>
      <c r="AQ678">
        <v>0</v>
      </c>
      <c r="AR678">
        <v>0</v>
      </c>
      <c r="AS678" t="s">
        <v>3</v>
      </c>
      <c r="AT678">
        <v>0.03</v>
      </c>
      <c r="AU678" t="s">
        <v>3</v>
      </c>
      <c r="AV678">
        <v>2</v>
      </c>
      <c r="AW678">
        <v>2</v>
      </c>
      <c r="AX678">
        <v>68193593</v>
      </c>
      <c r="AY678">
        <v>1</v>
      </c>
      <c r="AZ678">
        <v>0</v>
      </c>
      <c r="BA678">
        <v>664</v>
      </c>
      <c r="BB678">
        <v>0</v>
      </c>
      <c r="BC678">
        <v>0</v>
      </c>
      <c r="BD678">
        <v>0</v>
      </c>
      <c r="BE678">
        <v>0</v>
      </c>
      <c r="BF678">
        <v>0</v>
      </c>
      <c r="BG678">
        <v>0</v>
      </c>
      <c r="BH678">
        <v>0</v>
      </c>
      <c r="BI678">
        <v>0</v>
      </c>
      <c r="BJ678">
        <v>0</v>
      </c>
      <c r="BK678">
        <v>0</v>
      </c>
      <c r="BL678">
        <v>0</v>
      </c>
      <c r="BM678">
        <v>0</v>
      </c>
      <c r="BN678">
        <v>0</v>
      </c>
      <c r="BO678">
        <v>0</v>
      </c>
      <c r="BP678">
        <v>0</v>
      </c>
      <c r="BQ678">
        <v>0</v>
      </c>
      <c r="BR678">
        <v>0</v>
      </c>
      <c r="BS678">
        <v>0</v>
      </c>
      <c r="BT678">
        <v>0</v>
      </c>
      <c r="BU678">
        <v>0</v>
      </c>
      <c r="BV678">
        <v>0</v>
      </c>
      <c r="BW678">
        <v>0</v>
      </c>
      <c r="CX678">
        <f>Y678*Source!I438</f>
        <v>2.0400000000000001E-2</v>
      </c>
      <c r="CY678">
        <f>AD678</f>
        <v>0</v>
      </c>
      <c r="CZ678">
        <f>AH678</f>
        <v>0</v>
      </c>
      <c r="DA678">
        <f>AL678</f>
        <v>1</v>
      </c>
      <c r="DB678">
        <f t="shared" si="148"/>
        <v>0</v>
      </c>
      <c r="DC678">
        <f t="shared" si="149"/>
        <v>0</v>
      </c>
    </row>
    <row r="679" spans="1:107" x14ac:dyDescent="0.2">
      <c r="A679">
        <f>ROW(Source!A438)</f>
        <v>438</v>
      </c>
      <c r="B679">
        <v>68187018</v>
      </c>
      <c r="C679">
        <v>68193581</v>
      </c>
      <c r="D679">
        <v>64871266</v>
      </c>
      <c r="E679">
        <v>1</v>
      </c>
      <c r="F679">
        <v>1</v>
      </c>
      <c r="G679">
        <v>1</v>
      </c>
      <c r="H679">
        <v>2</v>
      </c>
      <c r="I679" t="s">
        <v>918</v>
      </c>
      <c r="J679" t="s">
        <v>919</v>
      </c>
      <c r="K679" t="s">
        <v>920</v>
      </c>
      <c r="L679">
        <v>1368</v>
      </c>
      <c r="N679">
        <v>1011</v>
      </c>
      <c r="O679" t="s">
        <v>669</v>
      </c>
      <c r="P679" t="s">
        <v>669</v>
      </c>
      <c r="Q679">
        <v>1</v>
      </c>
      <c r="W679">
        <v>0</v>
      </c>
      <c r="X679">
        <v>783836208</v>
      </c>
      <c r="Y679">
        <v>0.03</v>
      </c>
      <c r="AA679">
        <v>0</v>
      </c>
      <c r="AB679">
        <v>1012.57</v>
      </c>
      <c r="AC679">
        <v>383.81</v>
      </c>
      <c r="AD679">
        <v>0</v>
      </c>
      <c r="AE679">
        <v>0</v>
      </c>
      <c r="AF679">
        <v>134.65</v>
      </c>
      <c r="AG679">
        <v>13.5</v>
      </c>
      <c r="AH679">
        <v>0</v>
      </c>
      <c r="AI679">
        <v>1</v>
      </c>
      <c r="AJ679">
        <v>7.52</v>
      </c>
      <c r="AK679">
        <v>28.43</v>
      </c>
      <c r="AL679">
        <v>1</v>
      </c>
      <c r="AN679">
        <v>0</v>
      </c>
      <c r="AO679">
        <v>1</v>
      </c>
      <c r="AP679">
        <v>0</v>
      </c>
      <c r="AQ679">
        <v>0</v>
      </c>
      <c r="AR679">
        <v>0</v>
      </c>
      <c r="AS679" t="s">
        <v>3</v>
      </c>
      <c r="AT679">
        <v>0.03</v>
      </c>
      <c r="AU679" t="s">
        <v>3</v>
      </c>
      <c r="AV679">
        <v>0</v>
      </c>
      <c r="AW679">
        <v>2</v>
      </c>
      <c r="AX679">
        <v>68193594</v>
      </c>
      <c r="AY679">
        <v>1</v>
      </c>
      <c r="AZ679">
        <v>0</v>
      </c>
      <c r="BA679">
        <v>665</v>
      </c>
      <c r="BB679">
        <v>0</v>
      </c>
      <c r="BC679">
        <v>0</v>
      </c>
      <c r="BD679">
        <v>0</v>
      </c>
      <c r="BE679">
        <v>0</v>
      </c>
      <c r="BF679">
        <v>0</v>
      </c>
      <c r="BG679">
        <v>0</v>
      </c>
      <c r="BH679">
        <v>0</v>
      </c>
      <c r="BI679">
        <v>0</v>
      </c>
      <c r="BJ679">
        <v>0</v>
      </c>
      <c r="BK679">
        <v>0</v>
      </c>
      <c r="BL679">
        <v>0</v>
      </c>
      <c r="BM679">
        <v>0</v>
      </c>
      <c r="BN679">
        <v>0</v>
      </c>
      <c r="BO679">
        <v>0</v>
      </c>
      <c r="BP679">
        <v>0</v>
      </c>
      <c r="BQ679">
        <v>0</v>
      </c>
      <c r="BR679">
        <v>0</v>
      </c>
      <c r="BS679">
        <v>0</v>
      </c>
      <c r="BT679">
        <v>0</v>
      </c>
      <c r="BU679">
        <v>0</v>
      </c>
      <c r="BV679">
        <v>0</v>
      </c>
      <c r="BW679">
        <v>0</v>
      </c>
      <c r="CX679">
        <f>Y679*Source!I438</f>
        <v>2.0400000000000001E-2</v>
      </c>
      <c r="CY679">
        <f>AB679</f>
        <v>1012.57</v>
      </c>
      <c r="CZ679">
        <f>AF679</f>
        <v>134.65</v>
      </c>
      <c r="DA679">
        <f>AJ679</f>
        <v>7.52</v>
      </c>
      <c r="DB679">
        <f t="shared" si="148"/>
        <v>4.04</v>
      </c>
      <c r="DC679">
        <f t="shared" si="149"/>
        <v>0.41</v>
      </c>
    </row>
    <row r="680" spans="1:107" x14ac:dyDescent="0.2">
      <c r="A680">
        <f>ROW(Source!A438)</f>
        <v>438</v>
      </c>
      <c r="B680">
        <v>68187018</v>
      </c>
      <c r="C680">
        <v>68193581</v>
      </c>
      <c r="D680">
        <v>64873129</v>
      </c>
      <c r="E680">
        <v>1</v>
      </c>
      <c r="F680">
        <v>1</v>
      </c>
      <c r="G680">
        <v>1</v>
      </c>
      <c r="H680">
        <v>2</v>
      </c>
      <c r="I680" t="s">
        <v>715</v>
      </c>
      <c r="J680" t="s">
        <v>716</v>
      </c>
      <c r="K680" t="s">
        <v>717</v>
      </c>
      <c r="L680">
        <v>1368</v>
      </c>
      <c r="N680">
        <v>1011</v>
      </c>
      <c r="O680" t="s">
        <v>669</v>
      </c>
      <c r="P680" t="s">
        <v>669</v>
      </c>
      <c r="Q680">
        <v>1</v>
      </c>
      <c r="W680">
        <v>0</v>
      </c>
      <c r="X680">
        <v>1230759911</v>
      </c>
      <c r="Y680">
        <v>0.02</v>
      </c>
      <c r="AA680">
        <v>0</v>
      </c>
      <c r="AB680">
        <v>851.65</v>
      </c>
      <c r="AC680">
        <v>329.79</v>
      </c>
      <c r="AD680">
        <v>0</v>
      </c>
      <c r="AE680">
        <v>0</v>
      </c>
      <c r="AF680">
        <v>87.17</v>
      </c>
      <c r="AG680">
        <v>11.6</v>
      </c>
      <c r="AH680">
        <v>0</v>
      </c>
      <c r="AI680">
        <v>1</v>
      </c>
      <c r="AJ680">
        <v>9.77</v>
      </c>
      <c r="AK680">
        <v>28.43</v>
      </c>
      <c r="AL680">
        <v>1</v>
      </c>
      <c r="AN680">
        <v>0</v>
      </c>
      <c r="AO680">
        <v>1</v>
      </c>
      <c r="AP680">
        <v>0</v>
      </c>
      <c r="AQ680">
        <v>0</v>
      </c>
      <c r="AR680">
        <v>0</v>
      </c>
      <c r="AS680" t="s">
        <v>3</v>
      </c>
      <c r="AT680">
        <v>0.02</v>
      </c>
      <c r="AU680" t="s">
        <v>3</v>
      </c>
      <c r="AV680">
        <v>0</v>
      </c>
      <c r="AW680">
        <v>2</v>
      </c>
      <c r="AX680">
        <v>68193595</v>
      </c>
      <c r="AY680">
        <v>1</v>
      </c>
      <c r="AZ680">
        <v>0</v>
      </c>
      <c r="BA680">
        <v>666</v>
      </c>
      <c r="BB680">
        <v>0</v>
      </c>
      <c r="BC680">
        <v>0</v>
      </c>
      <c r="BD680">
        <v>0</v>
      </c>
      <c r="BE680">
        <v>0</v>
      </c>
      <c r="BF680">
        <v>0</v>
      </c>
      <c r="BG680">
        <v>0</v>
      </c>
      <c r="BH680">
        <v>0</v>
      </c>
      <c r="BI680">
        <v>0</v>
      </c>
      <c r="BJ680">
        <v>0</v>
      </c>
      <c r="BK680">
        <v>0</v>
      </c>
      <c r="BL680">
        <v>0</v>
      </c>
      <c r="BM680">
        <v>0</v>
      </c>
      <c r="BN680">
        <v>0</v>
      </c>
      <c r="BO680">
        <v>0</v>
      </c>
      <c r="BP680">
        <v>0</v>
      </c>
      <c r="BQ680">
        <v>0</v>
      </c>
      <c r="BR680">
        <v>0</v>
      </c>
      <c r="BS680">
        <v>0</v>
      </c>
      <c r="BT680">
        <v>0</v>
      </c>
      <c r="BU680">
        <v>0</v>
      </c>
      <c r="BV680">
        <v>0</v>
      </c>
      <c r="BW680">
        <v>0</v>
      </c>
      <c r="CX680">
        <f>Y680*Source!I438</f>
        <v>1.3600000000000001E-2</v>
      </c>
      <c r="CY680">
        <f>AB680</f>
        <v>851.65</v>
      </c>
      <c r="CZ680">
        <f>AF680</f>
        <v>87.17</v>
      </c>
      <c r="DA680">
        <f>AJ680</f>
        <v>9.77</v>
      </c>
      <c r="DB680">
        <f t="shared" si="148"/>
        <v>1.74</v>
      </c>
      <c r="DC680">
        <f t="shared" si="149"/>
        <v>0.23</v>
      </c>
    </row>
    <row r="681" spans="1:107" x14ac:dyDescent="0.2">
      <c r="A681">
        <f>ROW(Source!A438)</f>
        <v>438</v>
      </c>
      <c r="B681">
        <v>68187018</v>
      </c>
      <c r="C681">
        <v>68193581</v>
      </c>
      <c r="D681">
        <v>64808847</v>
      </c>
      <c r="E681">
        <v>1</v>
      </c>
      <c r="F681">
        <v>1</v>
      </c>
      <c r="G681">
        <v>1</v>
      </c>
      <c r="H681">
        <v>3</v>
      </c>
      <c r="I681" t="s">
        <v>947</v>
      </c>
      <c r="J681" t="s">
        <v>948</v>
      </c>
      <c r="K681" t="s">
        <v>754</v>
      </c>
      <c r="L681">
        <v>1346</v>
      </c>
      <c r="N681">
        <v>1009</v>
      </c>
      <c r="O681" t="s">
        <v>120</v>
      </c>
      <c r="P681" t="s">
        <v>120</v>
      </c>
      <c r="Q681">
        <v>1</v>
      </c>
      <c r="W681">
        <v>0</v>
      </c>
      <c r="X681">
        <v>30920770</v>
      </c>
      <c r="Y681">
        <v>1.5</v>
      </c>
      <c r="AA681">
        <v>78.290000000000006</v>
      </c>
      <c r="AB681">
        <v>0</v>
      </c>
      <c r="AC681">
        <v>0</v>
      </c>
      <c r="AD681">
        <v>0</v>
      </c>
      <c r="AE681">
        <v>9.0399999999999991</v>
      </c>
      <c r="AF681">
        <v>0</v>
      </c>
      <c r="AG681">
        <v>0</v>
      </c>
      <c r="AH681">
        <v>0</v>
      </c>
      <c r="AI681">
        <v>8.66</v>
      </c>
      <c r="AJ681">
        <v>1</v>
      </c>
      <c r="AK681">
        <v>1</v>
      </c>
      <c r="AL681">
        <v>1</v>
      </c>
      <c r="AN681">
        <v>0</v>
      </c>
      <c r="AO681">
        <v>1</v>
      </c>
      <c r="AP681">
        <v>0</v>
      </c>
      <c r="AQ681">
        <v>0</v>
      </c>
      <c r="AR681">
        <v>0</v>
      </c>
      <c r="AS681" t="s">
        <v>3</v>
      </c>
      <c r="AT681">
        <v>1.5</v>
      </c>
      <c r="AU681" t="s">
        <v>3</v>
      </c>
      <c r="AV681">
        <v>0</v>
      </c>
      <c r="AW681">
        <v>2</v>
      </c>
      <c r="AX681">
        <v>68193596</v>
      </c>
      <c r="AY681">
        <v>1</v>
      </c>
      <c r="AZ681">
        <v>0</v>
      </c>
      <c r="BA681">
        <v>667</v>
      </c>
      <c r="BB681">
        <v>0</v>
      </c>
      <c r="BC681">
        <v>0</v>
      </c>
      <c r="BD681">
        <v>0</v>
      </c>
      <c r="BE681">
        <v>0</v>
      </c>
      <c r="BF681">
        <v>0</v>
      </c>
      <c r="BG681">
        <v>0</v>
      </c>
      <c r="BH681">
        <v>0</v>
      </c>
      <c r="BI681">
        <v>0</v>
      </c>
      <c r="BJ681">
        <v>0</v>
      </c>
      <c r="BK681">
        <v>0</v>
      </c>
      <c r="BL681">
        <v>0</v>
      </c>
      <c r="BM681">
        <v>0</v>
      </c>
      <c r="BN681">
        <v>0</v>
      </c>
      <c r="BO681">
        <v>0</v>
      </c>
      <c r="BP681">
        <v>0</v>
      </c>
      <c r="BQ681">
        <v>0</v>
      </c>
      <c r="BR681">
        <v>0</v>
      </c>
      <c r="BS681">
        <v>0</v>
      </c>
      <c r="BT681">
        <v>0</v>
      </c>
      <c r="BU681">
        <v>0</v>
      </c>
      <c r="BV681">
        <v>0</v>
      </c>
      <c r="BW681">
        <v>0</v>
      </c>
      <c r="CX681">
        <f>Y681*Source!I438</f>
        <v>1.02</v>
      </c>
      <c r="CY681">
        <f t="shared" ref="CY681:CY686" si="153">AA681</f>
        <v>78.290000000000006</v>
      </c>
      <c r="CZ681">
        <f t="shared" ref="CZ681:CZ686" si="154">AE681</f>
        <v>9.0399999999999991</v>
      </c>
      <c r="DA681">
        <f t="shared" ref="DA681:DA686" si="155">AI681</f>
        <v>8.66</v>
      </c>
      <c r="DB681">
        <f t="shared" si="148"/>
        <v>13.56</v>
      </c>
      <c r="DC681">
        <f t="shared" si="149"/>
        <v>0</v>
      </c>
    </row>
    <row r="682" spans="1:107" x14ac:dyDescent="0.2">
      <c r="A682">
        <f>ROW(Source!A438)</f>
        <v>438</v>
      </c>
      <c r="B682">
        <v>68187018</v>
      </c>
      <c r="C682">
        <v>68193581</v>
      </c>
      <c r="D682">
        <v>64809290</v>
      </c>
      <c r="E682">
        <v>1</v>
      </c>
      <c r="F682">
        <v>1</v>
      </c>
      <c r="G682">
        <v>1</v>
      </c>
      <c r="H682">
        <v>3</v>
      </c>
      <c r="I682" t="s">
        <v>933</v>
      </c>
      <c r="J682" t="s">
        <v>934</v>
      </c>
      <c r="K682" t="s">
        <v>935</v>
      </c>
      <c r="L682">
        <v>1346</v>
      </c>
      <c r="N682">
        <v>1009</v>
      </c>
      <c r="O682" t="s">
        <v>120</v>
      </c>
      <c r="P682" t="s">
        <v>120</v>
      </c>
      <c r="Q682">
        <v>1</v>
      </c>
      <c r="W682">
        <v>0</v>
      </c>
      <c r="X682">
        <v>-1294780295</v>
      </c>
      <c r="Y682">
        <v>0.42</v>
      </c>
      <c r="AA682">
        <v>99.74</v>
      </c>
      <c r="AB682">
        <v>0</v>
      </c>
      <c r="AC682">
        <v>0</v>
      </c>
      <c r="AD682">
        <v>0</v>
      </c>
      <c r="AE682">
        <v>30.5</v>
      </c>
      <c r="AF682">
        <v>0</v>
      </c>
      <c r="AG682">
        <v>0</v>
      </c>
      <c r="AH682">
        <v>0</v>
      </c>
      <c r="AI682">
        <v>3.27</v>
      </c>
      <c r="AJ682">
        <v>1</v>
      </c>
      <c r="AK682">
        <v>1</v>
      </c>
      <c r="AL682">
        <v>1</v>
      </c>
      <c r="AN682">
        <v>0</v>
      </c>
      <c r="AO682">
        <v>1</v>
      </c>
      <c r="AP682">
        <v>0</v>
      </c>
      <c r="AQ682">
        <v>0</v>
      </c>
      <c r="AR682">
        <v>0</v>
      </c>
      <c r="AS682" t="s">
        <v>3</v>
      </c>
      <c r="AT682">
        <v>0.42</v>
      </c>
      <c r="AU682" t="s">
        <v>3</v>
      </c>
      <c r="AV682">
        <v>0</v>
      </c>
      <c r="AW682">
        <v>2</v>
      </c>
      <c r="AX682">
        <v>68193597</v>
      </c>
      <c r="AY682">
        <v>1</v>
      </c>
      <c r="AZ682">
        <v>0</v>
      </c>
      <c r="BA682">
        <v>668</v>
      </c>
      <c r="BB682">
        <v>0</v>
      </c>
      <c r="BC682">
        <v>0</v>
      </c>
      <c r="BD682">
        <v>0</v>
      </c>
      <c r="BE682">
        <v>0</v>
      </c>
      <c r="BF682">
        <v>0</v>
      </c>
      <c r="BG682">
        <v>0</v>
      </c>
      <c r="BH682">
        <v>0</v>
      </c>
      <c r="BI682">
        <v>0</v>
      </c>
      <c r="BJ682">
        <v>0</v>
      </c>
      <c r="BK682">
        <v>0</v>
      </c>
      <c r="BL682">
        <v>0</v>
      </c>
      <c r="BM682">
        <v>0</v>
      </c>
      <c r="BN682">
        <v>0</v>
      </c>
      <c r="BO682">
        <v>0</v>
      </c>
      <c r="BP682">
        <v>0</v>
      </c>
      <c r="BQ682">
        <v>0</v>
      </c>
      <c r="BR682">
        <v>0</v>
      </c>
      <c r="BS682">
        <v>0</v>
      </c>
      <c r="BT682">
        <v>0</v>
      </c>
      <c r="BU682">
        <v>0</v>
      </c>
      <c r="BV682">
        <v>0</v>
      </c>
      <c r="BW682">
        <v>0</v>
      </c>
      <c r="CX682">
        <f>Y682*Source!I438</f>
        <v>0.28560000000000002</v>
      </c>
      <c r="CY682">
        <f t="shared" si="153"/>
        <v>99.74</v>
      </c>
      <c r="CZ682">
        <f t="shared" si="154"/>
        <v>30.5</v>
      </c>
      <c r="DA682">
        <f t="shared" si="155"/>
        <v>3.27</v>
      </c>
      <c r="DB682">
        <f t="shared" si="148"/>
        <v>12.81</v>
      </c>
      <c r="DC682">
        <f t="shared" si="149"/>
        <v>0</v>
      </c>
    </row>
    <row r="683" spans="1:107" x14ac:dyDescent="0.2">
      <c r="A683">
        <f>ROW(Source!A438)</f>
        <v>438</v>
      </c>
      <c r="B683">
        <v>68187018</v>
      </c>
      <c r="C683">
        <v>68193581</v>
      </c>
      <c r="D683">
        <v>64846603</v>
      </c>
      <c r="E683">
        <v>1</v>
      </c>
      <c r="F683">
        <v>1</v>
      </c>
      <c r="G683">
        <v>1</v>
      </c>
      <c r="H683">
        <v>3</v>
      </c>
      <c r="I683" t="s">
        <v>949</v>
      </c>
      <c r="J683" t="s">
        <v>950</v>
      </c>
      <c r="K683" t="s">
        <v>951</v>
      </c>
      <c r="L683">
        <v>1348</v>
      </c>
      <c r="N683">
        <v>1009</v>
      </c>
      <c r="O683" t="s">
        <v>133</v>
      </c>
      <c r="P683" t="s">
        <v>133</v>
      </c>
      <c r="Q683">
        <v>1000</v>
      </c>
      <c r="W683">
        <v>0</v>
      </c>
      <c r="X683">
        <v>-601557392</v>
      </c>
      <c r="Y683">
        <v>3.15E-3</v>
      </c>
      <c r="AA683">
        <v>4956.5600000000004</v>
      </c>
      <c r="AB683">
        <v>0</v>
      </c>
      <c r="AC683">
        <v>0</v>
      </c>
      <c r="AD683">
        <v>0</v>
      </c>
      <c r="AE683">
        <v>729.98</v>
      </c>
      <c r="AF683">
        <v>0</v>
      </c>
      <c r="AG683">
        <v>0</v>
      </c>
      <c r="AH683">
        <v>0</v>
      </c>
      <c r="AI683">
        <v>6.79</v>
      </c>
      <c r="AJ683">
        <v>1</v>
      </c>
      <c r="AK683">
        <v>1</v>
      </c>
      <c r="AL683">
        <v>1</v>
      </c>
      <c r="AN683">
        <v>0</v>
      </c>
      <c r="AO683">
        <v>1</v>
      </c>
      <c r="AP683">
        <v>0</v>
      </c>
      <c r="AQ683">
        <v>0</v>
      </c>
      <c r="AR683">
        <v>0</v>
      </c>
      <c r="AS683" t="s">
        <v>3</v>
      </c>
      <c r="AT683">
        <v>3.15E-3</v>
      </c>
      <c r="AU683" t="s">
        <v>3</v>
      </c>
      <c r="AV683">
        <v>0</v>
      </c>
      <c r="AW683">
        <v>2</v>
      </c>
      <c r="AX683">
        <v>68193598</v>
      </c>
      <c r="AY683">
        <v>1</v>
      </c>
      <c r="AZ683">
        <v>0</v>
      </c>
      <c r="BA683">
        <v>669</v>
      </c>
      <c r="BB683">
        <v>0</v>
      </c>
      <c r="BC683">
        <v>0</v>
      </c>
      <c r="BD683">
        <v>0</v>
      </c>
      <c r="BE683">
        <v>0</v>
      </c>
      <c r="BF683">
        <v>0</v>
      </c>
      <c r="BG683">
        <v>0</v>
      </c>
      <c r="BH683">
        <v>0</v>
      </c>
      <c r="BI683">
        <v>0</v>
      </c>
      <c r="BJ683">
        <v>0</v>
      </c>
      <c r="BK683">
        <v>0</v>
      </c>
      <c r="BL683">
        <v>0</v>
      </c>
      <c r="BM683">
        <v>0</v>
      </c>
      <c r="BN683">
        <v>0</v>
      </c>
      <c r="BO683">
        <v>0</v>
      </c>
      <c r="BP683">
        <v>0</v>
      </c>
      <c r="BQ683">
        <v>0</v>
      </c>
      <c r="BR683">
        <v>0</v>
      </c>
      <c r="BS683">
        <v>0</v>
      </c>
      <c r="BT683">
        <v>0</v>
      </c>
      <c r="BU683">
        <v>0</v>
      </c>
      <c r="BV683">
        <v>0</v>
      </c>
      <c r="BW683">
        <v>0</v>
      </c>
      <c r="CX683">
        <f>Y683*Source!I438</f>
        <v>2.1420000000000002E-3</v>
      </c>
      <c r="CY683">
        <f t="shared" si="153"/>
        <v>4956.5600000000004</v>
      </c>
      <c r="CZ683">
        <f t="shared" si="154"/>
        <v>729.98</v>
      </c>
      <c r="DA683">
        <f t="shared" si="155"/>
        <v>6.79</v>
      </c>
      <c r="DB683">
        <f t="shared" si="148"/>
        <v>2.2999999999999998</v>
      </c>
      <c r="DC683">
        <f t="shared" si="149"/>
        <v>0</v>
      </c>
    </row>
    <row r="684" spans="1:107" x14ac:dyDescent="0.2">
      <c r="A684">
        <f>ROW(Source!A438)</f>
        <v>438</v>
      </c>
      <c r="B684">
        <v>68187018</v>
      </c>
      <c r="C684">
        <v>68193581</v>
      </c>
      <c r="D684">
        <v>64855017</v>
      </c>
      <c r="E684">
        <v>1</v>
      </c>
      <c r="F684">
        <v>1</v>
      </c>
      <c r="G684">
        <v>1</v>
      </c>
      <c r="H684">
        <v>3</v>
      </c>
      <c r="I684" t="s">
        <v>314</v>
      </c>
      <c r="J684" t="s">
        <v>316</v>
      </c>
      <c r="K684" t="s">
        <v>315</v>
      </c>
      <c r="L684">
        <v>1355</v>
      </c>
      <c r="N684">
        <v>1010</v>
      </c>
      <c r="O684" t="s">
        <v>235</v>
      </c>
      <c r="P684" t="s">
        <v>235</v>
      </c>
      <c r="Q684">
        <v>100</v>
      </c>
      <c r="W684">
        <v>0</v>
      </c>
      <c r="X684">
        <v>-1922508324</v>
      </c>
      <c r="Y684">
        <v>1</v>
      </c>
      <c r="AA684">
        <v>20206.8</v>
      </c>
      <c r="AB684">
        <v>0</v>
      </c>
      <c r="AC684">
        <v>0</v>
      </c>
      <c r="AD684">
        <v>0</v>
      </c>
      <c r="AE684">
        <v>9355</v>
      </c>
      <c r="AF684">
        <v>0</v>
      </c>
      <c r="AG684">
        <v>0</v>
      </c>
      <c r="AH684">
        <v>0</v>
      </c>
      <c r="AI684">
        <v>2.16</v>
      </c>
      <c r="AJ684">
        <v>1</v>
      </c>
      <c r="AK684">
        <v>1</v>
      </c>
      <c r="AL684">
        <v>1</v>
      </c>
      <c r="AN684">
        <v>0</v>
      </c>
      <c r="AO684">
        <v>0</v>
      </c>
      <c r="AP684">
        <v>0</v>
      </c>
      <c r="AQ684">
        <v>0</v>
      </c>
      <c r="AR684">
        <v>0</v>
      </c>
      <c r="AS684" t="s">
        <v>3</v>
      </c>
      <c r="AT684">
        <v>1</v>
      </c>
      <c r="AU684" t="s">
        <v>3</v>
      </c>
      <c r="AV684">
        <v>0</v>
      </c>
      <c r="AW684">
        <v>1</v>
      </c>
      <c r="AX684">
        <v>-1</v>
      </c>
      <c r="AY684">
        <v>0</v>
      </c>
      <c r="AZ684">
        <v>0</v>
      </c>
      <c r="BA684" t="s">
        <v>3</v>
      </c>
      <c r="BB684">
        <v>0</v>
      </c>
      <c r="BC684">
        <v>0</v>
      </c>
      <c r="BD684">
        <v>0</v>
      </c>
      <c r="BE684">
        <v>0</v>
      </c>
      <c r="BF684">
        <v>0</v>
      </c>
      <c r="BG684">
        <v>0</v>
      </c>
      <c r="BH684">
        <v>0</v>
      </c>
      <c r="BI684">
        <v>0</v>
      </c>
      <c r="BJ684">
        <v>0</v>
      </c>
      <c r="BK684">
        <v>0</v>
      </c>
      <c r="BL684">
        <v>0</v>
      </c>
      <c r="BM684">
        <v>0</v>
      </c>
      <c r="BN684">
        <v>0</v>
      </c>
      <c r="BO684">
        <v>0</v>
      </c>
      <c r="BP684">
        <v>0</v>
      </c>
      <c r="BQ684">
        <v>0</v>
      </c>
      <c r="BR684">
        <v>0</v>
      </c>
      <c r="BS684">
        <v>0</v>
      </c>
      <c r="BT684">
        <v>0</v>
      </c>
      <c r="BU684">
        <v>0</v>
      </c>
      <c r="BV684">
        <v>0</v>
      </c>
      <c r="BW684">
        <v>0</v>
      </c>
      <c r="CX684">
        <f>Y684*Source!I438</f>
        <v>0.68</v>
      </c>
      <c r="CY684">
        <f t="shared" si="153"/>
        <v>20206.8</v>
      </c>
      <c r="CZ684">
        <f t="shared" si="154"/>
        <v>9355</v>
      </c>
      <c r="DA684">
        <f t="shared" si="155"/>
        <v>2.16</v>
      </c>
      <c r="DB684">
        <f t="shared" si="148"/>
        <v>9355</v>
      </c>
      <c r="DC684">
        <f t="shared" si="149"/>
        <v>0</v>
      </c>
    </row>
    <row r="685" spans="1:107" x14ac:dyDescent="0.2">
      <c r="A685">
        <f>ROW(Source!A438)</f>
        <v>438</v>
      </c>
      <c r="B685">
        <v>68187018</v>
      </c>
      <c r="C685">
        <v>68193581</v>
      </c>
      <c r="D685">
        <v>64862995</v>
      </c>
      <c r="E685">
        <v>1</v>
      </c>
      <c r="F685">
        <v>1</v>
      </c>
      <c r="G685">
        <v>1</v>
      </c>
      <c r="H685">
        <v>3</v>
      </c>
      <c r="I685" t="s">
        <v>952</v>
      </c>
      <c r="J685" t="s">
        <v>953</v>
      </c>
      <c r="K685" t="s">
        <v>954</v>
      </c>
      <c r="L685">
        <v>1356</v>
      </c>
      <c r="N685">
        <v>1010</v>
      </c>
      <c r="O685" t="s">
        <v>271</v>
      </c>
      <c r="P685" t="s">
        <v>271</v>
      </c>
      <c r="Q685">
        <v>1000</v>
      </c>
      <c r="W685">
        <v>0</v>
      </c>
      <c r="X685">
        <v>895142179</v>
      </c>
      <c r="Y685">
        <v>0.10199999999999999</v>
      </c>
      <c r="AA685">
        <v>688.8</v>
      </c>
      <c r="AB685">
        <v>0</v>
      </c>
      <c r="AC685">
        <v>0</v>
      </c>
      <c r="AD685">
        <v>0</v>
      </c>
      <c r="AE685">
        <v>280</v>
      </c>
      <c r="AF685">
        <v>0</v>
      </c>
      <c r="AG685">
        <v>0</v>
      </c>
      <c r="AH685">
        <v>0</v>
      </c>
      <c r="AI685">
        <v>2.46</v>
      </c>
      <c r="AJ685">
        <v>1</v>
      </c>
      <c r="AK685">
        <v>1</v>
      </c>
      <c r="AL685">
        <v>1</v>
      </c>
      <c r="AN685">
        <v>0</v>
      </c>
      <c r="AO685">
        <v>1</v>
      </c>
      <c r="AP685">
        <v>0</v>
      </c>
      <c r="AQ685">
        <v>0</v>
      </c>
      <c r="AR685">
        <v>0</v>
      </c>
      <c r="AS685" t="s">
        <v>3</v>
      </c>
      <c r="AT685">
        <v>0.10199999999999999</v>
      </c>
      <c r="AU685" t="s">
        <v>3</v>
      </c>
      <c r="AV685">
        <v>0</v>
      </c>
      <c r="AW685">
        <v>2</v>
      </c>
      <c r="AX685">
        <v>68193599</v>
      </c>
      <c r="AY685">
        <v>1</v>
      </c>
      <c r="AZ685">
        <v>0</v>
      </c>
      <c r="BA685">
        <v>670</v>
      </c>
      <c r="BB685">
        <v>0</v>
      </c>
      <c r="BC685">
        <v>0</v>
      </c>
      <c r="BD685">
        <v>0</v>
      </c>
      <c r="BE685">
        <v>0</v>
      </c>
      <c r="BF685">
        <v>0</v>
      </c>
      <c r="BG685">
        <v>0</v>
      </c>
      <c r="BH685">
        <v>0</v>
      </c>
      <c r="BI685">
        <v>0</v>
      </c>
      <c r="BJ685">
        <v>0</v>
      </c>
      <c r="BK685">
        <v>0</v>
      </c>
      <c r="BL685">
        <v>0</v>
      </c>
      <c r="BM685">
        <v>0</v>
      </c>
      <c r="BN685">
        <v>0</v>
      </c>
      <c r="BO685">
        <v>0</v>
      </c>
      <c r="BP685">
        <v>0</v>
      </c>
      <c r="BQ685">
        <v>0</v>
      </c>
      <c r="BR685">
        <v>0</v>
      </c>
      <c r="BS685">
        <v>0</v>
      </c>
      <c r="BT685">
        <v>0</v>
      </c>
      <c r="BU685">
        <v>0</v>
      </c>
      <c r="BV685">
        <v>0</v>
      </c>
      <c r="BW685">
        <v>0</v>
      </c>
      <c r="CX685">
        <f>Y685*Source!I438</f>
        <v>6.9360000000000005E-2</v>
      </c>
      <c r="CY685">
        <f t="shared" si="153"/>
        <v>688.8</v>
      </c>
      <c r="CZ685">
        <f t="shared" si="154"/>
        <v>280</v>
      </c>
      <c r="DA685">
        <f t="shared" si="155"/>
        <v>2.46</v>
      </c>
      <c r="DB685">
        <f t="shared" si="148"/>
        <v>28.56</v>
      </c>
      <c r="DC685">
        <f t="shared" si="149"/>
        <v>0</v>
      </c>
    </row>
    <row r="686" spans="1:107" x14ac:dyDescent="0.2">
      <c r="A686">
        <f>ROW(Source!A438)</f>
        <v>438</v>
      </c>
      <c r="B686">
        <v>68187018</v>
      </c>
      <c r="C686">
        <v>68193581</v>
      </c>
      <c r="D686">
        <v>64870754</v>
      </c>
      <c r="E686">
        <v>1</v>
      </c>
      <c r="F686">
        <v>1</v>
      </c>
      <c r="G686">
        <v>1</v>
      </c>
      <c r="H686">
        <v>3</v>
      </c>
      <c r="I686" t="s">
        <v>912</v>
      </c>
      <c r="J686" t="s">
        <v>913</v>
      </c>
      <c r="K686" t="s">
        <v>914</v>
      </c>
      <c r="L686">
        <v>1374</v>
      </c>
      <c r="N686">
        <v>1013</v>
      </c>
      <c r="O686" t="s">
        <v>915</v>
      </c>
      <c r="P686" t="s">
        <v>915</v>
      </c>
      <c r="Q686">
        <v>1</v>
      </c>
      <c r="W686">
        <v>0</v>
      </c>
      <c r="X686">
        <v>-915781824</v>
      </c>
      <c r="Y686">
        <v>6.05</v>
      </c>
      <c r="AA686">
        <v>1</v>
      </c>
      <c r="AB686">
        <v>0</v>
      </c>
      <c r="AC686">
        <v>0</v>
      </c>
      <c r="AD686">
        <v>0</v>
      </c>
      <c r="AE686">
        <v>1</v>
      </c>
      <c r="AF686">
        <v>0</v>
      </c>
      <c r="AG686">
        <v>0</v>
      </c>
      <c r="AH686">
        <v>0</v>
      </c>
      <c r="AI686">
        <v>1</v>
      </c>
      <c r="AJ686">
        <v>1</v>
      </c>
      <c r="AK686">
        <v>1</v>
      </c>
      <c r="AL686">
        <v>1</v>
      </c>
      <c r="AN686">
        <v>0</v>
      </c>
      <c r="AO686">
        <v>1</v>
      </c>
      <c r="AP686">
        <v>0</v>
      </c>
      <c r="AQ686">
        <v>0</v>
      </c>
      <c r="AR686">
        <v>0</v>
      </c>
      <c r="AS686" t="s">
        <v>3</v>
      </c>
      <c r="AT686">
        <v>6.05</v>
      </c>
      <c r="AU686" t="s">
        <v>3</v>
      </c>
      <c r="AV686">
        <v>0</v>
      </c>
      <c r="AW686">
        <v>2</v>
      </c>
      <c r="AX686">
        <v>68193600</v>
      </c>
      <c r="AY686">
        <v>1</v>
      </c>
      <c r="AZ686">
        <v>0</v>
      </c>
      <c r="BA686">
        <v>671</v>
      </c>
      <c r="BB686">
        <v>0</v>
      </c>
      <c r="BC686">
        <v>0</v>
      </c>
      <c r="BD686">
        <v>0</v>
      </c>
      <c r="BE686">
        <v>0</v>
      </c>
      <c r="BF686">
        <v>0</v>
      </c>
      <c r="BG686">
        <v>0</v>
      </c>
      <c r="BH686">
        <v>0</v>
      </c>
      <c r="BI686">
        <v>0</v>
      </c>
      <c r="BJ686">
        <v>0</v>
      </c>
      <c r="BK686">
        <v>0</v>
      </c>
      <c r="BL686">
        <v>0</v>
      </c>
      <c r="BM686">
        <v>0</v>
      </c>
      <c r="BN686">
        <v>0</v>
      </c>
      <c r="BO686">
        <v>0</v>
      </c>
      <c r="BP686">
        <v>0</v>
      </c>
      <c r="BQ686">
        <v>0</v>
      </c>
      <c r="BR686">
        <v>0</v>
      </c>
      <c r="BS686">
        <v>0</v>
      </c>
      <c r="BT686">
        <v>0</v>
      </c>
      <c r="BU686">
        <v>0</v>
      </c>
      <c r="BV686">
        <v>0</v>
      </c>
      <c r="BW686">
        <v>0</v>
      </c>
      <c r="CX686">
        <f>Y686*Source!I438</f>
        <v>4.1139999999999999</v>
      </c>
      <c r="CY686">
        <f t="shared" si="153"/>
        <v>1</v>
      </c>
      <c r="CZ686">
        <f t="shared" si="154"/>
        <v>1</v>
      </c>
      <c r="DA686">
        <f t="shared" si="155"/>
        <v>1</v>
      </c>
      <c r="DB686">
        <f t="shared" si="148"/>
        <v>6.05</v>
      </c>
      <c r="DC686">
        <f t="shared" si="149"/>
        <v>0</v>
      </c>
    </row>
    <row r="687" spans="1:107" x14ac:dyDescent="0.2">
      <c r="A687">
        <f>ROW(Source!A440)</f>
        <v>440</v>
      </c>
      <c r="B687">
        <v>68187018</v>
      </c>
      <c r="C687">
        <v>68193602</v>
      </c>
      <c r="D687">
        <v>29364679</v>
      </c>
      <c r="E687">
        <v>1</v>
      </c>
      <c r="F687">
        <v>1</v>
      </c>
      <c r="G687">
        <v>1</v>
      </c>
      <c r="H687">
        <v>1</v>
      </c>
      <c r="I687" t="s">
        <v>945</v>
      </c>
      <c r="J687" t="s">
        <v>3</v>
      </c>
      <c r="K687" t="s">
        <v>946</v>
      </c>
      <c r="L687">
        <v>1369</v>
      </c>
      <c r="N687">
        <v>1013</v>
      </c>
      <c r="O687" t="s">
        <v>665</v>
      </c>
      <c r="P687" t="s">
        <v>665</v>
      </c>
      <c r="Q687">
        <v>1</v>
      </c>
      <c r="W687">
        <v>0</v>
      </c>
      <c r="X687">
        <v>931378261</v>
      </c>
      <c r="Y687">
        <v>25.76</v>
      </c>
      <c r="AA687">
        <v>0</v>
      </c>
      <c r="AB687">
        <v>0</v>
      </c>
      <c r="AC687">
        <v>0</v>
      </c>
      <c r="AD687">
        <v>9.92</v>
      </c>
      <c r="AE687">
        <v>0</v>
      </c>
      <c r="AF687">
        <v>0</v>
      </c>
      <c r="AG687">
        <v>0</v>
      </c>
      <c r="AH687">
        <v>9.92</v>
      </c>
      <c r="AI687">
        <v>1</v>
      </c>
      <c r="AJ687">
        <v>1</v>
      </c>
      <c r="AK687">
        <v>1</v>
      </c>
      <c r="AL687">
        <v>1</v>
      </c>
      <c r="AN687">
        <v>0</v>
      </c>
      <c r="AO687">
        <v>1</v>
      </c>
      <c r="AP687">
        <v>0</v>
      </c>
      <c r="AQ687">
        <v>0</v>
      </c>
      <c r="AR687">
        <v>0</v>
      </c>
      <c r="AS687" t="s">
        <v>3</v>
      </c>
      <c r="AT687">
        <v>25.76</v>
      </c>
      <c r="AU687" t="s">
        <v>3</v>
      </c>
      <c r="AV687">
        <v>1</v>
      </c>
      <c r="AW687">
        <v>2</v>
      </c>
      <c r="AX687">
        <v>68193611</v>
      </c>
      <c r="AY687">
        <v>1</v>
      </c>
      <c r="AZ687">
        <v>0</v>
      </c>
      <c r="BA687">
        <v>672</v>
      </c>
      <c r="BB687">
        <v>0</v>
      </c>
      <c r="BC687">
        <v>0</v>
      </c>
      <c r="BD687">
        <v>0</v>
      </c>
      <c r="BE687">
        <v>0</v>
      </c>
      <c r="BF687">
        <v>0</v>
      </c>
      <c r="BG687">
        <v>0</v>
      </c>
      <c r="BH687">
        <v>0</v>
      </c>
      <c r="BI687">
        <v>0</v>
      </c>
      <c r="BJ687">
        <v>0</v>
      </c>
      <c r="BK687">
        <v>0</v>
      </c>
      <c r="BL687">
        <v>0</v>
      </c>
      <c r="BM687">
        <v>0</v>
      </c>
      <c r="BN687">
        <v>0</v>
      </c>
      <c r="BO687">
        <v>0</v>
      </c>
      <c r="BP687">
        <v>0</v>
      </c>
      <c r="BQ687">
        <v>0</v>
      </c>
      <c r="BR687">
        <v>0</v>
      </c>
      <c r="BS687">
        <v>0</v>
      </c>
      <c r="BT687">
        <v>0</v>
      </c>
      <c r="BU687">
        <v>0</v>
      </c>
      <c r="BV687">
        <v>0</v>
      </c>
      <c r="BW687">
        <v>0</v>
      </c>
      <c r="CX687">
        <f>Y687*Source!I440</f>
        <v>2.3184</v>
      </c>
      <c r="CY687">
        <f>AD687</f>
        <v>9.92</v>
      </c>
      <c r="CZ687">
        <f>AH687</f>
        <v>9.92</v>
      </c>
      <c r="DA687">
        <f>AL687</f>
        <v>1</v>
      </c>
      <c r="DB687">
        <f t="shared" si="148"/>
        <v>255.54</v>
      </c>
      <c r="DC687">
        <f t="shared" si="149"/>
        <v>0</v>
      </c>
    </row>
    <row r="688" spans="1:107" x14ac:dyDescent="0.2">
      <c r="A688">
        <f>ROW(Source!A440)</f>
        <v>440</v>
      </c>
      <c r="B688">
        <v>68187018</v>
      </c>
      <c r="C688">
        <v>68193602</v>
      </c>
      <c r="D688">
        <v>121548</v>
      </c>
      <c r="E688">
        <v>1</v>
      </c>
      <c r="F688">
        <v>1</v>
      </c>
      <c r="G688">
        <v>1</v>
      </c>
      <c r="H688">
        <v>1</v>
      </c>
      <c r="I688" t="s">
        <v>44</v>
      </c>
      <c r="J688" t="s">
        <v>3</v>
      </c>
      <c r="K688" t="s">
        <v>723</v>
      </c>
      <c r="L688">
        <v>608254</v>
      </c>
      <c r="N688">
        <v>1013</v>
      </c>
      <c r="O688" t="s">
        <v>724</v>
      </c>
      <c r="P688" t="s">
        <v>724</v>
      </c>
      <c r="Q688">
        <v>1</v>
      </c>
      <c r="W688">
        <v>0</v>
      </c>
      <c r="X688">
        <v>-185737400</v>
      </c>
      <c r="Y688">
        <v>0.03</v>
      </c>
      <c r="AA688">
        <v>0</v>
      </c>
      <c r="AB688">
        <v>0</v>
      </c>
      <c r="AC688">
        <v>0</v>
      </c>
      <c r="AD688">
        <v>0</v>
      </c>
      <c r="AE688">
        <v>0</v>
      </c>
      <c r="AF688">
        <v>0</v>
      </c>
      <c r="AG688">
        <v>0</v>
      </c>
      <c r="AH688">
        <v>0</v>
      </c>
      <c r="AI688">
        <v>1</v>
      </c>
      <c r="AJ688">
        <v>1</v>
      </c>
      <c r="AK688">
        <v>1</v>
      </c>
      <c r="AL688">
        <v>1</v>
      </c>
      <c r="AN688">
        <v>0</v>
      </c>
      <c r="AO688">
        <v>1</v>
      </c>
      <c r="AP688">
        <v>0</v>
      </c>
      <c r="AQ688">
        <v>0</v>
      </c>
      <c r="AR688">
        <v>0</v>
      </c>
      <c r="AS688" t="s">
        <v>3</v>
      </c>
      <c r="AT688">
        <v>0.03</v>
      </c>
      <c r="AU688" t="s">
        <v>3</v>
      </c>
      <c r="AV688">
        <v>2</v>
      </c>
      <c r="AW688">
        <v>2</v>
      </c>
      <c r="AX688">
        <v>68193612</v>
      </c>
      <c r="AY688">
        <v>1</v>
      </c>
      <c r="AZ688">
        <v>0</v>
      </c>
      <c r="BA688">
        <v>673</v>
      </c>
      <c r="BB688">
        <v>0</v>
      </c>
      <c r="BC688">
        <v>0</v>
      </c>
      <c r="BD688">
        <v>0</v>
      </c>
      <c r="BE688">
        <v>0</v>
      </c>
      <c r="BF688">
        <v>0</v>
      </c>
      <c r="BG688">
        <v>0</v>
      </c>
      <c r="BH688">
        <v>0</v>
      </c>
      <c r="BI688">
        <v>0</v>
      </c>
      <c r="BJ688">
        <v>0</v>
      </c>
      <c r="BK688">
        <v>0</v>
      </c>
      <c r="BL688">
        <v>0</v>
      </c>
      <c r="BM688">
        <v>0</v>
      </c>
      <c r="BN688">
        <v>0</v>
      </c>
      <c r="BO688">
        <v>0</v>
      </c>
      <c r="BP688">
        <v>0</v>
      </c>
      <c r="BQ688">
        <v>0</v>
      </c>
      <c r="BR688">
        <v>0</v>
      </c>
      <c r="BS688">
        <v>0</v>
      </c>
      <c r="BT688">
        <v>0</v>
      </c>
      <c r="BU688">
        <v>0</v>
      </c>
      <c r="BV688">
        <v>0</v>
      </c>
      <c r="BW688">
        <v>0</v>
      </c>
      <c r="CX688">
        <f>Y688*Source!I440</f>
        <v>2.6999999999999997E-3</v>
      </c>
      <c r="CY688">
        <f>AD688</f>
        <v>0</v>
      </c>
      <c r="CZ688">
        <f>AH688</f>
        <v>0</v>
      </c>
      <c r="DA688">
        <f>AL688</f>
        <v>1</v>
      </c>
      <c r="DB688">
        <f t="shared" si="148"/>
        <v>0</v>
      </c>
      <c r="DC688">
        <f t="shared" si="149"/>
        <v>0</v>
      </c>
    </row>
    <row r="689" spans="1:107" x14ac:dyDescent="0.2">
      <c r="A689">
        <f>ROW(Source!A440)</f>
        <v>440</v>
      </c>
      <c r="B689">
        <v>68187018</v>
      </c>
      <c r="C689">
        <v>68193602</v>
      </c>
      <c r="D689">
        <v>64871266</v>
      </c>
      <c r="E689">
        <v>1</v>
      </c>
      <c r="F689">
        <v>1</v>
      </c>
      <c r="G689">
        <v>1</v>
      </c>
      <c r="H689">
        <v>2</v>
      </c>
      <c r="I689" t="s">
        <v>918</v>
      </c>
      <c r="J689" t="s">
        <v>919</v>
      </c>
      <c r="K689" t="s">
        <v>920</v>
      </c>
      <c r="L689">
        <v>1368</v>
      </c>
      <c r="N689">
        <v>1011</v>
      </c>
      <c r="O689" t="s">
        <v>669</v>
      </c>
      <c r="P689" t="s">
        <v>669</v>
      </c>
      <c r="Q689">
        <v>1</v>
      </c>
      <c r="W689">
        <v>0</v>
      </c>
      <c r="X689">
        <v>783836208</v>
      </c>
      <c r="Y689">
        <v>0.03</v>
      </c>
      <c r="AA689">
        <v>0</v>
      </c>
      <c r="AB689">
        <v>1012.57</v>
      </c>
      <c r="AC689">
        <v>383.81</v>
      </c>
      <c r="AD689">
        <v>0</v>
      </c>
      <c r="AE689">
        <v>0</v>
      </c>
      <c r="AF689">
        <v>134.65</v>
      </c>
      <c r="AG689">
        <v>13.5</v>
      </c>
      <c r="AH689">
        <v>0</v>
      </c>
      <c r="AI689">
        <v>1</v>
      </c>
      <c r="AJ689">
        <v>7.52</v>
      </c>
      <c r="AK689">
        <v>28.43</v>
      </c>
      <c r="AL689">
        <v>1</v>
      </c>
      <c r="AN689">
        <v>0</v>
      </c>
      <c r="AO689">
        <v>1</v>
      </c>
      <c r="AP689">
        <v>0</v>
      </c>
      <c r="AQ689">
        <v>0</v>
      </c>
      <c r="AR689">
        <v>0</v>
      </c>
      <c r="AS689" t="s">
        <v>3</v>
      </c>
      <c r="AT689">
        <v>0.03</v>
      </c>
      <c r="AU689" t="s">
        <v>3</v>
      </c>
      <c r="AV689">
        <v>0</v>
      </c>
      <c r="AW689">
        <v>2</v>
      </c>
      <c r="AX689">
        <v>68193613</v>
      </c>
      <c r="AY689">
        <v>1</v>
      </c>
      <c r="AZ689">
        <v>0</v>
      </c>
      <c r="BA689">
        <v>674</v>
      </c>
      <c r="BB689">
        <v>0</v>
      </c>
      <c r="BC689">
        <v>0</v>
      </c>
      <c r="BD689">
        <v>0</v>
      </c>
      <c r="BE689">
        <v>0</v>
      </c>
      <c r="BF689">
        <v>0</v>
      </c>
      <c r="BG689">
        <v>0</v>
      </c>
      <c r="BH689">
        <v>0</v>
      </c>
      <c r="BI689">
        <v>0</v>
      </c>
      <c r="BJ689">
        <v>0</v>
      </c>
      <c r="BK689">
        <v>0</v>
      </c>
      <c r="BL689">
        <v>0</v>
      </c>
      <c r="BM689">
        <v>0</v>
      </c>
      <c r="BN689">
        <v>0</v>
      </c>
      <c r="BO689">
        <v>0</v>
      </c>
      <c r="BP689">
        <v>0</v>
      </c>
      <c r="BQ689">
        <v>0</v>
      </c>
      <c r="BR689">
        <v>0</v>
      </c>
      <c r="BS689">
        <v>0</v>
      </c>
      <c r="BT689">
        <v>0</v>
      </c>
      <c r="BU689">
        <v>0</v>
      </c>
      <c r="BV689">
        <v>0</v>
      </c>
      <c r="BW689">
        <v>0</v>
      </c>
      <c r="CX689">
        <f>Y689*Source!I440</f>
        <v>2.6999999999999997E-3</v>
      </c>
      <c r="CY689">
        <f>AB689</f>
        <v>1012.57</v>
      </c>
      <c r="CZ689">
        <f>AF689</f>
        <v>134.65</v>
      </c>
      <c r="DA689">
        <f>AJ689</f>
        <v>7.52</v>
      </c>
      <c r="DB689">
        <f t="shared" ref="DB689:DB720" si="156">ROUND(ROUND(AT689*CZ689,2),6)</f>
        <v>4.04</v>
      </c>
      <c r="DC689">
        <f t="shared" ref="DC689:DC720" si="157">ROUND(ROUND(AT689*AG689,2),6)</f>
        <v>0.41</v>
      </c>
    </row>
    <row r="690" spans="1:107" x14ac:dyDescent="0.2">
      <c r="A690">
        <f>ROW(Source!A440)</f>
        <v>440</v>
      </c>
      <c r="B690">
        <v>68187018</v>
      </c>
      <c r="C690">
        <v>68193602</v>
      </c>
      <c r="D690">
        <v>64873129</v>
      </c>
      <c r="E690">
        <v>1</v>
      </c>
      <c r="F690">
        <v>1</v>
      </c>
      <c r="G690">
        <v>1</v>
      </c>
      <c r="H690">
        <v>2</v>
      </c>
      <c r="I690" t="s">
        <v>715</v>
      </c>
      <c r="J690" t="s">
        <v>716</v>
      </c>
      <c r="K690" t="s">
        <v>717</v>
      </c>
      <c r="L690">
        <v>1368</v>
      </c>
      <c r="N690">
        <v>1011</v>
      </c>
      <c r="O690" t="s">
        <v>669</v>
      </c>
      <c r="P690" t="s">
        <v>669</v>
      </c>
      <c r="Q690">
        <v>1</v>
      </c>
      <c r="W690">
        <v>0</v>
      </c>
      <c r="X690">
        <v>1230759911</v>
      </c>
      <c r="Y690">
        <v>0.02</v>
      </c>
      <c r="AA690">
        <v>0</v>
      </c>
      <c r="AB690">
        <v>851.65</v>
      </c>
      <c r="AC690">
        <v>329.79</v>
      </c>
      <c r="AD690">
        <v>0</v>
      </c>
      <c r="AE690">
        <v>0</v>
      </c>
      <c r="AF690">
        <v>87.17</v>
      </c>
      <c r="AG690">
        <v>11.6</v>
      </c>
      <c r="AH690">
        <v>0</v>
      </c>
      <c r="AI690">
        <v>1</v>
      </c>
      <c r="AJ690">
        <v>9.77</v>
      </c>
      <c r="AK690">
        <v>28.43</v>
      </c>
      <c r="AL690">
        <v>1</v>
      </c>
      <c r="AN690">
        <v>0</v>
      </c>
      <c r="AO690">
        <v>1</v>
      </c>
      <c r="AP690">
        <v>0</v>
      </c>
      <c r="AQ690">
        <v>0</v>
      </c>
      <c r="AR690">
        <v>0</v>
      </c>
      <c r="AS690" t="s">
        <v>3</v>
      </c>
      <c r="AT690">
        <v>0.02</v>
      </c>
      <c r="AU690" t="s">
        <v>3</v>
      </c>
      <c r="AV690">
        <v>0</v>
      </c>
      <c r="AW690">
        <v>2</v>
      </c>
      <c r="AX690">
        <v>68193614</v>
      </c>
      <c r="AY690">
        <v>1</v>
      </c>
      <c r="AZ690">
        <v>0</v>
      </c>
      <c r="BA690">
        <v>675</v>
      </c>
      <c r="BB690">
        <v>0</v>
      </c>
      <c r="BC690">
        <v>0</v>
      </c>
      <c r="BD690">
        <v>0</v>
      </c>
      <c r="BE690">
        <v>0</v>
      </c>
      <c r="BF690">
        <v>0</v>
      </c>
      <c r="BG690">
        <v>0</v>
      </c>
      <c r="BH690">
        <v>0</v>
      </c>
      <c r="BI690">
        <v>0</v>
      </c>
      <c r="BJ690">
        <v>0</v>
      </c>
      <c r="BK690">
        <v>0</v>
      </c>
      <c r="BL690">
        <v>0</v>
      </c>
      <c r="BM690">
        <v>0</v>
      </c>
      <c r="BN690">
        <v>0</v>
      </c>
      <c r="BO690">
        <v>0</v>
      </c>
      <c r="BP690">
        <v>0</v>
      </c>
      <c r="BQ690">
        <v>0</v>
      </c>
      <c r="BR690">
        <v>0</v>
      </c>
      <c r="BS690">
        <v>0</v>
      </c>
      <c r="BT690">
        <v>0</v>
      </c>
      <c r="BU690">
        <v>0</v>
      </c>
      <c r="BV690">
        <v>0</v>
      </c>
      <c r="BW690">
        <v>0</v>
      </c>
      <c r="CX690">
        <f>Y690*Source!I440</f>
        <v>1.8E-3</v>
      </c>
      <c r="CY690">
        <f>AB690</f>
        <v>851.65</v>
      </c>
      <c r="CZ690">
        <f>AF690</f>
        <v>87.17</v>
      </c>
      <c r="DA690">
        <f>AJ690</f>
        <v>9.77</v>
      </c>
      <c r="DB690">
        <f t="shared" si="156"/>
        <v>1.74</v>
      </c>
      <c r="DC690">
        <f t="shared" si="157"/>
        <v>0.23</v>
      </c>
    </row>
    <row r="691" spans="1:107" x14ac:dyDescent="0.2">
      <c r="A691">
        <f>ROW(Source!A440)</f>
        <v>440</v>
      </c>
      <c r="B691">
        <v>68187018</v>
      </c>
      <c r="C691">
        <v>68193602</v>
      </c>
      <c r="D691">
        <v>64846603</v>
      </c>
      <c r="E691">
        <v>1</v>
      </c>
      <c r="F691">
        <v>1</v>
      </c>
      <c r="G691">
        <v>1</v>
      </c>
      <c r="H691">
        <v>3</v>
      </c>
      <c r="I691" t="s">
        <v>949</v>
      </c>
      <c r="J691" t="s">
        <v>950</v>
      </c>
      <c r="K691" t="s">
        <v>951</v>
      </c>
      <c r="L691">
        <v>1348</v>
      </c>
      <c r="N691">
        <v>1009</v>
      </c>
      <c r="O691" t="s">
        <v>133</v>
      </c>
      <c r="P691" t="s">
        <v>133</v>
      </c>
      <c r="Q691">
        <v>1000</v>
      </c>
      <c r="W691">
        <v>0</v>
      </c>
      <c r="X691">
        <v>-601557392</v>
      </c>
      <c r="Y691">
        <v>3.15E-3</v>
      </c>
      <c r="AA691">
        <v>4956.5600000000004</v>
      </c>
      <c r="AB691">
        <v>0</v>
      </c>
      <c r="AC691">
        <v>0</v>
      </c>
      <c r="AD691">
        <v>0</v>
      </c>
      <c r="AE691">
        <v>729.98</v>
      </c>
      <c r="AF691">
        <v>0</v>
      </c>
      <c r="AG691">
        <v>0</v>
      </c>
      <c r="AH691">
        <v>0</v>
      </c>
      <c r="AI691">
        <v>6.79</v>
      </c>
      <c r="AJ691">
        <v>1</v>
      </c>
      <c r="AK691">
        <v>1</v>
      </c>
      <c r="AL691">
        <v>1</v>
      </c>
      <c r="AN691">
        <v>0</v>
      </c>
      <c r="AO691">
        <v>1</v>
      </c>
      <c r="AP691">
        <v>0</v>
      </c>
      <c r="AQ691">
        <v>0</v>
      </c>
      <c r="AR691">
        <v>0</v>
      </c>
      <c r="AS691" t="s">
        <v>3</v>
      </c>
      <c r="AT691">
        <v>3.15E-3</v>
      </c>
      <c r="AU691" t="s">
        <v>3</v>
      </c>
      <c r="AV691">
        <v>0</v>
      </c>
      <c r="AW691">
        <v>2</v>
      </c>
      <c r="AX691">
        <v>68193615</v>
      </c>
      <c r="AY691">
        <v>1</v>
      </c>
      <c r="AZ691">
        <v>0</v>
      </c>
      <c r="BA691">
        <v>676</v>
      </c>
      <c r="BB691">
        <v>0</v>
      </c>
      <c r="BC691">
        <v>0</v>
      </c>
      <c r="BD691">
        <v>0</v>
      </c>
      <c r="BE691">
        <v>0</v>
      </c>
      <c r="BF691">
        <v>0</v>
      </c>
      <c r="BG691">
        <v>0</v>
      </c>
      <c r="BH691">
        <v>0</v>
      </c>
      <c r="BI691">
        <v>0</v>
      </c>
      <c r="BJ691">
        <v>0</v>
      </c>
      <c r="BK691">
        <v>0</v>
      </c>
      <c r="BL691">
        <v>0</v>
      </c>
      <c r="BM691">
        <v>0</v>
      </c>
      <c r="BN691">
        <v>0</v>
      </c>
      <c r="BO691">
        <v>0</v>
      </c>
      <c r="BP691">
        <v>0</v>
      </c>
      <c r="BQ691">
        <v>0</v>
      </c>
      <c r="BR691">
        <v>0</v>
      </c>
      <c r="BS691">
        <v>0</v>
      </c>
      <c r="BT691">
        <v>0</v>
      </c>
      <c r="BU691">
        <v>0</v>
      </c>
      <c r="BV691">
        <v>0</v>
      </c>
      <c r="BW691">
        <v>0</v>
      </c>
      <c r="CX691">
        <f>Y691*Source!I440</f>
        <v>2.8350000000000001E-4</v>
      </c>
      <c r="CY691">
        <f>AA691</f>
        <v>4956.5600000000004</v>
      </c>
      <c r="CZ691">
        <f>AE691</f>
        <v>729.98</v>
      </c>
      <c r="DA691">
        <f>AI691</f>
        <v>6.79</v>
      </c>
      <c r="DB691">
        <f t="shared" si="156"/>
        <v>2.2999999999999998</v>
      </c>
      <c r="DC691">
        <f t="shared" si="157"/>
        <v>0</v>
      </c>
    </row>
    <row r="692" spans="1:107" x14ac:dyDescent="0.2">
      <c r="A692">
        <f>ROW(Source!A440)</f>
        <v>440</v>
      </c>
      <c r="B692">
        <v>68187018</v>
      </c>
      <c r="C692">
        <v>68193602</v>
      </c>
      <c r="D692">
        <v>64862995</v>
      </c>
      <c r="E692">
        <v>1</v>
      </c>
      <c r="F692">
        <v>1</v>
      </c>
      <c r="G692">
        <v>1</v>
      </c>
      <c r="H692">
        <v>3</v>
      </c>
      <c r="I692" t="s">
        <v>952</v>
      </c>
      <c r="J692" t="s">
        <v>953</v>
      </c>
      <c r="K692" t="s">
        <v>954</v>
      </c>
      <c r="L692">
        <v>1356</v>
      </c>
      <c r="N692">
        <v>1010</v>
      </c>
      <c r="O692" t="s">
        <v>271</v>
      </c>
      <c r="P692" t="s">
        <v>271</v>
      </c>
      <c r="Q692">
        <v>1000</v>
      </c>
      <c r="W692">
        <v>0</v>
      </c>
      <c r="X692">
        <v>895142179</v>
      </c>
      <c r="Y692">
        <v>0.10199999999999999</v>
      </c>
      <c r="AA692">
        <v>688.8</v>
      </c>
      <c r="AB692">
        <v>0</v>
      </c>
      <c r="AC692">
        <v>0</v>
      </c>
      <c r="AD692">
        <v>0</v>
      </c>
      <c r="AE692">
        <v>280</v>
      </c>
      <c r="AF692">
        <v>0</v>
      </c>
      <c r="AG692">
        <v>0</v>
      </c>
      <c r="AH692">
        <v>0</v>
      </c>
      <c r="AI692">
        <v>2.46</v>
      </c>
      <c r="AJ692">
        <v>1</v>
      </c>
      <c r="AK692">
        <v>1</v>
      </c>
      <c r="AL692">
        <v>1</v>
      </c>
      <c r="AN692">
        <v>0</v>
      </c>
      <c r="AO692">
        <v>1</v>
      </c>
      <c r="AP692">
        <v>0</v>
      </c>
      <c r="AQ692">
        <v>0</v>
      </c>
      <c r="AR692">
        <v>0</v>
      </c>
      <c r="AS692" t="s">
        <v>3</v>
      </c>
      <c r="AT692">
        <v>0.10199999999999999</v>
      </c>
      <c r="AU692" t="s">
        <v>3</v>
      </c>
      <c r="AV692">
        <v>0</v>
      </c>
      <c r="AW692">
        <v>2</v>
      </c>
      <c r="AX692">
        <v>68193616</v>
      </c>
      <c r="AY692">
        <v>1</v>
      </c>
      <c r="AZ692">
        <v>0</v>
      </c>
      <c r="BA692">
        <v>677</v>
      </c>
      <c r="BB692">
        <v>0</v>
      </c>
      <c r="BC692">
        <v>0</v>
      </c>
      <c r="BD692">
        <v>0</v>
      </c>
      <c r="BE692">
        <v>0</v>
      </c>
      <c r="BF692">
        <v>0</v>
      </c>
      <c r="BG692">
        <v>0</v>
      </c>
      <c r="BH692">
        <v>0</v>
      </c>
      <c r="BI692">
        <v>0</v>
      </c>
      <c r="BJ692">
        <v>0</v>
      </c>
      <c r="BK692">
        <v>0</v>
      </c>
      <c r="BL692">
        <v>0</v>
      </c>
      <c r="BM692">
        <v>0</v>
      </c>
      <c r="BN692">
        <v>0</v>
      </c>
      <c r="BO692">
        <v>0</v>
      </c>
      <c r="BP692">
        <v>0</v>
      </c>
      <c r="BQ692">
        <v>0</v>
      </c>
      <c r="BR692">
        <v>0</v>
      </c>
      <c r="BS692">
        <v>0</v>
      </c>
      <c r="BT692">
        <v>0</v>
      </c>
      <c r="BU692">
        <v>0</v>
      </c>
      <c r="BV692">
        <v>0</v>
      </c>
      <c r="BW692">
        <v>0</v>
      </c>
      <c r="CX692">
        <f>Y692*Source!I440</f>
        <v>9.1799999999999989E-3</v>
      </c>
      <c r="CY692">
        <f>AA692</f>
        <v>688.8</v>
      </c>
      <c r="CZ692">
        <f>AE692</f>
        <v>280</v>
      </c>
      <c r="DA692">
        <f>AI692</f>
        <v>2.46</v>
      </c>
      <c r="DB692">
        <f t="shared" si="156"/>
        <v>28.56</v>
      </c>
      <c r="DC692">
        <f t="shared" si="157"/>
        <v>0</v>
      </c>
    </row>
    <row r="693" spans="1:107" x14ac:dyDescent="0.2">
      <c r="A693">
        <f>ROW(Source!A440)</f>
        <v>440</v>
      </c>
      <c r="B693">
        <v>68187018</v>
      </c>
      <c r="C693">
        <v>68193602</v>
      </c>
      <c r="D693">
        <v>64866762</v>
      </c>
      <c r="E693">
        <v>1</v>
      </c>
      <c r="F693">
        <v>1</v>
      </c>
      <c r="G693">
        <v>1</v>
      </c>
      <c r="H693">
        <v>3</v>
      </c>
      <c r="I693" t="s">
        <v>322</v>
      </c>
      <c r="J693" t="s">
        <v>324</v>
      </c>
      <c r="K693" t="s">
        <v>323</v>
      </c>
      <c r="L693">
        <v>1358</v>
      </c>
      <c r="N693">
        <v>1010</v>
      </c>
      <c r="O693" t="s">
        <v>293</v>
      </c>
      <c r="P693" t="s">
        <v>293</v>
      </c>
      <c r="Q693">
        <v>10</v>
      </c>
      <c r="W693">
        <v>0</v>
      </c>
      <c r="X693">
        <v>-1612967865</v>
      </c>
      <c r="Y693">
        <v>10</v>
      </c>
      <c r="AA693">
        <v>657.6</v>
      </c>
      <c r="AB693">
        <v>0</v>
      </c>
      <c r="AC693">
        <v>0</v>
      </c>
      <c r="AD693">
        <v>0</v>
      </c>
      <c r="AE693">
        <v>80</v>
      </c>
      <c r="AF693">
        <v>0</v>
      </c>
      <c r="AG693">
        <v>0</v>
      </c>
      <c r="AH693">
        <v>0</v>
      </c>
      <c r="AI693">
        <v>8.2200000000000006</v>
      </c>
      <c r="AJ693">
        <v>1</v>
      </c>
      <c r="AK693">
        <v>1</v>
      </c>
      <c r="AL693">
        <v>1</v>
      </c>
      <c r="AN693">
        <v>0</v>
      </c>
      <c r="AO693">
        <v>0</v>
      </c>
      <c r="AP693">
        <v>0</v>
      </c>
      <c r="AQ693">
        <v>0</v>
      </c>
      <c r="AR693">
        <v>0</v>
      </c>
      <c r="AS693" t="s">
        <v>3</v>
      </c>
      <c r="AT693">
        <v>10</v>
      </c>
      <c r="AU693" t="s">
        <v>3</v>
      </c>
      <c r="AV693">
        <v>0</v>
      </c>
      <c r="AW693">
        <v>1</v>
      </c>
      <c r="AX693">
        <v>-1</v>
      </c>
      <c r="AY693">
        <v>0</v>
      </c>
      <c r="AZ693">
        <v>0</v>
      </c>
      <c r="BA693" t="s">
        <v>3</v>
      </c>
      <c r="BB693">
        <v>0</v>
      </c>
      <c r="BC693">
        <v>0</v>
      </c>
      <c r="BD693">
        <v>0</v>
      </c>
      <c r="BE693">
        <v>0</v>
      </c>
      <c r="BF693">
        <v>0</v>
      </c>
      <c r="BG693">
        <v>0</v>
      </c>
      <c r="BH693">
        <v>0</v>
      </c>
      <c r="BI693">
        <v>0</v>
      </c>
      <c r="BJ693">
        <v>0</v>
      </c>
      <c r="BK693">
        <v>0</v>
      </c>
      <c r="BL693">
        <v>0</v>
      </c>
      <c r="BM693">
        <v>0</v>
      </c>
      <c r="BN693">
        <v>0</v>
      </c>
      <c r="BO693">
        <v>0</v>
      </c>
      <c r="BP693">
        <v>0</v>
      </c>
      <c r="BQ693">
        <v>0</v>
      </c>
      <c r="BR693">
        <v>0</v>
      </c>
      <c r="BS693">
        <v>0</v>
      </c>
      <c r="BT693">
        <v>0</v>
      </c>
      <c r="BU693">
        <v>0</v>
      </c>
      <c r="BV693">
        <v>0</v>
      </c>
      <c r="BW693">
        <v>0</v>
      </c>
      <c r="CX693">
        <f>Y693*Source!I440</f>
        <v>0.89999999999999991</v>
      </c>
      <c r="CY693">
        <f>AA693</f>
        <v>657.6</v>
      </c>
      <c r="CZ693">
        <f>AE693</f>
        <v>80</v>
      </c>
      <c r="DA693">
        <f>AI693</f>
        <v>8.2200000000000006</v>
      </c>
      <c r="DB693">
        <f t="shared" si="156"/>
        <v>800</v>
      </c>
      <c r="DC693">
        <f t="shared" si="157"/>
        <v>0</v>
      </c>
    </row>
    <row r="694" spans="1:107" x14ac:dyDescent="0.2">
      <c r="A694">
        <f>ROW(Source!A440)</f>
        <v>440</v>
      </c>
      <c r="B694">
        <v>68187018</v>
      </c>
      <c r="C694">
        <v>68193602</v>
      </c>
      <c r="D694">
        <v>64870754</v>
      </c>
      <c r="E694">
        <v>1</v>
      </c>
      <c r="F694">
        <v>1</v>
      </c>
      <c r="G694">
        <v>1</v>
      </c>
      <c r="H694">
        <v>3</v>
      </c>
      <c r="I694" t="s">
        <v>912</v>
      </c>
      <c r="J694" t="s">
        <v>913</v>
      </c>
      <c r="K694" t="s">
        <v>914</v>
      </c>
      <c r="L694">
        <v>1374</v>
      </c>
      <c r="N694">
        <v>1013</v>
      </c>
      <c r="O694" t="s">
        <v>915</v>
      </c>
      <c r="P694" t="s">
        <v>915</v>
      </c>
      <c r="Q694">
        <v>1</v>
      </c>
      <c r="W694">
        <v>0</v>
      </c>
      <c r="X694">
        <v>-915781824</v>
      </c>
      <c r="Y694">
        <v>5.1100000000000003</v>
      </c>
      <c r="AA694">
        <v>1</v>
      </c>
      <c r="AB694">
        <v>0</v>
      </c>
      <c r="AC694">
        <v>0</v>
      </c>
      <c r="AD694">
        <v>0</v>
      </c>
      <c r="AE694">
        <v>1</v>
      </c>
      <c r="AF694">
        <v>0</v>
      </c>
      <c r="AG694">
        <v>0</v>
      </c>
      <c r="AH694">
        <v>0</v>
      </c>
      <c r="AI694">
        <v>1</v>
      </c>
      <c r="AJ694">
        <v>1</v>
      </c>
      <c r="AK694">
        <v>1</v>
      </c>
      <c r="AL694">
        <v>1</v>
      </c>
      <c r="AN694">
        <v>0</v>
      </c>
      <c r="AO694">
        <v>1</v>
      </c>
      <c r="AP694">
        <v>0</v>
      </c>
      <c r="AQ694">
        <v>0</v>
      </c>
      <c r="AR694">
        <v>0</v>
      </c>
      <c r="AS694" t="s">
        <v>3</v>
      </c>
      <c r="AT694">
        <v>5.1100000000000003</v>
      </c>
      <c r="AU694" t="s">
        <v>3</v>
      </c>
      <c r="AV694">
        <v>0</v>
      </c>
      <c r="AW694">
        <v>2</v>
      </c>
      <c r="AX694">
        <v>68193617</v>
      </c>
      <c r="AY694">
        <v>1</v>
      </c>
      <c r="AZ694">
        <v>0</v>
      </c>
      <c r="BA694">
        <v>678</v>
      </c>
      <c r="BB694">
        <v>0</v>
      </c>
      <c r="BC694">
        <v>0</v>
      </c>
      <c r="BD694">
        <v>0</v>
      </c>
      <c r="BE694">
        <v>0</v>
      </c>
      <c r="BF694">
        <v>0</v>
      </c>
      <c r="BG694">
        <v>0</v>
      </c>
      <c r="BH694">
        <v>0</v>
      </c>
      <c r="BI694">
        <v>0</v>
      </c>
      <c r="BJ694">
        <v>0</v>
      </c>
      <c r="BK694">
        <v>0</v>
      </c>
      <c r="BL694">
        <v>0</v>
      </c>
      <c r="BM694">
        <v>0</v>
      </c>
      <c r="BN694">
        <v>0</v>
      </c>
      <c r="BO694">
        <v>0</v>
      </c>
      <c r="BP694">
        <v>0</v>
      </c>
      <c r="BQ694">
        <v>0</v>
      </c>
      <c r="BR694">
        <v>0</v>
      </c>
      <c r="BS694">
        <v>0</v>
      </c>
      <c r="BT694">
        <v>0</v>
      </c>
      <c r="BU694">
        <v>0</v>
      </c>
      <c r="BV694">
        <v>0</v>
      </c>
      <c r="BW694">
        <v>0</v>
      </c>
      <c r="CX694">
        <f>Y694*Source!I440</f>
        <v>0.45990000000000003</v>
      </c>
      <c r="CY694">
        <f>AA694</f>
        <v>1</v>
      </c>
      <c r="CZ694">
        <f>AE694</f>
        <v>1</v>
      </c>
      <c r="DA694">
        <f>AI694</f>
        <v>1</v>
      </c>
      <c r="DB694">
        <f t="shared" si="156"/>
        <v>5.1100000000000003</v>
      </c>
      <c r="DC694">
        <f t="shared" si="157"/>
        <v>0</v>
      </c>
    </row>
    <row r="695" spans="1:107" x14ac:dyDescent="0.2">
      <c r="A695">
        <f>ROW(Source!A442)</f>
        <v>442</v>
      </c>
      <c r="B695">
        <v>68187018</v>
      </c>
      <c r="C695">
        <v>68193619</v>
      </c>
      <c r="D695">
        <v>29364679</v>
      </c>
      <c r="E695">
        <v>1</v>
      </c>
      <c r="F695">
        <v>1</v>
      </c>
      <c r="G695">
        <v>1</v>
      </c>
      <c r="H695">
        <v>1</v>
      </c>
      <c r="I695" t="s">
        <v>945</v>
      </c>
      <c r="J695" t="s">
        <v>3</v>
      </c>
      <c r="K695" t="s">
        <v>946</v>
      </c>
      <c r="L695">
        <v>1369</v>
      </c>
      <c r="N695">
        <v>1013</v>
      </c>
      <c r="O695" t="s">
        <v>665</v>
      </c>
      <c r="P695" t="s">
        <v>665</v>
      </c>
      <c r="Q695">
        <v>1</v>
      </c>
      <c r="W695">
        <v>0</v>
      </c>
      <c r="X695">
        <v>931378261</v>
      </c>
      <c r="Y695">
        <v>26.24</v>
      </c>
      <c r="AA695">
        <v>0</v>
      </c>
      <c r="AB695">
        <v>0</v>
      </c>
      <c r="AC695">
        <v>0</v>
      </c>
      <c r="AD695">
        <v>9.92</v>
      </c>
      <c r="AE695">
        <v>0</v>
      </c>
      <c r="AF695">
        <v>0</v>
      </c>
      <c r="AG695">
        <v>0</v>
      </c>
      <c r="AH695">
        <v>9.92</v>
      </c>
      <c r="AI695">
        <v>1</v>
      </c>
      <c r="AJ695">
        <v>1</v>
      </c>
      <c r="AK695">
        <v>1</v>
      </c>
      <c r="AL695">
        <v>1</v>
      </c>
      <c r="AN695">
        <v>0</v>
      </c>
      <c r="AO695">
        <v>1</v>
      </c>
      <c r="AP695">
        <v>0</v>
      </c>
      <c r="AQ695">
        <v>0</v>
      </c>
      <c r="AR695">
        <v>0</v>
      </c>
      <c r="AS695" t="s">
        <v>3</v>
      </c>
      <c r="AT695">
        <v>26.24</v>
      </c>
      <c r="AU695" t="s">
        <v>3</v>
      </c>
      <c r="AV695">
        <v>1</v>
      </c>
      <c r="AW695">
        <v>2</v>
      </c>
      <c r="AX695">
        <v>68193628</v>
      </c>
      <c r="AY695">
        <v>1</v>
      </c>
      <c r="AZ695">
        <v>0</v>
      </c>
      <c r="BA695">
        <v>679</v>
      </c>
      <c r="BB695">
        <v>0</v>
      </c>
      <c r="BC695">
        <v>0</v>
      </c>
      <c r="BD695">
        <v>0</v>
      </c>
      <c r="BE695">
        <v>0</v>
      </c>
      <c r="BF695">
        <v>0</v>
      </c>
      <c r="BG695">
        <v>0</v>
      </c>
      <c r="BH695">
        <v>0</v>
      </c>
      <c r="BI695">
        <v>0</v>
      </c>
      <c r="BJ695">
        <v>0</v>
      </c>
      <c r="BK695">
        <v>0</v>
      </c>
      <c r="BL695">
        <v>0</v>
      </c>
      <c r="BM695">
        <v>0</v>
      </c>
      <c r="BN695">
        <v>0</v>
      </c>
      <c r="BO695">
        <v>0</v>
      </c>
      <c r="BP695">
        <v>0</v>
      </c>
      <c r="BQ695">
        <v>0</v>
      </c>
      <c r="BR695">
        <v>0</v>
      </c>
      <c r="BS695">
        <v>0</v>
      </c>
      <c r="BT695">
        <v>0</v>
      </c>
      <c r="BU695">
        <v>0</v>
      </c>
      <c r="BV695">
        <v>0</v>
      </c>
      <c r="BW695">
        <v>0</v>
      </c>
      <c r="CX695">
        <f>Y695*Source!I442</f>
        <v>2.0991999999999997</v>
      </c>
      <c r="CY695">
        <f>AD695</f>
        <v>9.92</v>
      </c>
      <c r="CZ695">
        <f>AH695</f>
        <v>9.92</v>
      </c>
      <c r="DA695">
        <f>AL695</f>
        <v>1</v>
      </c>
      <c r="DB695">
        <f t="shared" si="156"/>
        <v>260.3</v>
      </c>
      <c r="DC695">
        <f t="shared" si="157"/>
        <v>0</v>
      </c>
    </row>
    <row r="696" spans="1:107" x14ac:dyDescent="0.2">
      <c r="A696">
        <f>ROW(Source!A442)</f>
        <v>442</v>
      </c>
      <c r="B696">
        <v>68187018</v>
      </c>
      <c r="C696">
        <v>68193619</v>
      </c>
      <c r="D696">
        <v>121548</v>
      </c>
      <c r="E696">
        <v>1</v>
      </c>
      <c r="F696">
        <v>1</v>
      </c>
      <c r="G696">
        <v>1</v>
      </c>
      <c r="H696">
        <v>1</v>
      </c>
      <c r="I696" t="s">
        <v>44</v>
      </c>
      <c r="J696" t="s">
        <v>3</v>
      </c>
      <c r="K696" t="s">
        <v>723</v>
      </c>
      <c r="L696">
        <v>608254</v>
      </c>
      <c r="N696">
        <v>1013</v>
      </c>
      <c r="O696" t="s">
        <v>724</v>
      </c>
      <c r="P696" t="s">
        <v>724</v>
      </c>
      <c r="Q696">
        <v>1</v>
      </c>
      <c r="W696">
        <v>0</v>
      </c>
      <c r="X696">
        <v>-185737400</v>
      </c>
      <c r="Y696">
        <v>0.03</v>
      </c>
      <c r="AA696">
        <v>0</v>
      </c>
      <c r="AB696">
        <v>0</v>
      </c>
      <c r="AC696">
        <v>0</v>
      </c>
      <c r="AD696">
        <v>0</v>
      </c>
      <c r="AE696">
        <v>0</v>
      </c>
      <c r="AF696">
        <v>0</v>
      </c>
      <c r="AG696">
        <v>0</v>
      </c>
      <c r="AH696">
        <v>0</v>
      </c>
      <c r="AI696">
        <v>1</v>
      </c>
      <c r="AJ696">
        <v>1</v>
      </c>
      <c r="AK696">
        <v>1</v>
      </c>
      <c r="AL696">
        <v>1</v>
      </c>
      <c r="AN696">
        <v>0</v>
      </c>
      <c r="AO696">
        <v>1</v>
      </c>
      <c r="AP696">
        <v>0</v>
      </c>
      <c r="AQ696">
        <v>0</v>
      </c>
      <c r="AR696">
        <v>0</v>
      </c>
      <c r="AS696" t="s">
        <v>3</v>
      </c>
      <c r="AT696">
        <v>0.03</v>
      </c>
      <c r="AU696" t="s">
        <v>3</v>
      </c>
      <c r="AV696">
        <v>2</v>
      </c>
      <c r="AW696">
        <v>2</v>
      </c>
      <c r="AX696">
        <v>68193629</v>
      </c>
      <c r="AY696">
        <v>1</v>
      </c>
      <c r="AZ696">
        <v>0</v>
      </c>
      <c r="BA696">
        <v>680</v>
      </c>
      <c r="BB696">
        <v>0</v>
      </c>
      <c r="BC696">
        <v>0</v>
      </c>
      <c r="BD696">
        <v>0</v>
      </c>
      <c r="BE696">
        <v>0</v>
      </c>
      <c r="BF696">
        <v>0</v>
      </c>
      <c r="BG696">
        <v>0</v>
      </c>
      <c r="BH696">
        <v>0</v>
      </c>
      <c r="BI696">
        <v>0</v>
      </c>
      <c r="BJ696">
        <v>0</v>
      </c>
      <c r="BK696">
        <v>0</v>
      </c>
      <c r="BL696">
        <v>0</v>
      </c>
      <c r="BM696">
        <v>0</v>
      </c>
      <c r="BN696">
        <v>0</v>
      </c>
      <c r="BO696">
        <v>0</v>
      </c>
      <c r="BP696">
        <v>0</v>
      </c>
      <c r="BQ696">
        <v>0</v>
      </c>
      <c r="BR696">
        <v>0</v>
      </c>
      <c r="BS696">
        <v>0</v>
      </c>
      <c r="BT696">
        <v>0</v>
      </c>
      <c r="BU696">
        <v>0</v>
      </c>
      <c r="BV696">
        <v>0</v>
      </c>
      <c r="BW696">
        <v>0</v>
      </c>
      <c r="CX696">
        <f>Y696*Source!I442</f>
        <v>2.3999999999999998E-3</v>
      </c>
      <c r="CY696">
        <f>AD696</f>
        <v>0</v>
      </c>
      <c r="CZ696">
        <f>AH696</f>
        <v>0</v>
      </c>
      <c r="DA696">
        <f>AL696</f>
        <v>1</v>
      </c>
      <c r="DB696">
        <f t="shared" si="156"/>
        <v>0</v>
      </c>
      <c r="DC696">
        <f t="shared" si="157"/>
        <v>0</v>
      </c>
    </row>
    <row r="697" spans="1:107" x14ac:dyDescent="0.2">
      <c r="A697">
        <f>ROW(Source!A442)</f>
        <v>442</v>
      </c>
      <c r="B697">
        <v>68187018</v>
      </c>
      <c r="C697">
        <v>68193619</v>
      </c>
      <c r="D697">
        <v>64871266</v>
      </c>
      <c r="E697">
        <v>1</v>
      </c>
      <c r="F697">
        <v>1</v>
      </c>
      <c r="G697">
        <v>1</v>
      </c>
      <c r="H697">
        <v>2</v>
      </c>
      <c r="I697" t="s">
        <v>918</v>
      </c>
      <c r="J697" t="s">
        <v>919</v>
      </c>
      <c r="K697" t="s">
        <v>920</v>
      </c>
      <c r="L697">
        <v>1368</v>
      </c>
      <c r="N697">
        <v>1011</v>
      </c>
      <c r="O697" t="s">
        <v>669</v>
      </c>
      <c r="P697" t="s">
        <v>669</v>
      </c>
      <c r="Q697">
        <v>1</v>
      </c>
      <c r="W697">
        <v>0</v>
      </c>
      <c r="X697">
        <v>783836208</v>
      </c>
      <c r="Y697">
        <v>0.03</v>
      </c>
      <c r="AA697">
        <v>0</v>
      </c>
      <c r="AB697">
        <v>1012.57</v>
      </c>
      <c r="AC697">
        <v>383.81</v>
      </c>
      <c r="AD697">
        <v>0</v>
      </c>
      <c r="AE697">
        <v>0</v>
      </c>
      <c r="AF697">
        <v>134.65</v>
      </c>
      <c r="AG697">
        <v>13.5</v>
      </c>
      <c r="AH697">
        <v>0</v>
      </c>
      <c r="AI697">
        <v>1</v>
      </c>
      <c r="AJ697">
        <v>7.52</v>
      </c>
      <c r="AK697">
        <v>28.43</v>
      </c>
      <c r="AL697">
        <v>1</v>
      </c>
      <c r="AN697">
        <v>0</v>
      </c>
      <c r="AO697">
        <v>1</v>
      </c>
      <c r="AP697">
        <v>0</v>
      </c>
      <c r="AQ697">
        <v>0</v>
      </c>
      <c r="AR697">
        <v>0</v>
      </c>
      <c r="AS697" t="s">
        <v>3</v>
      </c>
      <c r="AT697">
        <v>0.03</v>
      </c>
      <c r="AU697" t="s">
        <v>3</v>
      </c>
      <c r="AV697">
        <v>0</v>
      </c>
      <c r="AW697">
        <v>2</v>
      </c>
      <c r="AX697">
        <v>68193630</v>
      </c>
      <c r="AY697">
        <v>1</v>
      </c>
      <c r="AZ697">
        <v>0</v>
      </c>
      <c r="BA697">
        <v>681</v>
      </c>
      <c r="BB697">
        <v>0</v>
      </c>
      <c r="BC697">
        <v>0</v>
      </c>
      <c r="BD697">
        <v>0</v>
      </c>
      <c r="BE697">
        <v>0</v>
      </c>
      <c r="BF697">
        <v>0</v>
      </c>
      <c r="BG697">
        <v>0</v>
      </c>
      <c r="BH697">
        <v>0</v>
      </c>
      <c r="BI697">
        <v>0</v>
      </c>
      <c r="BJ697">
        <v>0</v>
      </c>
      <c r="BK697">
        <v>0</v>
      </c>
      <c r="BL697">
        <v>0</v>
      </c>
      <c r="BM697">
        <v>0</v>
      </c>
      <c r="BN697">
        <v>0</v>
      </c>
      <c r="BO697">
        <v>0</v>
      </c>
      <c r="BP697">
        <v>0</v>
      </c>
      <c r="BQ697">
        <v>0</v>
      </c>
      <c r="BR697">
        <v>0</v>
      </c>
      <c r="BS697">
        <v>0</v>
      </c>
      <c r="BT697">
        <v>0</v>
      </c>
      <c r="BU697">
        <v>0</v>
      </c>
      <c r="BV697">
        <v>0</v>
      </c>
      <c r="BW697">
        <v>0</v>
      </c>
      <c r="CX697">
        <f>Y697*Source!I442</f>
        <v>2.3999999999999998E-3</v>
      </c>
      <c r="CY697">
        <f>AB697</f>
        <v>1012.57</v>
      </c>
      <c r="CZ697">
        <f>AF697</f>
        <v>134.65</v>
      </c>
      <c r="DA697">
        <f>AJ697</f>
        <v>7.52</v>
      </c>
      <c r="DB697">
        <f t="shared" si="156"/>
        <v>4.04</v>
      </c>
      <c r="DC697">
        <f t="shared" si="157"/>
        <v>0.41</v>
      </c>
    </row>
    <row r="698" spans="1:107" x14ac:dyDescent="0.2">
      <c r="A698">
        <f>ROW(Source!A442)</f>
        <v>442</v>
      </c>
      <c r="B698">
        <v>68187018</v>
      </c>
      <c r="C698">
        <v>68193619</v>
      </c>
      <c r="D698">
        <v>64873129</v>
      </c>
      <c r="E698">
        <v>1</v>
      </c>
      <c r="F698">
        <v>1</v>
      </c>
      <c r="G698">
        <v>1</v>
      </c>
      <c r="H698">
        <v>2</v>
      </c>
      <c r="I698" t="s">
        <v>715</v>
      </c>
      <c r="J698" t="s">
        <v>716</v>
      </c>
      <c r="K698" t="s">
        <v>717</v>
      </c>
      <c r="L698">
        <v>1368</v>
      </c>
      <c r="N698">
        <v>1011</v>
      </c>
      <c r="O698" t="s">
        <v>669</v>
      </c>
      <c r="P698" t="s">
        <v>669</v>
      </c>
      <c r="Q698">
        <v>1</v>
      </c>
      <c r="W698">
        <v>0</v>
      </c>
      <c r="X698">
        <v>1230759911</v>
      </c>
      <c r="Y698">
        <v>0.02</v>
      </c>
      <c r="AA698">
        <v>0</v>
      </c>
      <c r="AB698">
        <v>851.65</v>
      </c>
      <c r="AC698">
        <v>329.79</v>
      </c>
      <c r="AD698">
        <v>0</v>
      </c>
      <c r="AE698">
        <v>0</v>
      </c>
      <c r="AF698">
        <v>87.17</v>
      </c>
      <c r="AG698">
        <v>11.6</v>
      </c>
      <c r="AH698">
        <v>0</v>
      </c>
      <c r="AI698">
        <v>1</v>
      </c>
      <c r="AJ698">
        <v>9.77</v>
      </c>
      <c r="AK698">
        <v>28.43</v>
      </c>
      <c r="AL698">
        <v>1</v>
      </c>
      <c r="AN698">
        <v>0</v>
      </c>
      <c r="AO698">
        <v>1</v>
      </c>
      <c r="AP698">
        <v>0</v>
      </c>
      <c r="AQ698">
        <v>0</v>
      </c>
      <c r="AR698">
        <v>0</v>
      </c>
      <c r="AS698" t="s">
        <v>3</v>
      </c>
      <c r="AT698">
        <v>0.02</v>
      </c>
      <c r="AU698" t="s">
        <v>3</v>
      </c>
      <c r="AV698">
        <v>0</v>
      </c>
      <c r="AW698">
        <v>2</v>
      </c>
      <c r="AX698">
        <v>68193631</v>
      </c>
      <c r="AY698">
        <v>1</v>
      </c>
      <c r="AZ698">
        <v>0</v>
      </c>
      <c r="BA698">
        <v>682</v>
      </c>
      <c r="BB698">
        <v>0</v>
      </c>
      <c r="BC698">
        <v>0</v>
      </c>
      <c r="BD698">
        <v>0</v>
      </c>
      <c r="BE698">
        <v>0</v>
      </c>
      <c r="BF698">
        <v>0</v>
      </c>
      <c r="BG698">
        <v>0</v>
      </c>
      <c r="BH698">
        <v>0</v>
      </c>
      <c r="BI698">
        <v>0</v>
      </c>
      <c r="BJ698">
        <v>0</v>
      </c>
      <c r="BK698">
        <v>0</v>
      </c>
      <c r="BL698">
        <v>0</v>
      </c>
      <c r="BM698">
        <v>0</v>
      </c>
      <c r="BN698">
        <v>0</v>
      </c>
      <c r="BO698">
        <v>0</v>
      </c>
      <c r="BP698">
        <v>0</v>
      </c>
      <c r="BQ698">
        <v>0</v>
      </c>
      <c r="BR698">
        <v>0</v>
      </c>
      <c r="BS698">
        <v>0</v>
      </c>
      <c r="BT698">
        <v>0</v>
      </c>
      <c r="BU698">
        <v>0</v>
      </c>
      <c r="BV698">
        <v>0</v>
      </c>
      <c r="BW698">
        <v>0</v>
      </c>
      <c r="CX698">
        <f>Y698*Source!I442</f>
        <v>1.6000000000000001E-3</v>
      </c>
      <c r="CY698">
        <f>AB698</f>
        <v>851.65</v>
      </c>
      <c r="CZ698">
        <f>AF698</f>
        <v>87.17</v>
      </c>
      <c r="DA698">
        <f>AJ698</f>
        <v>9.77</v>
      </c>
      <c r="DB698">
        <f t="shared" si="156"/>
        <v>1.74</v>
      </c>
      <c r="DC698">
        <f t="shared" si="157"/>
        <v>0.23</v>
      </c>
    </row>
    <row r="699" spans="1:107" x14ac:dyDescent="0.2">
      <c r="A699">
        <f>ROW(Source!A442)</f>
        <v>442</v>
      </c>
      <c r="B699">
        <v>68187018</v>
      </c>
      <c r="C699">
        <v>68193619</v>
      </c>
      <c r="D699">
        <v>64846603</v>
      </c>
      <c r="E699">
        <v>1</v>
      </c>
      <c r="F699">
        <v>1</v>
      </c>
      <c r="G699">
        <v>1</v>
      </c>
      <c r="H699">
        <v>3</v>
      </c>
      <c r="I699" t="s">
        <v>949</v>
      </c>
      <c r="J699" t="s">
        <v>950</v>
      </c>
      <c r="K699" t="s">
        <v>951</v>
      </c>
      <c r="L699">
        <v>1348</v>
      </c>
      <c r="N699">
        <v>1009</v>
      </c>
      <c r="O699" t="s">
        <v>133</v>
      </c>
      <c r="P699" t="s">
        <v>133</v>
      </c>
      <c r="Q699">
        <v>1000</v>
      </c>
      <c r="W699">
        <v>0</v>
      </c>
      <c r="X699">
        <v>-601557392</v>
      </c>
      <c r="Y699">
        <v>3.15E-3</v>
      </c>
      <c r="AA699">
        <v>4956.5600000000004</v>
      </c>
      <c r="AB699">
        <v>0</v>
      </c>
      <c r="AC699">
        <v>0</v>
      </c>
      <c r="AD699">
        <v>0</v>
      </c>
      <c r="AE699">
        <v>729.98</v>
      </c>
      <c r="AF699">
        <v>0</v>
      </c>
      <c r="AG699">
        <v>0</v>
      </c>
      <c r="AH699">
        <v>0</v>
      </c>
      <c r="AI699">
        <v>6.79</v>
      </c>
      <c r="AJ699">
        <v>1</v>
      </c>
      <c r="AK699">
        <v>1</v>
      </c>
      <c r="AL699">
        <v>1</v>
      </c>
      <c r="AN699">
        <v>0</v>
      </c>
      <c r="AO699">
        <v>1</v>
      </c>
      <c r="AP699">
        <v>0</v>
      </c>
      <c r="AQ699">
        <v>0</v>
      </c>
      <c r="AR699">
        <v>0</v>
      </c>
      <c r="AS699" t="s">
        <v>3</v>
      </c>
      <c r="AT699">
        <v>3.15E-3</v>
      </c>
      <c r="AU699" t="s">
        <v>3</v>
      </c>
      <c r="AV699">
        <v>0</v>
      </c>
      <c r="AW699">
        <v>2</v>
      </c>
      <c r="AX699">
        <v>68193632</v>
      </c>
      <c r="AY699">
        <v>1</v>
      </c>
      <c r="AZ699">
        <v>0</v>
      </c>
      <c r="BA699">
        <v>683</v>
      </c>
      <c r="BB699">
        <v>0</v>
      </c>
      <c r="BC699">
        <v>0</v>
      </c>
      <c r="BD699">
        <v>0</v>
      </c>
      <c r="BE699">
        <v>0</v>
      </c>
      <c r="BF699">
        <v>0</v>
      </c>
      <c r="BG699">
        <v>0</v>
      </c>
      <c r="BH699">
        <v>0</v>
      </c>
      <c r="BI699">
        <v>0</v>
      </c>
      <c r="BJ699">
        <v>0</v>
      </c>
      <c r="BK699">
        <v>0</v>
      </c>
      <c r="BL699">
        <v>0</v>
      </c>
      <c r="BM699">
        <v>0</v>
      </c>
      <c r="BN699">
        <v>0</v>
      </c>
      <c r="BO699">
        <v>0</v>
      </c>
      <c r="BP699">
        <v>0</v>
      </c>
      <c r="BQ699">
        <v>0</v>
      </c>
      <c r="BR699">
        <v>0</v>
      </c>
      <c r="BS699">
        <v>0</v>
      </c>
      <c r="BT699">
        <v>0</v>
      </c>
      <c r="BU699">
        <v>0</v>
      </c>
      <c r="BV699">
        <v>0</v>
      </c>
      <c r="BW699">
        <v>0</v>
      </c>
      <c r="CX699">
        <f>Y699*Source!I442</f>
        <v>2.52E-4</v>
      </c>
      <c r="CY699">
        <f>AA699</f>
        <v>4956.5600000000004</v>
      </c>
      <c r="CZ699">
        <f>AE699</f>
        <v>729.98</v>
      </c>
      <c r="DA699">
        <f>AI699</f>
        <v>6.79</v>
      </c>
      <c r="DB699">
        <f t="shared" si="156"/>
        <v>2.2999999999999998</v>
      </c>
      <c r="DC699">
        <f t="shared" si="157"/>
        <v>0</v>
      </c>
    </row>
    <row r="700" spans="1:107" x14ac:dyDescent="0.2">
      <c r="A700">
        <f>ROW(Source!A442)</f>
        <v>442</v>
      </c>
      <c r="B700">
        <v>68187018</v>
      </c>
      <c r="C700">
        <v>68193619</v>
      </c>
      <c r="D700">
        <v>64862995</v>
      </c>
      <c r="E700">
        <v>1</v>
      </c>
      <c r="F700">
        <v>1</v>
      </c>
      <c r="G700">
        <v>1</v>
      </c>
      <c r="H700">
        <v>3</v>
      </c>
      <c r="I700" t="s">
        <v>952</v>
      </c>
      <c r="J700" t="s">
        <v>953</v>
      </c>
      <c r="K700" t="s">
        <v>954</v>
      </c>
      <c r="L700">
        <v>1356</v>
      </c>
      <c r="N700">
        <v>1010</v>
      </c>
      <c r="O700" t="s">
        <v>271</v>
      </c>
      <c r="P700" t="s">
        <v>271</v>
      </c>
      <c r="Q700">
        <v>1000</v>
      </c>
      <c r="W700">
        <v>0</v>
      </c>
      <c r="X700">
        <v>895142179</v>
      </c>
      <c r="Y700">
        <v>0.10199999999999999</v>
      </c>
      <c r="AA700">
        <v>688.8</v>
      </c>
      <c r="AB700">
        <v>0</v>
      </c>
      <c r="AC700">
        <v>0</v>
      </c>
      <c r="AD700">
        <v>0</v>
      </c>
      <c r="AE700">
        <v>280</v>
      </c>
      <c r="AF700">
        <v>0</v>
      </c>
      <c r="AG700">
        <v>0</v>
      </c>
      <c r="AH700">
        <v>0</v>
      </c>
      <c r="AI700">
        <v>2.46</v>
      </c>
      <c r="AJ700">
        <v>1</v>
      </c>
      <c r="AK700">
        <v>1</v>
      </c>
      <c r="AL700">
        <v>1</v>
      </c>
      <c r="AN700">
        <v>0</v>
      </c>
      <c r="AO700">
        <v>1</v>
      </c>
      <c r="AP700">
        <v>0</v>
      </c>
      <c r="AQ700">
        <v>0</v>
      </c>
      <c r="AR700">
        <v>0</v>
      </c>
      <c r="AS700" t="s">
        <v>3</v>
      </c>
      <c r="AT700">
        <v>0.10199999999999999</v>
      </c>
      <c r="AU700" t="s">
        <v>3</v>
      </c>
      <c r="AV700">
        <v>0</v>
      </c>
      <c r="AW700">
        <v>2</v>
      </c>
      <c r="AX700">
        <v>68193633</v>
      </c>
      <c r="AY700">
        <v>1</v>
      </c>
      <c r="AZ700">
        <v>0</v>
      </c>
      <c r="BA700">
        <v>684</v>
      </c>
      <c r="BB700">
        <v>0</v>
      </c>
      <c r="BC700">
        <v>0</v>
      </c>
      <c r="BD700">
        <v>0</v>
      </c>
      <c r="BE700">
        <v>0</v>
      </c>
      <c r="BF700">
        <v>0</v>
      </c>
      <c r="BG700">
        <v>0</v>
      </c>
      <c r="BH700">
        <v>0</v>
      </c>
      <c r="BI700">
        <v>0</v>
      </c>
      <c r="BJ700">
        <v>0</v>
      </c>
      <c r="BK700">
        <v>0</v>
      </c>
      <c r="BL700">
        <v>0</v>
      </c>
      <c r="BM700">
        <v>0</v>
      </c>
      <c r="BN700">
        <v>0</v>
      </c>
      <c r="BO700">
        <v>0</v>
      </c>
      <c r="BP700">
        <v>0</v>
      </c>
      <c r="BQ700">
        <v>0</v>
      </c>
      <c r="BR700">
        <v>0</v>
      </c>
      <c r="BS700">
        <v>0</v>
      </c>
      <c r="BT700">
        <v>0</v>
      </c>
      <c r="BU700">
        <v>0</v>
      </c>
      <c r="BV700">
        <v>0</v>
      </c>
      <c r="BW700">
        <v>0</v>
      </c>
      <c r="CX700">
        <f>Y700*Source!I442</f>
        <v>8.1599999999999989E-3</v>
      </c>
      <c r="CY700">
        <f>AA700</f>
        <v>688.8</v>
      </c>
      <c r="CZ700">
        <f>AE700</f>
        <v>280</v>
      </c>
      <c r="DA700">
        <f>AI700</f>
        <v>2.46</v>
      </c>
      <c r="DB700">
        <f t="shared" si="156"/>
        <v>28.56</v>
      </c>
      <c r="DC700">
        <f t="shared" si="157"/>
        <v>0</v>
      </c>
    </row>
    <row r="701" spans="1:107" x14ac:dyDescent="0.2">
      <c r="A701">
        <f>ROW(Source!A442)</f>
        <v>442</v>
      </c>
      <c r="B701">
        <v>68187018</v>
      </c>
      <c r="C701">
        <v>68193619</v>
      </c>
      <c r="D701">
        <v>64866780</v>
      </c>
      <c r="E701">
        <v>1</v>
      </c>
      <c r="F701">
        <v>1</v>
      </c>
      <c r="G701">
        <v>1</v>
      </c>
      <c r="H701">
        <v>3</v>
      </c>
      <c r="I701" t="s">
        <v>330</v>
      </c>
      <c r="J701" t="s">
        <v>332</v>
      </c>
      <c r="K701" t="s">
        <v>331</v>
      </c>
      <c r="L701">
        <v>1358</v>
      </c>
      <c r="N701">
        <v>1010</v>
      </c>
      <c r="O701" t="s">
        <v>293</v>
      </c>
      <c r="P701" t="s">
        <v>293</v>
      </c>
      <c r="Q701">
        <v>10</v>
      </c>
      <c r="W701">
        <v>0</v>
      </c>
      <c r="X701">
        <v>1414105987</v>
      </c>
      <c r="Y701">
        <v>10</v>
      </c>
      <c r="AA701">
        <v>764.71</v>
      </c>
      <c r="AB701">
        <v>0</v>
      </c>
      <c r="AC701">
        <v>0</v>
      </c>
      <c r="AD701">
        <v>0</v>
      </c>
      <c r="AE701">
        <v>88.1</v>
      </c>
      <c r="AF701">
        <v>0</v>
      </c>
      <c r="AG701">
        <v>0</v>
      </c>
      <c r="AH701">
        <v>0</v>
      </c>
      <c r="AI701">
        <v>8.68</v>
      </c>
      <c r="AJ701">
        <v>1</v>
      </c>
      <c r="AK701">
        <v>1</v>
      </c>
      <c r="AL701">
        <v>1</v>
      </c>
      <c r="AN701">
        <v>0</v>
      </c>
      <c r="AO701">
        <v>0</v>
      </c>
      <c r="AP701">
        <v>0</v>
      </c>
      <c r="AQ701">
        <v>0</v>
      </c>
      <c r="AR701">
        <v>0</v>
      </c>
      <c r="AS701" t="s">
        <v>3</v>
      </c>
      <c r="AT701">
        <v>10</v>
      </c>
      <c r="AU701" t="s">
        <v>3</v>
      </c>
      <c r="AV701">
        <v>0</v>
      </c>
      <c r="AW701">
        <v>1</v>
      </c>
      <c r="AX701">
        <v>-1</v>
      </c>
      <c r="AY701">
        <v>0</v>
      </c>
      <c r="AZ701">
        <v>0</v>
      </c>
      <c r="BA701" t="s">
        <v>3</v>
      </c>
      <c r="BB701">
        <v>0</v>
      </c>
      <c r="BC701">
        <v>0</v>
      </c>
      <c r="BD701">
        <v>0</v>
      </c>
      <c r="BE701">
        <v>0</v>
      </c>
      <c r="BF701">
        <v>0</v>
      </c>
      <c r="BG701">
        <v>0</v>
      </c>
      <c r="BH701">
        <v>0</v>
      </c>
      <c r="BI701">
        <v>0</v>
      </c>
      <c r="BJ701">
        <v>0</v>
      </c>
      <c r="BK701">
        <v>0</v>
      </c>
      <c r="BL701">
        <v>0</v>
      </c>
      <c r="BM701">
        <v>0</v>
      </c>
      <c r="BN701">
        <v>0</v>
      </c>
      <c r="BO701">
        <v>0</v>
      </c>
      <c r="BP701">
        <v>0</v>
      </c>
      <c r="BQ701">
        <v>0</v>
      </c>
      <c r="BR701">
        <v>0</v>
      </c>
      <c r="BS701">
        <v>0</v>
      </c>
      <c r="BT701">
        <v>0</v>
      </c>
      <c r="BU701">
        <v>0</v>
      </c>
      <c r="BV701">
        <v>0</v>
      </c>
      <c r="BW701">
        <v>0</v>
      </c>
      <c r="CX701">
        <f>Y701*Source!I442</f>
        <v>0.8</v>
      </c>
      <c r="CY701">
        <f>AA701</f>
        <v>764.71</v>
      </c>
      <c r="CZ701">
        <f>AE701</f>
        <v>88.1</v>
      </c>
      <c r="DA701">
        <f>AI701</f>
        <v>8.68</v>
      </c>
      <c r="DB701">
        <f t="shared" si="156"/>
        <v>881</v>
      </c>
      <c r="DC701">
        <f t="shared" si="157"/>
        <v>0</v>
      </c>
    </row>
    <row r="702" spans="1:107" x14ac:dyDescent="0.2">
      <c r="A702">
        <f>ROW(Source!A442)</f>
        <v>442</v>
      </c>
      <c r="B702">
        <v>68187018</v>
      </c>
      <c r="C702">
        <v>68193619</v>
      </c>
      <c r="D702">
        <v>64870754</v>
      </c>
      <c r="E702">
        <v>1</v>
      </c>
      <c r="F702">
        <v>1</v>
      </c>
      <c r="G702">
        <v>1</v>
      </c>
      <c r="H702">
        <v>3</v>
      </c>
      <c r="I702" t="s">
        <v>912</v>
      </c>
      <c r="J702" t="s">
        <v>913</v>
      </c>
      <c r="K702" t="s">
        <v>914</v>
      </c>
      <c r="L702">
        <v>1374</v>
      </c>
      <c r="N702">
        <v>1013</v>
      </c>
      <c r="O702" t="s">
        <v>915</v>
      </c>
      <c r="P702" t="s">
        <v>915</v>
      </c>
      <c r="Q702">
        <v>1</v>
      </c>
      <c r="W702">
        <v>0</v>
      </c>
      <c r="X702">
        <v>-915781824</v>
      </c>
      <c r="Y702">
        <v>5.21</v>
      </c>
      <c r="AA702">
        <v>1</v>
      </c>
      <c r="AB702">
        <v>0</v>
      </c>
      <c r="AC702">
        <v>0</v>
      </c>
      <c r="AD702">
        <v>0</v>
      </c>
      <c r="AE702">
        <v>1</v>
      </c>
      <c r="AF702">
        <v>0</v>
      </c>
      <c r="AG702">
        <v>0</v>
      </c>
      <c r="AH702">
        <v>0</v>
      </c>
      <c r="AI702">
        <v>1</v>
      </c>
      <c r="AJ702">
        <v>1</v>
      </c>
      <c r="AK702">
        <v>1</v>
      </c>
      <c r="AL702">
        <v>1</v>
      </c>
      <c r="AN702">
        <v>0</v>
      </c>
      <c r="AO702">
        <v>1</v>
      </c>
      <c r="AP702">
        <v>0</v>
      </c>
      <c r="AQ702">
        <v>0</v>
      </c>
      <c r="AR702">
        <v>0</v>
      </c>
      <c r="AS702" t="s">
        <v>3</v>
      </c>
      <c r="AT702">
        <v>5.21</v>
      </c>
      <c r="AU702" t="s">
        <v>3</v>
      </c>
      <c r="AV702">
        <v>0</v>
      </c>
      <c r="AW702">
        <v>2</v>
      </c>
      <c r="AX702">
        <v>68193634</v>
      </c>
      <c r="AY702">
        <v>1</v>
      </c>
      <c r="AZ702">
        <v>0</v>
      </c>
      <c r="BA702">
        <v>685</v>
      </c>
      <c r="BB702">
        <v>0</v>
      </c>
      <c r="BC702">
        <v>0</v>
      </c>
      <c r="BD702">
        <v>0</v>
      </c>
      <c r="BE702">
        <v>0</v>
      </c>
      <c r="BF702">
        <v>0</v>
      </c>
      <c r="BG702">
        <v>0</v>
      </c>
      <c r="BH702">
        <v>0</v>
      </c>
      <c r="BI702">
        <v>0</v>
      </c>
      <c r="BJ702">
        <v>0</v>
      </c>
      <c r="BK702">
        <v>0</v>
      </c>
      <c r="BL702">
        <v>0</v>
      </c>
      <c r="BM702">
        <v>0</v>
      </c>
      <c r="BN702">
        <v>0</v>
      </c>
      <c r="BO702">
        <v>0</v>
      </c>
      <c r="BP702">
        <v>0</v>
      </c>
      <c r="BQ702">
        <v>0</v>
      </c>
      <c r="BR702">
        <v>0</v>
      </c>
      <c r="BS702">
        <v>0</v>
      </c>
      <c r="BT702">
        <v>0</v>
      </c>
      <c r="BU702">
        <v>0</v>
      </c>
      <c r="BV702">
        <v>0</v>
      </c>
      <c r="BW702">
        <v>0</v>
      </c>
      <c r="CX702">
        <f>Y702*Source!I442</f>
        <v>0.4168</v>
      </c>
      <c r="CY702">
        <f>AA702</f>
        <v>1</v>
      </c>
      <c r="CZ702">
        <f>AE702</f>
        <v>1</v>
      </c>
      <c r="DA702">
        <f>AI702</f>
        <v>1</v>
      </c>
      <c r="DB702">
        <f t="shared" si="156"/>
        <v>5.21</v>
      </c>
      <c r="DC702">
        <f t="shared" si="157"/>
        <v>0</v>
      </c>
    </row>
    <row r="703" spans="1:107" x14ac:dyDescent="0.2">
      <c r="A703">
        <f>ROW(Source!A444)</f>
        <v>444</v>
      </c>
      <c r="B703">
        <v>68187018</v>
      </c>
      <c r="C703">
        <v>68193636</v>
      </c>
      <c r="D703">
        <v>29364679</v>
      </c>
      <c r="E703">
        <v>1</v>
      </c>
      <c r="F703">
        <v>1</v>
      </c>
      <c r="G703">
        <v>1</v>
      </c>
      <c r="H703">
        <v>1</v>
      </c>
      <c r="I703" t="s">
        <v>945</v>
      </c>
      <c r="J703" t="s">
        <v>3</v>
      </c>
      <c r="K703" t="s">
        <v>946</v>
      </c>
      <c r="L703">
        <v>1369</v>
      </c>
      <c r="N703">
        <v>1013</v>
      </c>
      <c r="O703" t="s">
        <v>665</v>
      </c>
      <c r="P703" t="s">
        <v>665</v>
      </c>
      <c r="Q703">
        <v>1</v>
      </c>
      <c r="W703">
        <v>0</v>
      </c>
      <c r="X703">
        <v>931378261</v>
      </c>
      <c r="Y703">
        <v>213.6</v>
      </c>
      <c r="AA703">
        <v>0</v>
      </c>
      <c r="AB703">
        <v>0</v>
      </c>
      <c r="AC703">
        <v>0</v>
      </c>
      <c r="AD703">
        <v>9.92</v>
      </c>
      <c r="AE703">
        <v>0</v>
      </c>
      <c r="AF703">
        <v>0</v>
      </c>
      <c r="AG703">
        <v>0</v>
      </c>
      <c r="AH703">
        <v>9.92</v>
      </c>
      <c r="AI703">
        <v>1</v>
      </c>
      <c r="AJ703">
        <v>1</v>
      </c>
      <c r="AK703">
        <v>1</v>
      </c>
      <c r="AL703">
        <v>1</v>
      </c>
      <c r="AN703">
        <v>0</v>
      </c>
      <c r="AO703">
        <v>1</v>
      </c>
      <c r="AP703">
        <v>0</v>
      </c>
      <c r="AQ703">
        <v>0</v>
      </c>
      <c r="AR703">
        <v>0</v>
      </c>
      <c r="AS703" t="s">
        <v>3</v>
      </c>
      <c r="AT703">
        <v>213.6</v>
      </c>
      <c r="AU703" t="s">
        <v>3</v>
      </c>
      <c r="AV703">
        <v>1</v>
      </c>
      <c r="AW703">
        <v>2</v>
      </c>
      <c r="AX703">
        <v>68193650</v>
      </c>
      <c r="AY703">
        <v>1</v>
      </c>
      <c r="AZ703">
        <v>0</v>
      </c>
      <c r="BA703">
        <v>686</v>
      </c>
      <c r="BB703">
        <v>0</v>
      </c>
      <c r="BC703">
        <v>0</v>
      </c>
      <c r="BD703">
        <v>0</v>
      </c>
      <c r="BE703">
        <v>0</v>
      </c>
      <c r="BF703">
        <v>0</v>
      </c>
      <c r="BG703">
        <v>0</v>
      </c>
      <c r="BH703">
        <v>0</v>
      </c>
      <c r="BI703">
        <v>0</v>
      </c>
      <c r="BJ703">
        <v>0</v>
      </c>
      <c r="BK703">
        <v>0</v>
      </c>
      <c r="BL703">
        <v>0</v>
      </c>
      <c r="BM703">
        <v>0</v>
      </c>
      <c r="BN703">
        <v>0</v>
      </c>
      <c r="BO703">
        <v>0</v>
      </c>
      <c r="BP703">
        <v>0</v>
      </c>
      <c r="BQ703">
        <v>0</v>
      </c>
      <c r="BR703">
        <v>0</v>
      </c>
      <c r="BS703">
        <v>0</v>
      </c>
      <c r="BT703">
        <v>0</v>
      </c>
      <c r="BU703">
        <v>0</v>
      </c>
      <c r="BV703">
        <v>0</v>
      </c>
      <c r="BW703">
        <v>0</v>
      </c>
      <c r="CX703">
        <f>Y703*Source!I444</f>
        <v>220.00800000000001</v>
      </c>
      <c r="CY703">
        <f>AD703</f>
        <v>9.92</v>
      </c>
      <c r="CZ703">
        <f>AH703</f>
        <v>9.92</v>
      </c>
      <c r="DA703">
        <f>AL703</f>
        <v>1</v>
      </c>
      <c r="DB703">
        <f t="shared" si="156"/>
        <v>2118.91</v>
      </c>
      <c r="DC703">
        <f t="shared" si="157"/>
        <v>0</v>
      </c>
    </row>
    <row r="704" spans="1:107" x14ac:dyDescent="0.2">
      <c r="A704">
        <f>ROW(Source!A444)</f>
        <v>444</v>
      </c>
      <c r="B704">
        <v>68187018</v>
      </c>
      <c r="C704">
        <v>68193636</v>
      </c>
      <c r="D704">
        <v>121548</v>
      </c>
      <c r="E704">
        <v>1</v>
      </c>
      <c r="F704">
        <v>1</v>
      </c>
      <c r="G704">
        <v>1</v>
      </c>
      <c r="H704">
        <v>1</v>
      </c>
      <c r="I704" t="s">
        <v>44</v>
      </c>
      <c r="J704" t="s">
        <v>3</v>
      </c>
      <c r="K704" t="s">
        <v>723</v>
      </c>
      <c r="L704">
        <v>608254</v>
      </c>
      <c r="N704">
        <v>1013</v>
      </c>
      <c r="O704" t="s">
        <v>724</v>
      </c>
      <c r="P704" t="s">
        <v>724</v>
      </c>
      <c r="Q704">
        <v>1</v>
      </c>
      <c r="W704">
        <v>0</v>
      </c>
      <c r="X704">
        <v>-185737400</v>
      </c>
      <c r="Y704">
        <v>0.99</v>
      </c>
      <c r="AA704">
        <v>0</v>
      </c>
      <c r="AB704">
        <v>0</v>
      </c>
      <c r="AC704">
        <v>0</v>
      </c>
      <c r="AD704">
        <v>0</v>
      </c>
      <c r="AE704">
        <v>0</v>
      </c>
      <c r="AF704">
        <v>0</v>
      </c>
      <c r="AG704">
        <v>0</v>
      </c>
      <c r="AH704">
        <v>0</v>
      </c>
      <c r="AI704">
        <v>1</v>
      </c>
      <c r="AJ704">
        <v>1</v>
      </c>
      <c r="AK704">
        <v>1</v>
      </c>
      <c r="AL704">
        <v>1</v>
      </c>
      <c r="AN704">
        <v>0</v>
      </c>
      <c r="AO704">
        <v>1</v>
      </c>
      <c r="AP704">
        <v>0</v>
      </c>
      <c r="AQ704">
        <v>0</v>
      </c>
      <c r="AR704">
        <v>0</v>
      </c>
      <c r="AS704" t="s">
        <v>3</v>
      </c>
      <c r="AT704">
        <v>0.99</v>
      </c>
      <c r="AU704" t="s">
        <v>3</v>
      </c>
      <c r="AV704">
        <v>2</v>
      </c>
      <c r="AW704">
        <v>2</v>
      </c>
      <c r="AX704">
        <v>68193651</v>
      </c>
      <c r="AY704">
        <v>1</v>
      </c>
      <c r="AZ704">
        <v>0</v>
      </c>
      <c r="BA704">
        <v>687</v>
      </c>
      <c r="BB704">
        <v>0</v>
      </c>
      <c r="BC704">
        <v>0</v>
      </c>
      <c r="BD704">
        <v>0</v>
      </c>
      <c r="BE704">
        <v>0</v>
      </c>
      <c r="BF704">
        <v>0</v>
      </c>
      <c r="BG704">
        <v>0</v>
      </c>
      <c r="BH704">
        <v>0</v>
      </c>
      <c r="BI704">
        <v>0</v>
      </c>
      <c r="BJ704">
        <v>0</v>
      </c>
      <c r="BK704">
        <v>0</v>
      </c>
      <c r="BL704">
        <v>0</v>
      </c>
      <c r="BM704">
        <v>0</v>
      </c>
      <c r="BN704">
        <v>0</v>
      </c>
      <c r="BO704">
        <v>0</v>
      </c>
      <c r="BP704">
        <v>0</v>
      </c>
      <c r="BQ704">
        <v>0</v>
      </c>
      <c r="BR704">
        <v>0</v>
      </c>
      <c r="BS704">
        <v>0</v>
      </c>
      <c r="BT704">
        <v>0</v>
      </c>
      <c r="BU704">
        <v>0</v>
      </c>
      <c r="BV704">
        <v>0</v>
      </c>
      <c r="BW704">
        <v>0</v>
      </c>
      <c r="CX704">
        <f>Y704*Source!I444</f>
        <v>1.0197000000000001</v>
      </c>
      <c r="CY704">
        <f>AD704</f>
        <v>0</v>
      </c>
      <c r="CZ704">
        <f>AH704</f>
        <v>0</v>
      </c>
      <c r="DA704">
        <f>AL704</f>
        <v>1</v>
      </c>
      <c r="DB704">
        <f t="shared" si="156"/>
        <v>0</v>
      </c>
      <c r="DC704">
        <f t="shared" si="157"/>
        <v>0</v>
      </c>
    </row>
    <row r="705" spans="1:107" x14ac:dyDescent="0.2">
      <c r="A705">
        <f>ROW(Source!A444)</f>
        <v>444</v>
      </c>
      <c r="B705">
        <v>68187018</v>
      </c>
      <c r="C705">
        <v>68193636</v>
      </c>
      <c r="D705">
        <v>64871266</v>
      </c>
      <c r="E705">
        <v>1</v>
      </c>
      <c r="F705">
        <v>1</v>
      </c>
      <c r="G705">
        <v>1</v>
      </c>
      <c r="H705">
        <v>2</v>
      </c>
      <c r="I705" t="s">
        <v>918</v>
      </c>
      <c r="J705" t="s">
        <v>919</v>
      </c>
      <c r="K705" t="s">
        <v>920</v>
      </c>
      <c r="L705">
        <v>1368</v>
      </c>
      <c r="N705">
        <v>1011</v>
      </c>
      <c r="O705" t="s">
        <v>669</v>
      </c>
      <c r="P705" t="s">
        <v>669</v>
      </c>
      <c r="Q705">
        <v>1</v>
      </c>
      <c r="W705">
        <v>0</v>
      </c>
      <c r="X705">
        <v>783836208</v>
      </c>
      <c r="Y705">
        <v>0.99</v>
      </c>
      <c r="AA705">
        <v>0</v>
      </c>
      <c r="AB705">
        <v>1012.57</v>
      </c>
      <c r="AC705">
        <v>383.81</v>
      </c>
      <c r="AD705">
        <v>0</v>
      </c>
      <c r="AE705">
        <v>0</v>
      </c>
      <c r="AF705">
        <v>134.65</v>
      </c>
      <c r="AG705">
        <v>13.5</v>
      </c>
      <c r="AH705">
        <v>0</v>
      </c>
      <c r="AI705">
        <v>1</v>
      </c>
      <c r="AJ705">
        <v>7.52</v>
      </c>
      <c r="AK705">
        <v>28.43</v>
      </c>
      <c r="AL705">
        <v>1</v>
      </c>
      <c r="AN705">
        <v>0</v>
      </c>
      <c r="AO705">
        <v>1</v>
      </c>
      <c r="AP705">
        <v>0</v>
      </c>
      <c r="AQ705">
        <v>0</v>
      </c>
      <c r="AR705">
        <v>0</v>
      </c>
      <c r="AS705" t="s">
        <v>3</v>
      </c>
      <c r="AT705">
        <v>0.99</v>
      </c>
      <c r="AU705" t="s">
        <v>3</v>
      </c>
      <c r="AV705">
        <v>0</v>
      </c>
      <c r="AW705">
        <v>2</v>
      </c>
      <c r="AX705">
        <v>68193652</v>
      </c>
      <c r="AY705">
        <v>1</v>
      </c>
      <c r="AZ705">
        <v>0</v>
      </c>
      <c r="BA705">
        <v>688</v>
      </c>
      <c r="BB705">
        <v>0</v>
      </c>
      <c r="BC705">
        <v>0</v>
      </c>
      <c r="BD705">
        <v>0</v>
      </c>
      <c r="BE705">
        <v>0</v>
      </c>
      <c r="BF705">
        <v>0</v>
      </c>
      <c r="BG705">
        <v>0</v>
      </c>
      <c r="BH705">
        <v>0</v>
      </c>
      <c r="BI705">
        <v>0</v>
      </c>
      <c r="BJ705">
        <v>0</v>
      </c>
      <c r="BK705">
        <v>0</v>
      </c>
      <c r="BL705">
        <v>0</v>
      </c>
      <c r="BM705">
        <v>0</v>
      </c>
      <c r="BN705">
        <v>0</v>
      </c>
      <c r="BO705">
        <v>0</v>
      </c>
      <c r="BP705">
        <v>0</v>
      </c>
      <c r="BQ705">
        <v>0</v>
      </c>
      <c r="BR705">
        <v>0</v>
      </c>
      <c r="BS705">
        <v>0</v>
      </c>
      <c r="BT705">
        <v>0</v>
      </c>
      <c r="BU705">
        <v>0</v>
      </c>
      <c r="BV705">
        <v>0</v>
      </c>
      <c r="BW705">
        <v>0</v>
      </c>
      <c r="CX705">
        <f>Y705*Source!I444</f>
        <v>1.0197000000000001</v>
      </c>
      <c r="CY705">
        <f>AB705</f>
        <v>1012.57</v>
      </c>
      <c r="CZ705">
        <f>AF705</f>
        <v>134.65</v>
      </c>
      <c r="DA705">
        <f>AJ705</f>
        <v>7.52</v>
      </c>
      <c r="DB705">
        <f t="shared" si="156"/>
        <v>133.30000000000001</v>
      </c>
      <c r="DC705">
        <f t="shared" si="157"/>
        <v>13.37</v>
      </c>
    </row>
    <row r="706" spans="1:107" x14ac:dyDescent="0.2">
      <c r="A706">
        <f>ROW(Source!A444)</f>
        <v>444</v>
      </c>
      <c r="B706">
        <v>68187018</v>
      </c>
      <c r="C706">
        <v>68193636</v>
      </c>
      <c r="D706">
        <v>64871481</v>
      </c>
      <c r="E706">
        <v>1</v>
      </c>
      <c r="F706">
        <v>1</v>
      </c>
      <c r="G706">
        <v>1</v>
      </c>
      <c r="H706">
        <v>2</v>
      </c>
      <c r="I706" t="s">
        <v>743</v>
      </c>
      <c r="J706" t="s">
        <v>744</v>
      </c>
      <c r="K706" t="s">
        <v>745</v>
      </c>
      <c r="L706">
        <v>1368</v>
      </c>
      <c r="N706">
        <v>1011</v>
      </c>
      <c r="O706" t="s">
        <v>669</v>
      </c>
      <c r="P706" t="s">
        <v>669</v>
      </c>
      <c r="Q706">
        <v>1</v>
      </c>
      <c r="W706">
        <v>0</v>
      </c>
      <c r="X706">
        <v>1474986261</v>
      </c>
      <c r="Y706">
        <v>1.1399999999999999</v>
      </c>
      <c r="AA706">
        <v>0</v>
      </c>
      <c r="AB706">
        <v>56.7</v>
      </c>
      <c r="AC706">
        <v>0</v>
      </c>
      <c r="AD706">
        <v>0</v>
      </c>
      <c r="AE706">
        <v>0</v>
      </c>
      <c r="AF706">
        <v>8.1</v>
      </c>
      <c r="AG706">
        <v>0</v>
      </c>
      <c r="AH706">
        <v>0</v>
      </c>
      <c r="AI706">
        <v>1</v>
      </c>
      <c r="AJ706">
        <v>7</v>
      </c>
      <c r="AK706">
        <v>28.43</v>
      </c>
      <c r="AL706">
        <v>1</v>
      </c>
      <c r="AN706">
        <v>0</v>
      </c>
      <c r="AO706">
        <v>1</v>
      </c>
      <c r="AP706">
        <v>0</v>
      </c>
      <c r="AQ706">
        <v>0</v>
      </c>
      <c r="AR706">
        <v>0</v>
      </c>
      <c r="AS706" t="s">
        <v>3</v>
      </c>
      <c r="AT706">
        <v>1.1399999999999999</v>
      </c>
      <c r="AU706" t="s">
        <v>3</v>
      </c>
      <c r="AV706">
        <v>0</v>
      </c>
      <c r="AW706">
        <v>2</v>
      </c>
      <c r="AX706">
        <v>68193653</v>
      </c>
      <c r="AY706">
        <v>1</v>
      </c>
      <c r="AZ706">
        <v>0</v>
      </c>
      <c r="BA706">
        <v>689</v>
      </c>
      <c r="BB706">
        <v>0</v>
      </c>
      <c r="BC706">
        <v>0</v>
      </c>
      <c r="BD706">
        <v>0</v>
      </c>
      <c r="BE706">
        <v>0</v>
      </c>
      <c r="BF706">
        <v>0</v>
      </c>
      <c r="BG706">
        <v>0</v>
      </c>
      <c r="BH706">
        <v>0</v>
      </c>
      <c r="BI706">
        <v>0</v>
      </c>
      <c r="BJ706">
        <v>0</v>
      </c>
      <c r="BK706">
        <v>0</v>
      </c>
      <c r="BL706">
        <v>0</v>
      </c>
      <c r="BM706">
        <v>0</v>
      </c>
      <c r="BN706">
        <v>0</v>
      </c>
      <c r="BO706">
        <v>0</v>
      </c>
      <c r="BP706">
        <v>0</v>
      </c>
      <c r="BQ706">
        <v>0</v>
      </c>
      <c r="BR706">
        <v>0</v>
      </c>
      <c r="BS706">
        <v>0</v>
      </c>
      <c r="BT706">
        <v>0</v>
      </c>
      <c r="BU706">
        <v>0</v>
      </c>
      <c r="BV706">
        <v>0</v>
      </c>
      <c r="BW706">
        <v>0</v>
      </c>
      <c r="CX706">
        <f>Y706*Source!I444</f>
        <v>1.1741999999999999</v>
      </c>
      <c r="CY706">
        <f>AB706</f>
        <v>56.7</v>
      </c>
      <c r="CZ706">
        <f>AF706</f>
        <v>8.1</v>
      </c>
      <c r="DA706">
        <f>AJ706</f>
        <v>7</v>
      </c>
      <c r="DB706">
        <f t="shared" si="156"/>
        <v>9.23</v>
      </c>
      <c r="DC706">
        <f t="shared" si="157"/>
        <v>0</v>
      </c>
    </row>
    <row r="707" spans="1:107" x14ac:dyDescent="0.2">
      <c r="A707">
        <f>ROW(Source!A444)</f>
        <v>444</v>
      </c>
      <c r="B707">
        <v>68187018</v>
      </c>
      <c r="C707">
        <v>68193636</v>
      </c>
      <c r="D707">
        <v>64873129</v>
      </c>
      <c r="E707">
        <v>1</v>
      </c>
      <c r="F707">
        <v>1</v>
      </c>
      <c r="G707">
        <v>1</v>
      </c>
      <c r="H707">
        <v>2</v>
      </c>
      <c r="I707" t="s">
        <v>715</v>
      </c>
      <c r="J707" t="s">
        <v>716</v>
      </c>
      <c r="K707" t="s">
        <v>717</v>
      </c>
      <c r="L707">
        <v>1368</v>
      </c>
      <c r="N707">
        <v>1011</v>
      </c>
      <c r="O707" t="s">
        <v>669</v>
      </c>
      <c r="P707" t="s">
        <v>669</v>
      </c>
      <c r="Q707">
        <v>1</v>
      </c>
      <c r="W707">
        <v>0</v>
      </c>
      <c r="X707">
        <v>1230759911</v>
      </c>
      <c r="Y707">
        <v>0.99</v>
      </c>
      <c r="AA707">
        <v>0</v>
      </c>
      <c r="AB707">
        <v>851.65</v>
      </c>
      <c r="AC707">
        <v>329.79</v>
      </c>
      <c r="AD707">
        <v>0</v>
      </c>
      <c r="AE707">
        <v>0</v>
      </c>
      <c r="AF707">
        <v>87.17</v>
      </c>
      <c r="AG707">
        <v>11.6</v>
      </c>
      <c r="AH707">
        <v>0</v>
      </c>
      <c r="AI707">
        <v>1</v>
      </c>
      <c r="AJ707">
        <v>9.77</v>
      </c>
      <c r="AK707">
        <v>28.43</v>
      </c>
      <c r="AL707">
        <v>1</v>
      </c>
      <c r="AN707">
        <v>0</v>
      </c>
      <c r="AO707">
        <v>1</v>
      </c>
      <c r="AP707">
        <v>0</v>
      </c>
      <c r="AQ707">
        <v>0</v>
      </c>
      <c r="AR707">
        <v>0</v>
      </c>
      <c r="AS707" t="s">
        <v>3</v>
      </c>
      <c r="AT707">
        <v>0.99</v>
      </c>
      <c r="AU707" t="s">
        <v>3</v>
      </c>
      <c r="AV707">
        <v>0</v>
      </c>
      <c r="AW707">
        <v>2</v>
      </c>
      <c r="AX707">
        <v>68193654</v>
      </c>
      <c r="AY707">
        <v>1</v>
      </c>
      <c r="AZ707">
        <v>0</v>
      </c>
      <c r="BA707">
        <v>690</v>
      </c>
      <c r="BB707">
        <v>0</v>
      </c>
      <c r="BC707">
        <v>0</v>
      </c>
      <c r="BD707">
        <v>0</v>
      </c>
      <c r="BE707">
        <v>0</v>
      </c>
      <c r="BF707">
        <v>0</v>
      </c>
      <c r="BG707">
        <v>0</v>
      </c>
      <c r="BH707">
        <v>0</v>
      </c>
      <c r="BI707">
        <v>0</v>
      </c>
      <c r="BJ707">
        <v>0</v>
      </c>
      <c r="BK707">
        <v>0</v>
      </c>
      <c r="BL707">
        <v>0</v>
      </c>
      <c r="BM707">
        <v>0</v>
      </c>
      <c r="BN707">
        <v>0</v>
      </c>
      <c r="BO707">
        <v>0</v>
      </c>
      <c r="BP707">
        <v>0</v>
      </c>
      <c r="BQ707">
        <v>0</v>
      </c>
      <c r="BR707">
        <v>0</v>
      </c>
      <c r="BS707">
        <v>0</v>
      </c>
      <c r="BT707">
        <v>0</v>
      </c>
      <c r="BU707">
        <v>0</v>
      </c>
      <c r="BV707">
        <v>0</v>
      </c>
      <c r="BW707">
        <v>0</v>
      </c>
      <c r="CX707">
        <f>Y707*Source!I444</f>
        <v>1.0197000000000001</v>
      </c>
      <c r="CY707">
        <f>AB707</f>
        <v>851.65</v>
      </c>
      <c r="CZ707">
        <f>AF707</f>
        <v>87.17</v>
      </c>
      <c r="DA707">
        <f>AJ707</f>
        <v>9.77</v>
      </c>
      <c r="DB707">
        <f t="shared" si="156"/>
        <v>86.3</v>
      </c>
      <c r="DC707">
        <f t="shared" si="157"/>
        <v>11.48</v>
      </c>
    </row>
    <row r="708" spans="1:107" x14ac:dyDescent="0.2">
      <c r="A708">
        <f>ROW(Source!A444)</f>
        <v>444</v>
      </c>
      <c r="B708">
        <v>68187018</v>
      </c>
      <c r="C708">
        <v>68193636</v>
      </c>
      <c r="D708">
        <v>64808663</v>
      </c>
      <c r="E708">
        <v>1</v>
      </c>
      <c r="F708">
        <v>1</v>
      </c>
      <c r="G708">
        <v>1</v>
      </c>
      <c r="H708">
        <v>3</v>
      </c>
      <c r="I708" t="s">
        <v>955</v>
      </c>
      <c r="J708" t="s">
        <v>956</v>
      </c>
      <c r="K708" t="s">
        <v>957</v>
      </c>
      <c r="L708">
        <v>1348</v>
      </c>
      <c r="N708">
        <v>1009</v>
      </c>
      <c r="O708" t="s">
        <v>133</v>
      </c>
      <c r="P708" t="s">
        <v>133</v>
      </c>
      <c r="Q708">
        <v>1000</v>
      </c>
      <c r="W708">
        <v>0</v>
      </c>
      <c r="X708">
        <v>-1452013394</v>
      </c>
      <c r="Y708">
        <v>0.15</v>
      </c>
      <c r="AA708">
        <v>42000.08</v>
      </c>
      <c r="AB708">
        <v>0</v>
      </c>
      <c r="AC708">
        <v>0</v>
      </c>
      <c r="AD708">
        <v>0</v>
      </c>
      <c r="AE708">
        <v>5000.01</v>
      </c>
      <c r="AF708">
        <v>0</v>
      </c>
      <c r="AG708">
        <v>0</v>
      </c>
      <c r="AH708">
        <v>0</v>
      </c>
      <c r="AI708">
        <v>8.4</v>
      </c>
      <c r="AJ708">
        <v>1</v>
      </c>
      <c r="AK708">
        <v>1</v>
      </c>
      <c r="AL708">
        <v>1</v>
      </c>
      <c r="AN708">
        <v>0</v>
      </c>
      <c r="AO708">
        <v>1</v>
      </c>
      <c r="AP708">
        <v>0</v>
      </c>
      <c r="AQ708">
        <v>0</v>
      </c>
      <c r="AR708">
        <v>0</v>
      </c>
      <c r="AS708" t="s">
        <v>3</v>
      </c>
      <c r="AT708">
        <v>0.15</v>
      </c>
      <c r="AU708" t="s">
        <v>3</v>
      </c>
      <c r="AV708">
        <v>0</v>
      </c>
      <c r="AW708">
        <v>2</v>
      </c>
      <c r="AX708">
        <v>68193655</v>
      </c>
      <c r="AY708">
        <v>1</v>
      </c>
      <c r="AZ708">
        <v>0</v>
      </c>
      <c r="BA708">
        <v>691</v>
      </c>
      <c r="BB708">
        <v>0</v>
      </c>
      <c r="BC708">
        <v>0</v>
      </c>
      <c r="BD708">
        <v>0</v>
      </c>
      <c r="BE708">
        <v>0</v>
      </c>
      <c r="BF708">
        <v>0</v>
      </c>
      <c r="BG708">
        <v>0</v>
      </c>
      <c r="BH708">
        <v>0</v>
      </c>
      <c r="BI708">
        <v>0</v>
      </c>
      <c r="BJ708">
        <v>0</v>
      </c>
      <c r="BK708">
        <v>0</v>
      </c>
      <c r="BL708">
        <v>0</v>
      </c>
      <c r="BM708">
        <v>0</v>
      </c>
      <c r="BN708">
        <v>0</v>
      </c>
      <c r="BO708">
        <v>0</v>
      </c>
      <c r="BP708">
        <v>0</v>
      </c>
      <c r="BQ708">
        <v>0</v>
      </c>
      <c r="BR708">
        <v>0</v>
      </c>
      <c r="BS708">
        <v>0</v>
      </c>
      <c r="BT708">
        <v>0</v>
      </c>
      <c r="BU708">
        <v>0</v>
      </c>
      <c r="BV708">
        <v>0</v>
      </c>
      <c r="BW708">
        <v>0</v>
      </c>
      <c r="CX708">
        <f>Y708*Source!I444</f>
        <v>0.1545</v>
      </c>
      <c r="CY708">
        <f t="shared" ref="CY708:CY715" si="158">AA708</f>
        <v>42000.08</v>
      </c>
      <c r="CZ708">
        <f t="shared" ref="CZ708:CZ715" si="159">AE708</f>
        <v>5000.01</v>
      </c>
      <c r="DA708">
        <f t="shared" ref="DA708:DA715" si="160">AI708</f>
        <v>8.4</v>
      </c>
      <c r="DB708">
        <f t="shared" si="156"/>
        <v>750</v>
      </c>
      <c r="DC708">
        <f t="shared" si="157"/>
        <v>0</v>
      </c>
    </row>
    <row r="709" spans="1:107" x14ac:dyDescent="0.2">
      <c r="A709">
        <f>ROW(Source!A444)</f>
        <v>444</v>
      </c>
      <c r="B709">
        <v>68187018</v>
      </c>
      <c r="C709">
        <v>68193636</v>
      </c>
      <c r="D709">
        <v>64808809</v>
      </c>
      <c r="E709">
        <v>1</v>
      </c>
      <c r="F709">
        <v>1</v>
      </c>
      <c r="G709">
        <v>1</v>
      </c>
      <c r="H709">
        <v>3</v>
      </c>
      <c r="I709" t="s">
        <v>921</v>
      </c>
      <c r="J709" t="s">
        <v>922</v>
      </c>
      <c r="K709" t="s">
        <v>923</v>
      </c>
      <c r="L709">
        <v>1346</v>
      </c>
      <c r="N709">
        <v>1009</v>
      </c>
      <c r="O709" t="s">
        <v>120</v>
      </c>
      <c r="P709" t="s">
        <v>120</v>
      </c>
      <c r="Q709">
        <v>1</v>
      </c>
      <c r="W709">
        <v>0</v>
      </c>
      <c r="X709">
        <v>-1805966371</v>
      </c>
      <c r="Y709">
        <v>2.1</v>
      </c>
      <c r="AA709">
        <v>93.59</v>
      </c>
      <c r="AB709">
        <v>0</v>
      </c>
      <c r="AC709">
        <v>0</v>
      </c>
      <c r="AD709">
        <v>0</v>
      </c>
      <c r="AE709">
        <v>14.31</v>
      </c>
      <c r="AF709">
        <v>0</v>
      </c>
      <c r="AG709">
        <v>0</v>
      </c>
      <c r="AH709">
        <v>0</v>
      </c>
      <c r="AI709">
        <v>6.54</v>
      </c>
      <c r="AJ709">
        <v>1</v>
      </c>
      <c r="AK709">
        <v>1</v>
      </c>
      <c r="AL709">
        <v>1</v>
      </c>
      <c r="AN709">
        <v>0</v>
      </c>
      <c r="AO709">
        <v>1</v>
      </c>
      <c r="AP709">
        <v>0</v>
      </c>
      <c r="AQ709">
        <v>0</v>
      </c>
      <c r="AR709">
        <v>0</v>
      </c>
      <c r="AS709" t="s">
        <v>3</v>
      </c>
      <c r="AT709">
        <v>2.1</v>
      </c>
      <c r="AU709" t="s">
        <v>3</v>
      </c>
      <c r="AV709">
        <v>0</v>
      </c>
      <c r="AW709">
        <v>2</v>
      </c>
      <c r="AX709">
        <v>68193656</v>
      </c>
      <c r="AY709">
        <v>1</v>
      </c>
      <c r="AZ709">
        <v>0</v>
      </c>
      <c r="BA709">
        <v>692</v>
      </c>
      <c r="BB709">
        <v>0</v>
      </c>
      <c r="BC709">
        <v>0</v>
      </c>
      <c r="BD709">
        <v>0</v>
      </c>
      <c r="BE709">
        <v>0</v>
      </c>
      <c r="BF709">
        <v>0</v>
      </c>
      <c r="BG709">
        <v>0</v>
      </c>
      <c r="BH709">
        <v>0</v>
      </c>
      <c r="BI709">
        <v>0</v>
      </c>
      <c r="BJ709">
        <v>0</v>
      </c>
      <c r="BK709">
        <v>0</v>
      </c>
      <c r="BL709">
        <v>0</v>
      </c>
      <c r="BM709">
        <v>0</v>
      </c>
      <c r="BN709">
        <v>0</v>
      </c>
      <c r="BO709">
        <v>0</v>
      </c>
      <c r="BP709">
        <v>0</v>
      </c>
      <c r="BQ709">
        <v>0</v>
      </c>
      <c r="BR709">
        <v>0</v>
      </c>
      <c r="BS709">
        <v>0</v>
      </c>
      <c r="BT709">
        <v>0</v>
      </c>
      <c r="BU709">
        <v>0</v>
      </c>
      <c r="BV709">
        <v>0</v>
      </c>
      <c r="BW709">
        <v>0</v>
      </c>
      <c r="CX709">
        <f>Y709*Source!I444</f>
        <v>2.1630000000000003</v>
      </c>
      <c r="CY709">
        <f t="shared" si="158"/>
        <v>93.59</v>
      </c>
      <c r="CZ709">
        <f t="shared" si="159"/>
        <v>14.31</v>
      </c>
      <c r="DA709">
        <f t="shared" si="160"/>
        <v>6.54</v>
      </c>
      <c r="DB709">
        <f t="shared" si="156"/>
        <v>30.05</v>
      </c>
      <c r="DC709">
        <f t="shared" si="157"/>
        <v>0</v>
      </c>
    </row>
    <row r="710" spans="1:107" x14ac:dyDescent="0.2">
      <c r="A710">
        <f>ROW(Source!A444)</f>
        <v>444</v>
      </c>
      <c r="B710">
        <v>68187018</v>
      </c>
      <c r="C710">
        <v>68193636</v>
      </c>
      <c r="D710">
        <v>64808847</v>
      </c>
      <c r="E710">
        <v>1</v>
      </c>
      <c r="F710">
        <v>1</v>
      </c>
      <c r="G710">
        <v>1</v>
      </c>
      <c r="H710">
        <v>3</v>
      </c>
      <c r="I710" t="s">
        <v>947</v>
      </c>
      <c r="J710" t="s">
        <v>948</v>
      </c>
      <c r="K710" t="s">
        <v>754</v>
      </c>
      <c r="L710">
        <v>1346</v>
      </c>
      <c r="N710">
        <v>1009</v>
      </c>
      <c r="O710" t="s">
        <v>120</v>
      </c>
      <c r="P710" t="s">
        <v>120</v>
      </c>
      <c r="Q710">
        <v>1</v>
      </c>
      <c r="W710">
        <v>0</v>
      </c>
      <c r="X710">
        <v>30920770</v>
      </c>
      <c r="Y710">
        <v>10.4</v>
      </c>
      <c r="AA710">
        <v>78.290000000000006</v>
      </c>
      <c r="AB710">
        <v>0</v>
      </c>
      <c r="AC710">
        <v>0</v>
      </c>
      <c r="AD710">
        <v>0</v>
      </c>
      <c r="AE710">
        <v>9.0399999999999991</v>
      </c>
      <c r="AF710">
        <v>0</v>
      </c>
      <c r="AG710">
        <v>0</v>
      </c>
      <c r="AH710">
        <v>0</v>
      </c>
      <c r="AI710">
        <v>8.66</v>
      </c>
      <c r="AJ710">
        <v>1</v>
      </c>
      <c r="AK710">
        <v>1</v>
      </c>
      <c r="AL710">
        <v>1</v>
      </c>
      <c r="AN710">
        <v>0</v>
      </c>
      <c r="AO710">
        <v>1</v>
      </c>
      <c r="AP710">
        <v>0</v>
      </c>
      <c r="AQ710">
        <v>0</v>
      </c>
      <c r="AR710">
        <v>0</v>
      </c>
      <c r="AS710" t="s">
        <v>3</v>
      </c>
      <c r="AT710">
        <v>10.4</v>
      </c>
      <c r="AU710" t="s">
        <v>3</v>
      </c>
      <c r="AV710">
        <v>0</v>
      </c>
      <c r="AW710">
        <v>2</v>
      </c>
      <c r="AX710">
        <v>68193657</v>
      </c>
      <c r="AY710">
        <v>1</v>
      </c>
      <c r="AZ710">
        <v>0</v>
      </c>
      <c r="BA710">
        <v>693</v>
      </c>
      <c r="BB710">
        <v>0</v>
      </c>
      <c r="BC710">
        <v>0</v>
      </c>
      <c r="BD710">
        <v>0</v>
      </c>
      <c r="BE710">
        <v>0</v>
      </c>
      <c r="BF710">
        <v>0</v>
      </c>
      <c r="BG710">
        <v>0</v>
      </c>
      <c r="BH710">
        <v>0</v>
      </c>
      <c r="BI710">
        <v>0</v>
      </c>
      <c r="BJ710">
        <v>0</v>
      </c>
      <c r="BK710">
        <v>0</v>
      </c>
      <c r="BL710">
        <v>0</v>
      </c>
      <c r="BM710">
        <v>0</v>
      </c>
      <c r="BN710">
        <v>0</v>
      </c>
      <c r="BO710">
        <v>0</v>
      </c>
      <c r="BP710">
        <v>0</v>
      </c>
      <c r="BQ710">
        <v>0</v>
      </c>
      <c r="BR710">
        <v>0</v>
      </c>
      <c r="BS710">
        <v>0</v>
      </c>
      <c r="BT710">
        <v>0</v>
      </c>
      <c r="BU710">
        <v>0</v>
      </c>
      <c r="BV710">
        <v>0</v>
      </c>
      <c r="BW710">
        <v>0</v>
      </c>
      <c r="CX710">
        <f>Y710*Source!I444</f>
        <v>10.712000000000002</v>
      </c>
      <c r="CY710">
        <f t="shared" si="158"/>
        <v>78.290000000000006</v>
      </c>
      <c r="CZ710">
        <f t="shared" si="159"/>
        <v>9.0399999999999991</v>
      </c>
      <c r="DA710">
        <f t="shared" si="160"/>
        <v>8.66</v>
      </c>
      <c r="DB710">
        <f t="shared" si="156"/>
        <v>94.02</v>
      </c>
      <c r="DC710">
        <f t="shared" si="157"/>
        <v>0</v>
      </c>
    </row>
    <row r="711" spans="1:107" x14ac:dyDescent="0.2">
      <c r="A711">
        <f>ROW(Source!A444)</f>
        <v>444</v>
      </c>
      <c r="B711">
        <v>68187018</v>
      </c>
      <c r="C711">
        <v>68193636</v>
      </c>
      <c r="D711">
        <v>64808986</v>
      </c>
      <c r="E711">
        <v>1</v>
      </c>
      <c r="F711">
        <v>1</v>
      </c>
      <c r="G711">
        <v>1</v>
      </c>
      <c r="H711">
        <v>3</v>
      </c>
      <c r="I711" t="s">
        <v>930</v>
      </c>
      <c r="J711" t="s">
        <v>931</v>
      </c>
      <c r="K711" t="s">
        <v>932</v>
      </c>
      <c r="L711">
        <v>1346</v>
      </c>
      <c r="N711">
        <v>1009</v>
      </c>
      <c r="O711" t="s">
        <v>120</v>
      </c>
      <c r="P711" t="s">
        <v>120</v>
      </c>
      <c r="Q711">
        <v>1</v>
      </c>
      <c r="W711">
        <v>0</v>
      </c>
      <c r="X711">
        <v>-1768004575</v>
      </c>
      <c r="Y711">
        <v>3</v>
      </c>
      <c r="AA711">
        <v>63.36</v>
      </c>
      <c r="AB711">
        <v>0</v>
      </c>
      <c r="AC711">
        <v>0</v>
      </c>
      <c r="AD711">
        <v>0</v>
      </c>
      <c r="AE711">
        <v>28.67</v>
      </c>
      <c r="AF711">
        <v>0</v>
      </c>
      <c r="AG711">
        <v>0</v>
      </c>
      <c r="AH711">
        <v>0</v>
      </c>
      <c r="AI711">
        <v>2.21</v>
      </c>
      <c r="AJ711">
        <v>1</v>
      </c>
      <c r="AK711">
        <v>1</v>
      </c>
      <c r="AL711">
        <v>1</v>
      </c>
      <c r="AN711">
        <v>0</v>
      </c>
      <c r="AO711">
        <v>1</v>
      </c>
      <c r="AP711">
        <v>0</v>
      </c>
      <c r="AQ711">
        <v>0</v>
      </c>
      <c r="AR711">
        <v>0</v>
      </c>
      <c r="AS711" t="s">
        <v>3</v>
      </c>
      <c r="AT711">
        <v>3</v>
      </c>
      <c r="AU711" t="s">
        <v>3</v>
      </c>
      <c r="AV711">
        <v>0</v>
      </c>
      <c r="AW711">
        <v>2</v>
      </c>
      <c r="AX711">
        <v>68193658</v>
      </c>
      <c r="AY711">
        <v>1</v>
      </c>
      <c r="AZ711">
        <v>0</v>
      </c>
      <c r="BA711">
        <v>694</v>
      </c>
      <c r="BB711">
        <v>0</v>
      </c>
      <c r="BC711">
        <v>0</v>
      </c>
      <c r="BD711">
        <v>0</v>
      </c>
      <c r="BE711">
        <v>0</v>
      </c>
      <c r="BF711">
        <v>0</v>
      </c>
      <c r="BG711">
        <v>0</v>
      </c>
      <c r="BH711">
        <v>0</v>
      </c>
      <c r="BI711">
        <v>0</v>
      </c>
      <c r="BJ711">
        <v>0</v>
      </c>
      <c r="BK711">
        <v>0</v>
      </c>
      <c r="BL711">
        <v>0</v>
      </c>
      <c r="BM711">
        <v>0</v>
      </c>
      <c r="BN711">
        <v>0</v>
      </c>
      <c r="BO711">
        <v>0</v>
      </c>
      <c r="BP711">
        <v>0</v>
      </c>
      <c r="BQ711">
        <v>0</v>
      </c>
      <c r="BR711">
        <v>0</v>
      </c>
      <c r="BS711">
        <v>0</v>
      </c>
      <c r="BT711">
        <v>0</v>
      </c>
      <c r="BU711">
        <v>0</v>
      </c>
      <c r="BV711">
        <v>0</v>
      </c>
      <c r="BW711">
        <v>0</v>
      </c>
      <c r="CX711">
        <f>Y711*Source!I444</f>
        <v>3.09</v>
      </c>
      <c r="CY711">
        <f t="shared" si="158"/>
        <v>63.36</v>
      </c>
      <c r="CZ711">
        <f t="shared" si="159"/>
        <v>28.67</v>
      </c>
      <c r="DA711">
        <f t="shared" si="160"/>
        <v>2.21</v>
      </c>
      <c r="DB711">
        <f t="shared" si="156"/>
        <v>86.01</v>
      </c>
      <c r="DC711">
        <f t="shared" si="157"/>
        <v>0</v>
      </c>
    </row>
    <row r="712" spans="1:107" x14ac:dyDescent="0.2">
      <c r="A712">
        <f>ROW(Source!A444)</f>
        <v>444</v>
      </c>
      <c r="B712">
        <v>68187018</v>
      </c>
      <c r="C712">
        <v>68193636</v>
      </c>
      <c r="D712">
        <v>64809271</v>
      </c>
      <c r="E712">
        <v>1</v>
      </c>
      <c r="F712">
        <v>1</v>
      </c>
      <c r="G712">
        <v>1</v>
      </c>
      <c r="H712">
        <v>3</v>
      </c>
      <c r="I712" t="s">
        <v>942</v>
      </c>
      <c r="J712" t="s">
        <v>943</v>
      </c>
      <c r="K712" t="s">
        <v>944</v>
      </c>
      <c r="L712">
        <v>1308</v>
      </c>
      <c r="N712">
        <v>1003</v>
      </c>
      <c r="O712" t="s">
        <v>259</v>
      </c>
      <c r="P712" t="s">
        <v>259</v>
      </c>
      <c r="Q712">
        <v>100</v>
      </c>
      <c r="W712">
        <v>0</v>
      </c>
      <c r="X712">
        <v>611857035</v>
      </c>
      <c r="Y712">
        <v>0.1</v>
      </c>
      <c r="AA712">
        <v>539.21</v>
      </c>
      <c r="AB712">
        <v>0</v>
      </c>
      <c r="AC712">
        <v>0</v>
      </c>
      <c r="AD712">
        <v>0</v>
      </c>
      <c r="AE712">
        <v>120.36</v>
      </c>
      <c r="AF712">
        <v>0</v>
      </c>
      <c r="AG712">
        <v>0</v>
      </c>
      <c r="AH712">
        <v>0</v>
      </c>
      <c r="AI712">
        <v>4.4800000000000004</v>
      </c>
      <c r="AJ712">
        <v>1</v>
      </c>
      <c r="AK712">
        <v>1</v>
      </c>
      <c r="AL712">
        <v>1</v>
      </c>
      <c r="AN712">
        <v>0</v>
      </c>
      <c r="AO712">
        <v>1</v>
      </c>
      <c r="AP712">
        <v>0</v>
      </c>
      <c r="AQ712">
        <v>0</v>
      </c>
      <c r="AR712">
        <v>0</v>
      </c>
      <c r="AS712" t="s">
        <v>3</v>
      </c>
      <c r="AT712">
        <v>0.1</v>
      </c>
      <c r="AU712" t="s">
        <v>3</v>
      </c>
      <c r="AV712">
        <v>0</v>
      </c>
      <c r="AW712">
        <v>2</v>
      </c>
      <c r="AX712">
        <v>68193659</v>
      </c>
      <c r="AY712">
        <v>1</v>
      </c>
      <c r="AZ712">
        <v>0</v>
      </c>
      <c r="BA712">
        <v>695</v>
      </c>
      <c r="BB712">
        <v>0</v>
      </c>
      <c r="BC712">
        <v>0</v>
      </c>
      <c r="BD712">
        <v>0</v>
      </c>
      <c r="BE712">
        <v>0</v>
      </c>
      <c r="BF712">
        <v>0</v>
      </c>
      <c r="BG712">
        <v>0</v>
      </c>
      <c r="BH712">
        <v>0</v>
      </c>
      <c r="BI712">
        <v>0</v>
      </c>
      <c r="BJ712">
        <v>0</v>
      </c>
      <c r="BK712">
        <v>0</v>
      </c>
      <c r="BL712">
        <v>0</v>
      </c>
      <c r="BM712">
        <v>0</v>
      </c>
      <c r="BN712">
        <v>0</v>
      </c>
      <c r="BO712">
        <v>0</v>
      </c>
      <c r="BP712">
        <v>0</v>
      </c>
      <c r="BQ712">
        <v>0</v>
      </c>
      <c r="BR712">
        <v>0</v>
      </c>
      <c r="BS712">
        <v>0</v>
      </c>
      <c r="BT712">
        <v>0</v>
      </c>
      <c r="BU712">
        <v>0</v>
      </c>
      <c r="BV712">
        <v>0</v>
      </c>
      <c r="BW712">
        <v>0</v>
      </c>
      <c r="CX712">
        <f>Y712*Source!I444</f>
        <v>0.10300000000000001</v>
      </c>
      <c r="CY712">
        <f t="shared" si="158"/>
        <v>539.21</v>
      </c>
      <c r="CZ712">
        <f t="shared" si="159"/>
        <v>120.36</v>
      </c>
      <c r="DA712">
        <f t="shared" si="160"/>
        <v>4.4800000000000004</v>
      </c>
      <c r="DB712">
        <f t="shared" si="156"/>
        <v>12.04</v>
      </c>
      <c r="DC712">
        <f t="shared" si="157"/>
        <v>0</v>
      </c>
    </row>
    <row r="713" spans="1:107" x14ac:dyDescent="0.2">
      <c r="A713">
        <f>ROW(Source!A444)</f>
        <v>444</v>
      </c>
      <c r="B713">
        <v>68187018</v>
      </c>
      <c r="C713">
        <v>68193636</v>
      </c>
      <c r="D713">
        <v>64809290</v>
      </c>
      <c r="E713">
        <v>1</v>
      </c>
      <c r="F713">
        <v>1</v>
      </c>
      <c r="G713">
        <v>1</v>
      </c>
      <c r="H713">
        <v>3</v>
      </c>
      <c r="I713" t="s">
        <v>933</v>
      </c>
      <c r="J713" t="s">
        <v>934</v>
      </c>
      <c r="K713" t="s">
        <v>935</v>
      </c>
      <c r="L713">
        <v>1346</v>
      </c>
      <c r="N713">
        <v>1009</v>
      </c>
      <c r="O713" t="s">
        <v>120</v>
      </c>
      <c r="P713" t="s">
        <v>120</v>
      </c>
      <c r="Q713">
        <v>1</v>
      </c>
      <c r="W713">
        <v>0</v>
      </c>
      <c r="X713">
        <v>-1294780295</v>
      </c>
      <c r="Y713">
        <v>0.42</v>
      </c>
      <c r="AA713">
        <v>99.74</v>
      </c>
      <c r="AB713">
        <v>0</v>
      </c>
      <c r="AC713">
        <v>0</v>
      </c>
      <c r="AD713">
        <v>0</v>
      </c>
      <c r="AE713">
        <v>30.5</v>
      </c>
      <c r="AF713">
        <v>0</v>
      </c>
      <c r="AG713">
        <v>0</v>
      </c>
      <c r="AH713">
        <v>0</v>
      </c>
      <c r="AI713">
        <v>3.27</v>
      </c>
      <c r="AJ713">
        <v>1</v>
      </c>
      <c r="AK713">
        <v>1</v>
      </c>
      <c r="AL713">
        <v>1</v>
      </c>
      <c r="AN713">
        <v>0</v>
      </c>
      <c r="AO713">
        <v>1</v>
      </c>
      <c r="AP713">
        <v>0</v>
      </c>
      <c r="AQ713">
        <v>0</v>
      </c>
      <c r="AR713">
        <v>0</v>
      </c>
      <c r="AS713" t="s">
        <v>3</v>
      </c>
      <c r="AT713">
        <v>0.42</v>
      </c>
      <c r="AU713" t="s">
        <v>3</v>
      </c>
      <c r="AV713">
        <v>0</v>
      </c>
      <c r="AW713">
        <v>2</v>
      </c>
      <c r="AX713">
        <v>68193660</v>
      </c>
      <c r="AY713">
        <v>1</v>
      </c>
      <c r="AZ713">
        <v>0</v>
      </c>
      <c r="BA713">
        <v>696</v>
      </c>
      <c r="BB713">
        <v>0</v>
      </c>
      <c r="BC713">
        <v>0</v>
      </c>
      <c r="BD713">
        <v>0</v>
      </c>
      <c r="BE713">
        <v>0</v>
      </c>
      <c r="BF713">
        <v>0</v>
      </c>
      <c r="BG713">
        <v>0</v>
      </c>
      <c r="BH713">
        <v>0</v>
      </c>
      <c r="BI713">
        <v>0</v>
      </c>
      <c r="BJ713">
        <v>0</v>
      </c>
      <c r="BK713">
        <v>0</v>
      </c>
      <c r="BL713">
        <v>0</v>
      </c>
      <c r="BM713">
        <v>0</v>
      </c>
      <c r="BN713">
        <v>0</v>
      </c>
      <c r="BO713">
        <v>0</v>
      </c>
      <c r="BP713">
        <v>0</v>
      </c>
      <c r="BQ713">
        <v>0</v>
      </c>
      <c r="BR713">
        <v>0</v>
      </c>
      <c r="BS713">
        <v>0</v>
      </c>
      <c r="BT713">
        <v>0</v>
      </c>
      <c r="BU713">
        <v>0</v>
      </c>
      <c r="BV713">
        <v>0</v>
      </c>
      <c r="BW713">
        <v>0</v>
      </c>
      <c r="CX713">
        <f>Y713*Source!I444</f>
        <v>0.43259999999999998</v>
      </c>
      <c r="CY713">
        <f t="shared" si="158"/>
        <v>99.74</v>
      </c>
      <c r="CZ713">
        <f t="shared" si="159"/>
        <v>30.5</v>
      </c>
      <c r="DA713">
        <f t="shared" si="160"/>
        <v>3.27</v>
      </c>
      <c r="DB713">
        <f t="shared" si="156"/>
        <v>12.81</v>
      </c>
      <c r="DC713">
        <f t="shared" si="157"/>
        <v>0</v>
      </c>
    </row>
    <row r="714" spans="1:107" x14ac:dyDescent="0.2">
      <c r="A714">
        <f>ROW(Source!A444)</f>
        <v>444</v>
      </c>
      <c r="B714">
        <v>68187018</v>
      </c>
      <c r="C714">
        <v>68193636</v>
      </c>
      <c r="D714">
        <v>64864553</v>
      </c>
      <c r="E714">
        <v>1</v>
      </c>
      <c r="F714">
        <v>1</v>
      </c>
      <c r="G714">
        <v>1</v>
      </c>
      <c r="H714">
        <v>3</v>
      </c>
      <c r="I714" t="s">
        <v>338</v>
      </c>
      <c r="J714" t="s">
        <v>340</v>
      </c>
      <c r="K714" t="s">
        <v>339</v>
      </c>
      <c r="L714">
        <v>1354</v>
      </c>
      <c r="N714">
        <v>1010</v>
      </c>
      <c r="O714" t="s">
        <v>72</v>
      </c>
      <c r="P714" t="s">
        <v>72</v>
      </c>
      <c r="Q714">
        <v>1</v>
      </c>
      <c r="W714">
        <v>0</v>
      </c>
      <c r="X714">
        <v>1091340643</v>
      </c>
      <c r="Y714">
        <v>100</v>
      </c>
      <c r="AA714">
        <v>5735.67</v>
      </c>
      <c r="AB714">
        <v>0</v>
      </c>
      <c r="AC714">
        <v>0</v>
      </c>
      <c r="AD714">
        <v>0</v>
      </c>
      <c r="AE714">
        <v>962.36</v>
      </c>
      <c r="AF714">
        <v>0</v>
      </c>
      <c r="AG714">
        <v>0</v>
      </c>
      <c r="AH714">
        <v>0</v>
      </c>
      <c r="AI714">
        <v>5.96</v>
      </c>
      <c r="AJ714">
        <v>1</v>
      </c>
      <c r="AK714">
        <v>1</v>
      </c>
      <c r="AL714">
        <v>1</v>
      </c>
      <c r="AN714">
        <v>0</v>
      </c>
      <c r="AO714">
        <v>0</v>
      </c>
      <c r="AP714">
        <v>0</v>
      </c>
      <c r="AQ714">
        <v>0</v>
      </c>
      <c r="AR714">
        <v>0</v>
      </c>
      <c r="AS714" t="s">
        <v>3</v>
      </c>
      <c r="AT714">
        <v>100</v>
      </c>
      <c r="AU714" t="s">
        <v>3</v>
      </c>
      <c r="AV714">
        <v>0</v>
      </c>
      <c r="AW714">
        <v>1</v>
      </c>
      <c r="AX714">
        <v>-1</v>
      </c>
      <c r="AY714">
        <v>0</v>
      </c>
      <c r="AZ714">
        <v>0</v>
      </c>
      <c r="BA714" t="s">
        <v>3</v>
      </c>
      <c r="BB714">
        <v>0</v>
      </c>
      <c r="BC714">
        <v>0</v>
      </c>
      <c r="BD714">
        <v>0</v>
      </c>
      <c r="BE714">
        <v>0</v>
      </c>
      <c r="BF714">
        <v>0</v>
      </c>
      <c r="BG714">
        <v>0</v>
      </c>
      <c r="BH714">
        <v>0</v>
      </c>
      <c r="BI714">
        <v>0</v>
      </c>
      <c r="BJ714">
        <v>0</v>
      </c>
      <c r="BK714">
        <v>0</v>
      </c>
      <c r="BL714">
        <v>0</v>
      </c>
      <c r="BM714">
        <v>0</v>
      </c>
      <c r="BN714">
        <v>0</v>
      </c>
      <c r="BO714">
        <v>0</v>
      </c>
      <c r="BP714">
        <v>0</v>
      </c>
      <c r="BQ714">
        <v>0</v>
      </c>
      <c r="BR714">
        <v>0</v>
      </c>
      <c r="BS714">
        <v>0</v>
      </c>
      <c r="BT714">
        <v>0</v>
      </c>
      <c r="BU714">
        <v>0</v>
      </c>
      <c r="BV714">
        <v>0</v>
      </c>
      <c r="BW714">
        <v>0</v>
      </c>
      <c r="CX714">
        <f>Y714*Source!I444</f>
        <v>103</v>
      </c>
      <c r="CY714">
        <f t="shared" si="158"/>
        <v>5735.67</v>
      </c>
      <c r="CZ714">
        <f t="shared" si="159"/>
        <v>962.36</v>
      </c>
      <c r="DA714">
        <f t="shared" si="160"/>
        <v>5.96</v>
      </c>
      <c r="DB714">
        <f t="shared" si="156"/>
        <v>96236</v>
      </c>
      <c r="DC714">
        <f t="shared" si="157"/>
        <v>0</v>
      </c>
    </row>
    <row r="715" spans="1:107" x14ac:dyDescent="0.2">
      <c r="A715">
        <f>ROW(Source!A444)</f>
        <v>444</v>
      </c>
      <c r="B715">
        <v>68187018</v>
      </c>
      <c r="C715">
        <v>68193636</v>
      </c>
      <c r="D715">
        <v>64870754</v>
      </c>
      <c r="E715">
        <v>1</v>
      </c>
      <c r="F715">
        <v>1</v>
      </c>
      <c r="G715">
        <v>1</v>
      </c>
      <c r="H715">
        <v>3</v>
      </c>
      <c r="I715" t="s">
        <v>912</v>
      </c>
      <c r="J715" t="s">
        <v>913</v>
      </c>
      <c r="K715" t="s">
        <v>914</v>
      </c>
      <c r="L715">
        <v>1374</v>
      </c>
      <c r="N715">
        <v>1013</v>
      </c>
      <c r="O715" t="s">
        <v>915</v>
      </c>
      <c r="P715" t="s">
        <v>915</v>
      </c>
      <c r="Q715">
        <v>1</v>
      </c>
      <c r="W715">
        <v>0</v>
      </c>
      <c r="X715">
        <v>-915781824</v>
      </c>
      <c r="Y715">
        <v>42.38</v>
      </c>
      <c r="AA715">
        <v>1</v>
      </c>
      <c r="AB715">
        <v>0</v>
      </c>
      <c r="AC715">
        <v>0</v>
      </c>
      <c r="AD715">
        <v>0</v>
      </c>
      <c r="AE715">
        <v>1</v>
      </c>
      <c r="AF715">
        <v>0</v>
      </c>
      <c r="AG715">
        <v>0</v>
      </c>
      <c r="AH715">
        <v>0</v>
      </c>
      <c r="AI715">
        <v>1</v>
      </c>
      <c r="AJ715">
        <v>1</v>
      </c>
      <c r="AK715">
        <v>1</v>
      </c>
      <c r="AL715">
        <v>1</v>
      </c>
      <c r="AN715">
        <v>0</v>
      </c>
      <c r="AO715">
        <v>1</v>
      </c>
      <c r="AP715">
        <v>0</v>
      </c>
      <c r="AQ715">
        <v>0</v>
      </c>
      <c r="AR715">
        <v>0</v>
      </c>
      <c r="AS715" t="s">
        <v>3</v>
      </c>
      <c r="AT715">
        <v>42.38</v>
      </c>
      <c r="AU715" t="s">
        <v>3</v>
      </c>
      <c r="AV715">
        <v>0</v>
      </c>
      <c r="AW715">
        <v>2</v>
      </c>
      <c r="AX715">
        <v>68193661</v>
      </c>
      <c r="AY715">
        <v>1</v>
      </c>
      <c r="AZ715">
        <v>0</v>
      </c>
      <c r="BA715">
        <v>697</v>
      </c>
      <c r="BB715">
        <v>0</v>
      </c>
      <c r="BC715">
        <v>0</v>
      </c>
      <c r="BD715">
        <v>0</v>
      </c>
      <c r="BE715">
        <v>0</v>
      </c>
      <c r="BF715">
        <v>0</v>
      </c>
      <c r="BG715">
        <v>0</v>
      </c>
      <c r="BH715">
        <v>0</v>
      </c>
      <c r="BI715">
        <v>0</v>
      </c>
      <c r="BJ715">
        <v>0</v>
      </c>
      <c r="BK715">
        <v>0</v>
      </c>
      <c r="BL715">
        <v>0</v>
      </c>
      <c r="BM715">
        <v>0</v>
      </c>
      <c r="BN715">
        <v>0</v>
      </c>
      <c r="BO715">
        <v>0</v>
      </c>
      <c r="BP715">
        <v>0</v>
      </c>
      <c r="BQ715">
        <v>0</v>
      </c>
      <c r="BR715">
        <v>0</v>
      </c>
      <c r="BS715">
        <v>0</v>
      </c>
      <c r="BT715">
        <v>0</v>
      </c>
      <c r="BU715">
        <v>0</v>
      </c>
      <c r="BV715">
        <v>0</v>
      </c>
      <c r="BW715">
        <v>0</v>
      </c>
      <c r="CX715">
        <f>Y715*Source!I444</f>
        <v>43.651400000000002</v>
      </c>
      <c r="CY715">
        <f t="shared" si="158"/>
        <v>1</v>
      </c>
      <c r="CZ715">
        <f t="shared" si="159"/>
        <v>1</v>
      </c>
      <c r="DA715">
        <f t="shared" si="160"/>
        <v>1</v>
      </c>
      <c r="DB715">
        <f t="shared" si="156"/>
        <v>42.38</v>
      </c>
      <c r="DC715">
        <f t="shared" si="157"/>
        <v>0</v>
      </c>
    </row>
    <row r="716" spans="1:107" x14ac:dyDescent="0.2">
      <c r="A716">
        <f>ROW(Source!A446)</f>
        <v>446</v>
      </c>
      <c r="B716">
        <v>68187018</v>
      </c>
      <c r="C716">
        <v>68193663</v>
      </c>
      <c r="D716">
        <v>29364679</v>
      </c>
      <c r="E716">
        <v>1</v>
      </c>
      <c r="F716">
        <v>1</v>
      </c>
      <c r="G716">
        <v>1</v>
      </c>
      <c r="H716">
        <v>1</v>
      </c>
      <c r="I716" t="s">
        <v>945</v>
      </c>
      <c r="J716" t="s">
        <v>3</v>
      </c>
      <c r="K716" t="s">
        <v>946</v>
      </c>
      <c r="L716">
        <v>1369</v>
      </c>
      <c r="N716">
        <v>1013</v>
      </c>
      <c r="O716" t="s">
        <v>665</v>
      </c>
      <c r="P716" t="s">
        <v>665</v>
      </c>
      <c r="Q716">
        <v>1</v>
      </c>
      <c r="W716">
        <v>0</v>
      </c>
      <c r="X716">
        <v>931378261</v>
      </c>
      <c r="Y716">
        <v>16.8</v>
      </c>
      <c r="AA716">
        <v>0</v>
      </c>
      <c r="AB716">
        <v>0</v>
      </c>
      <c r="AC716">
        <v>0</v>
      </c>
      <c r="AD716">
        <v>9.92</v>
      </c>
      <c r="AE716">
        <v>0</v>
      </c>
      <c r="AF716">
        <v>0</v>
      </c>
      <c r="AG716">
        <v>0</v>
      </c>
      <c r="AH716">
        <v>9.92</v>
      </c>
      <c r="AI716">
        <v>1</v>
      </c>
      <c r="AJ716">
        <v>1</v>
      </c>
      <c r="AK716">
        <v>1</v>
      </c>
      <c r="AL716">
        <v>1</v>
      </c>
      <c r="AN716">
        <v>0</v>
      </c>
      <c r="AO716">
        <v>1</v>
      </c>
      <c r="AP716">
        <v>0</v>
      </c>
      <c r="AQ716">
        <v>0</v>
      </c>
      <c r="AR716">
        <v>0</v>
      </c>
      <c r="AS716" t="s">
        <v>3</v>
      </c>
      <c r="AT716">
        <v>16.8</v>
      </c>
      <c r="AU716" t="s">
        <v>3</v>
      </c>
      <c r="AV716">
        <v>1</v>
      </c>
      <c r="AW716">
        <v>2</v>
      </c>
      <c r="AX716">
        <v>68193677</v>
      </c>
      <c r="AY716">
        <v>1</v>
      </c>
      <c r="AZ716">
        <v>0</v>
      </c>
      <c r="BA716">
        <v>698</v>
      </c>
      <c r="BB716">
        <v>0</v>
      </c>
      <c r="BC716">
        <v>0</v>
      </c>
      <c r="BD716">
        <v>0</v>
      </c>
      <c r="BE716">
        <v>0</v>
      </c>
      <c r="BF716">
        <v>0</v>
      </c>
      <c r="BG716">
        <v>0</v>
      </c>
      <c r="BH716">
        <v>0</v>
      </c>
      <c r="BI716">
        <v>0</v>
      </c>
      <c r="BJ716">
        <v>0</v>
      </c>
      <c r="BK716">
        <v>0</v>
      </c>
      <c r="BL716">
        <v>0</v>
      </c>
      <c r="BM716">
        <v>0</v>
      </c>
      <c r="BN716">
        <v>0</v>
      </c>
      <c r="BO716">
        <v>0</v>
      </c>
      <c r="BP716">
        <v>0</v>
      </c>
      <c r="BQ716">
        <v>0</v>
      </c>
      <c r="BR716">
        <v>0</v>
      </c>
      <c r="BS716">
        <v>0</v>
      </c>
      <c r="BT716">
        <v>0</v>
      </c>
      <c r="BU716">
        <v>0</v>
      </c>
      <c r="BV716">
        <v>0</v>
      </c>
      <c r="BW716">
        <v>0</v>
      </c>
      <c r="CX716">
        <f>Y716*Source!I446</f>
        <v>103.32000000000001</v>
      </c>
      <c r="CY716">
        <f>AD716</f>
        <v>9.92</v>
      </c>
      <c r="CZ716">
        <f>AH716</f>
        <v>9.92</v>
      </c>
      <c r="DA716">
        <f>AL716</f>
        <v>1</v>
      </c>
      <c r="DB716">
        <f t="shared" si="156"/>
        <v>166.66</v>
      </c>
      <c r="DC716">
        <f t="shared" si="157"/>
        <v>0</v>
      </c>
    </row>
    <row r="717" spans="1:107" x14ac:dyDescent="0.2">
      <c r="A717">
        <f>ROW(Source!A446)</f>
        <v>446</v>
      </c>
      <c r="B717">
        <v>68187018</v>
      </c>
      <c r="C717">
        <v>68193663</v>
      </c>
      <c r="D717">
        <v>121548</v>
      </c>
      <c r="E717">
        <v>1</v>
      </c>
      <c r="F717">
        <v>1</v>
      </c>
      <c r="G717">
        <v>1</v>
      </c>
      <c r="H717">
        <v>1</v>
      </c>
      <c r="I717" t="s">
        <v>44</v>
      </c>
      <c r="J717" t="s">
        <v>3</v>
      </c>
      <c r="K717" t="s">
        <v>723</v>
      </c>
      <c r="L717">
        <v>608254</v>
      </c>
      <c r="N717">
        <v>1013</v>
      </c>
      <c r="O717" t="s">
        <v>724</v>
      </c>
      <c r="P717" t="s">
        <v>724</v>
      </c>
      <c r="Q717">
        <v>1</v>
      </c>
      <c r="W717">
        <v>0</v>
      </c>
      <c r="X717">
        <v>-185737400</v>
      </c>
      <c r="Y717">
        <v>0.01</v>
      </c>
      <c r="AA717">
        <v>0</v>
      </c>
      <c r="AB717">
        <v>0</v>
      </c>
      <c r="AC717">
        <v>0</v>
      </c>
      <c r="AD717">
        <v>0</v>
      </c>
      <c r="AE717">
        <v>0</v>
      </c>
      <c r="AF717">
        <v>0</v>
      </c>
      <c r="AG717">
        <v>0</v>
      </c>
      <c r="AH717">
        <v>0</v>
      </c>
      <c r="AI717">
        <v>1</v>
      </c>
      <c r="AJ717">
        <v>1</v>
      </c>
      <c r="AK717">
        <v>1</v>
      </c>
      <c r="AL717">
        <v>1</v>
      </c>
      <c r="AN717">
        <v>0</v>
      </c>
      <c r="AO717">
        <v>1</v>
      </c>
      <c r="AP717">
        <v>0</v>
      </c>
      <c r="AQ717">
        <v>0</v>
      </c>
      <c r="AR717">
        <v>0</v>
      </c>
      <c r="AS717" t="s">
        <v>3</v>
      </c>
      <c r="AT717">
        <v>0.01</v>
      </c>
      <c r="AU717" t="s">
        <v>3</v>
      </c>
      <c r="AV717">
        <v>2</v>
      </c>
      <c r="AW717">
        <v>2</v>
      </c>
      <c r="AX717">
        <v>68193678</v>
      </c>
      <c r="AY717">
        <v>1</v>
      </c>
      <c r="AZ717">
        <v>0</v>
      </c>
      <c r="BA717">
        <v>699</v>
      </c>
      <c r="BB717">
        <v>0</v>
      </c>
      <c r="BC717">
        <v>0</v>
      </c>
      <c r="BD717">
        <v>0</v>
      </c>
      <c r="BE717">
        <v>0</v>
      </c>
      <c r="BF717">
        <v>0</v>
      </c>
      <c r="BG717">
        <v>0</v>
      </c>
      <c r="BH717">
        <v>0</v>
      </c>
      <c r="BI717">
        <v>0</v>
      </c>
      <c r="BJ717">
        <v>0</v>
      </c>
      <c r="BK717">
        <v>0</v>
      </c>
      <c r="BL717">
        <v>0</v>
      </c>
      <c r="BM717">
        <v>0</v>
      </c>
      <c r="BN717">
        <v>0</v>
      </c>
      <c r="BO717">
        <v>0</v>
      </c>
      <c r="BP717">
        <v>0</v>
      </c>
      <c r="BQ717">
        <v>0</v>
      </c>
      <c r="BR717">
        <v>0</v>
      </c>
      <c r="BS717">
        <v>0</v>
      </c>
      <c r="BT717">
        <v>0</v>
      </c>
      <c r="BU717">
        <v>0</v>
      </c>
      <c r="BV717">
        <v>0</v>
      </c>
      <c r="BW717">
        <v>0</v>
      </c>
      <c r="CX717">
        <f>Y717*Source!I446</f>
        <v>6.1500000000000006E-2</v>
      </c>
      <c r="CY717">
        <f>AD717</f>
        <v>0</v>
      </c>
      <c r="CZ717">
        <f>AH717</f>
        <v>0</v>
      </c>
      <c r="DA717">
        <f>AL717</f>
        <v>1</v>
      </c>
      <c r="DB717">
        <f t="shared" si="156"/>
        <v>0</v>
      </c>
      <c r="DC717">
        <f t="shared" si="157"/>
        <v>0</v>
      </c>
    </row>
    <row r="718" spans="1:107" x14ac:dyDescent="0.2">
      <c r="A718">
        <f>ROW(Source!A446)</f>
        <v>446</v>
      </c>
      <c r="B718">
        <v>68187018</v>
      </c>
      <c r="C718">
        <v>68193663</v>
      </c>
      <c r="D718">
        <v>64871266</v>
      </c>
      <c r="E718">
        <v>1</v>
      </c>
      <c r="F718">
        <v>1</v>
      </c>
      <c r="G718">
        <v>1</v>
      </c>
      <c r="H718">
        <v>2</v>
      </c>
      <c r="I718" t="s">
        <v>918</v>
      </c>
      <c r="J718" t="s">
        <v>919</v>
      </c>
      <c r="K718" t="s">
        <v>920</v>
      </c>
      <c r="L718">
        <v>1368</v>
      </c>
      <c r="N718">
        <v>1011</v>
      </c>
      <c r="O718" t="s">
        <v>669</v>
      </c>
      <c r="P718" t="s">
        <v>669</v>
      </c>
      <c r="Q718">
        <v>1</v>
      </c>
      <c r="W718">
        <v>0</v>
      </c>
      <c r="X718">
        <v>783836208</v>
      </c>
      <c r="Y718">
        <v>0.01</v>
      </c>
      <c r="AA718">
        <v>0</v>
      </c>
      <c r="AB718">
        <v>1012.57</v>
      </c>
      <c r="AC718">
        <v>383.81</v>
      </c>
      <c r="AD718">
        <v>0</v>
      </c>
      <c r="AE718">
        <v>0</v>
      </c>
      <c r="AF718">
        <v>134.65</v>
      </c>
      <c r="AG718">
        <v>13.5</v>
      </c>
      <c r="AH718">
        <v>0</v>
      </c>
      <c r="AI718">
        <v>1</v>
      </c>
      <c r="AJ718">
        <v>7.52</v>
      </c>
      <c r="AK718">
        <v>28.43</v>
      </c>
      <c r="AL718">
        <v>1</v>
      </c>
      <c r="AN718">
        <v>0</v>
      </c>
      <c r="AO718">
        <v>1</v>
      </c>
      <c r="AP718">
        <v>0</v>
      </c>
      <c r="AQ718">
        <v>0</v>
      </c>
      <c r="AR718">
        <v>0</v>
      </c>
      <c r="AS718" t="s">
        <v>3</v>
      </c>
      <c r="AT718">
        <v>0.01</v>
      </c>
      <c r="AU718" t="s">
        <v>3</v>
      </c>
      <c r="AV718">
        <v>0</v>
      </c>
      <c r="AW718">
        <v>2</v>
      </c>
      <c r="AX718">
        <v>68193679</v>
      </c>
      <c r="AY718">
        <v>1</v>
      </c>
      <c r="AZ718">
        <v>0</v>
      </c>
      <c r="BA718">
        <v>700</v>
      </c>
      <c r="BB718">
        <v>0</v>
      </c>
      <c r="BC718">
        <v>0</v>
      </c>
      <c r="BD718">
        <v>0</v>
      </c>
      <c r="BE718">
        <v>0</v>
      </c>
      <c r="BF718">
        <v>0</v>
      </c>
      <c r="BG718">
        <v>0</v>
      </c>
      <c r="BH718">
        <v>0</v>
      </c>
      <c r="BI718">
        <v>0</v>
      </c>
      <c r="BJ718">
        <v>0</v>
      </c>
      <c r="BK718">
        <v>0</v>
      </c>
      <c r="BL718">
        <v>0</v>
      </c>
      <c r="BM718">
        <v>0</v>
      </c>
      <c r="BN718">
        <v>0</v>
      </c>
      <c r="BO718">
        <v>0</v>
      </c>
      <c r="BP718">
        <v>0</v>
      </c>
      <c r="BQ718">
        <v>0</v>
      </c>
      <c r="BR718">
        <v>0</v>
      </c>
      <c r="BS718">
        <v>0</v>
      </c>
      <c r="BT718">
        <v>0</v>
      </c>
      <c r="BU718">
        <v>0</v>
      </c>
      <c r="BV718">
        <v>0</v>
      </c>
      <c r="BW718">
        <v>0</v>
      </c>
      <c r="CX718">
        <f>Y718*Source!I446</f>
        <v>6.1500000000000006E-2</v>
      </c>
      <c r="CY718">
        <f>AB718</f>
        <v>1012.57</v>
      </c>
      <c r="CZ718">
        <f>AF718</f>
        <v>134.65</v>
      </c>
      <c r="DA718">
        <f>AJ718</f>
        <v>7.52</v>
      </c>
      <c r="DB718">
        <f t="shared" si="156"/>
        <v>1.35</v>
      </c>
      <c r="DC718">
        <f t="shared" si="157"/>
        <v>0.14000000000000001</v>
      </c>
    </row>
    <row r="719" spans="1:107" x14ac:dyDescent="0.2">
      <c r="A719">
        <f>ROW(Source!A446)</f>
        <v>446</v>
      </c>
      <c r="B719">
        <v>68187018</v>
      </c>
      <c r="C719">
        <v>68193663</v>
      </c>
      <c r="D719">
        <v>64873129</v>
      </c>
      <c r="E719">
        <v>1</v>
      </c>
      <c r="F719">
        <v>1</v>
      </c>
      <c r="G719">
        <v>1</v>
      </c>
      <c r="H719">
        <v>2</v>
      </c>
      <c r="I719" t="s">
        <v>715</v>
      </c>
      <c r="J719" t="s">
        <v>716</v>
      </c>
      <c r="K719" t="s">
        <v>717</v>
      </c>
      <c r="L719">
        <v>1368</v>
      </c>
      <c r="N719">
        <v>1011</v>
      </c>
      <c r="O719" t="s">
        <v>669</v>
      </c>
      <c r="P719" t="s">
        <v>669</v>
      </c>
      <c r="Q719">
        <v>1</v>
      </c>
      <c r="W719">
        <v>0</v>
      </c>
      <c r="X719">
        <v>1230759911</v>
      </c>
      <c r="Y719">
        <v>0.01</v>
      </c>
      <c r="AA719">
        <v>0</v>
      </c>
      <c r="AB719">
        <v>851.65</v>
      </c>
      <c r="AC719">
        <v>329.79</v>
      </c>
      <c r="AD719">
        <v>0</v>
      </c>
      <c r="AE719">
        <v>0</v>
      </c>
      <c r="AF719">
        <v>87.17</v>
      </c>
      <c r="AG719">
        <v>11.6</v>
      </c>
      <c r="AH719">
        <v>0</v>
      </c>
      <c r="AI719">
        <v>1</v>
      </c>
      <c r="AJ719">
        <v>9.77</v>
      </c>
      <c r="AK719">
        <v>28.43</v>
      </c>
      <c r="AL719">
        <v>1</v>
      </c>
      <c r="AN719">
        <v>0</v>
      </c>
      <c r="AO719">
        <v>1</v>
      </c>
      <c r="AP719">
        <v>0</v>
      </c>
      <c r="AQ719">
        <v>0</v>
      </c>
      <c r="AR719">
        <v>0</v>
      </c>
      <c r="AS719" t="s">
        <v>3</v>
      </c>
      <c r="AT719">
        <v>0.01</v>
      </c>
      <c r="AU719" t="s">
        <v>3</v>
      </c>
      <c r="AV719">
        <v>0</v>
      </c>
      <c r="AW719">
        <v>2</v>
      </c>
      <c r="AX719">
        <v>68193680</v>
      </c>
      <c r="AY719">
        <v>1</v>
      </c>
      <c r="AZ719">
        <v>0</v>
      </c>
      <c r="BA719">
        <v>701</v>
      </c>
      <c r="BB719">
        <v>0</v>
      </c>
      <c r="BC719">
        <v>0</v>
      </c>
      <c r="BD719">
        <v>0</v>
      </c>
      <c r="BE719">
        <v>0</v>
      </c>
      <c r="BF719">
        <v>0</v>
      </c>
      <c r="BG719">
        <v>0</v>
      </c>
      <c r="BH719">
        <v>0</v>
      </c>
      <c r="BI719">
        <v>0</v>
      </c>
      <c r="BJ719">
        <v>0</v>
      </c>
      <c r="BK719">
        <v>0</v>
      </c>
      <c r="BL719">
        <v>0</v>
      </c>
      <c r="BM719">
        <v>0</v>
      </c>
      <c r="BN719">
        <v>0</v>
      </c>
      <c r="BO719">
        <v>0</v>
      </c>
      <c r="BP719">
        <v>0</v>
      </c>
      <c r="BQ719">
        <v>0</v>
      </c>
      <c r="BR719">
        <v>0</v>
      </c>
      <c r="BS719">
        <v>0</v>
      </c>
      <c r="BT719">
        <v>0</v>
      </c>
      <c r="BU719">
        <v>0</v>
      </c>
      <c r="BV719">
        <v>0</v>
      </c>
      <c r="BW719">
        <v>0</v>
      </c>
      <c r="CX719">
        <f>Y719*Source!I446</f>
        <v>6.1500000000000006E-2</v>
      </c>
      <c r="CY719">
        <f>AB719</f>
        <v>851.65</v>
      </c>
      <c r="CZ719">
        <f>AF719</f>
        <v>87.17</v>
      </c>
      <c r="DA719">
        <f>AJ719</f>
        <v>9.77</v>
      </c>
      <c r="DB719">
        <f t="shared" si="156"/>
        <v>0.87</v>
      </c>
      <c r="DC719">
        <f t="shared" si="157"/>
        <v>0.12</v>
      </c>
    </row>
    <row r="720" spans="1:107" x14ac:dyDescent="0.2">
      <c r="A720">
        <f>ROW(Source!A446)</f>
        <v>446</v>
      </c>
      <c r="B720">
        <v>68187018</v>
      </c>
      <c r="C720">
        <v>68193663</v>
      </c>
      <c r="D720">
        <v>64807644</v>
      </c>
      <c r="E720">
        <v>1</v>
      </c>
      <c r="F720">
        <v>1</v>
      </c>
      <c r="G720">
        <v>1</v>
      </c>
      <c r="H720">
        <v>3</v>
      </c>
      <c r="I720" t="s">
        <v>958</v>
      </c>
      <c r="J720" t="s">
        <v>959</v>
      </c>
      <c r="K720" t="s">
        <v>960</v>
      </c>
      <c r="L720">
        <v>1348</v>
      </c>
      <c r="N720">
        <v>1009</v>
      </c>
      <c r="O720" t="s">
        <v>133</v>
      </c>
      <c r="P720" t="s">
        <v>133</v>
      </c>
      <c r="Q720">
        <v>1000</v>
      </c>
      <c r="W720">
        <v>0</v>
      </c>
      <c r="X720">
        <v>-427086077</v>
      </c>
      <c r="Y720">
        <v>1E-4</v>
      </c>
      <c r="AA720">
        <v>277290</v>
      </c>
      <c r="AB720">
        <v>0</v>
      </c>
      <c r="AC720">
        <v>0</v>
      </c>
      <c r="AD720">
        <v>0</v>
      </c>
      <c r="AE720">
        <v>70200</v>
      </c>
      <c r="AF720">
        <v>0</v>
      </c>
      <c r="AG720">
        <v>0</v>
      </c>
      <c r="AH720">
        <v>0</v>
      </c>
      <c r="AI720">
        <v>3.95</v>
      </c>
      <c r="AJ720">
        <v>1</v>
      </c>
      <c r="AK720">
        <v>1</v>
      </c>
      <c r="AL720">
        <v>1</v>
      </c>
      <c r="AN720">
        <v>0</v>
      </c>
      <c r="AO720">
        <v>1</v>
      </c>
      <c r="AP720">
        <v>0</v>
      </c>
      <c r="AQ720">
        <v>0</v>
      </c>
      <c r="AR720">
        <v>0</v>
      </c>
      <c r="AS720" t="s">
        <v>3</v>
      </c>
      <c r="AT720">
        <v>1E-4</v>
      </c>
      <c r="AU720" t="s">
        <v>3</v>
      </c>
      <c r="AV720">
        <v>0</v>
      </c>
      <c r="AW720">
        <v>2</v>
      </c>
      <c r="AX720">
        <v>68193681</v>
      </c>
      <c r="AY720">
        <v>1</v>
      </c>
      <c r="AZ720">
        <v>0</v>
      </c>
      <c r="BA720">
        <v>702</v>
      </c>
      <c r="BB720">
        <v>0</v>
      </c>
      <c r="BC720">
        <v>0</v>
      </c>
      <c r="BD720">
        <v>0</v>
      </c>
      <c r="BE720">
        <v>0</v>
      </c>
      <c r="BF720">
        <v>0</v>
      </c>
      <c r="BG720">
        <v>0</v>
      </c>
      <c r="BH720">
        <v>0</v>
      </c>
      <c r="BI720">
        <v>0</v>
      </c>
      <c r="BJ720">
        <v>0</v>
      </c>
      <c r="BK720">
        <v>0</v>
      </c>
      <c r="BL720">
        <v>0</v>
      </c>
      <c r="BM720">
        <v>0</v>
      </c>
      <c r="BN720">
        <v>0</v>
      </c>
      <c r="BO720">
        <v>0</v>
      </c>
      <c r="BP720">
        <v>0</v>
      </c>
      <c r="BQ720">
        <v>0</v>
      </c>
      <c r="BR720">
        <v>0</v>
      </c>
      <c r="BS720">
        <v>0</v>
      </c>
      <c r="BT720">
        <v>0</v>
      </c>
      <c r="BU720">
        <v>0</v>
      </c>
      <c r="BV720">
        <v>0</v>
      </c>
      <c r="BW720">
        <v>0</v>
      </c>
      <c r="CX720">
        <f>Y720*Source!I446</f>
        <v>6.150000000000001E-4</v>
      </c>
      <c r="CY720">
        <f t="shared" ref="CY720:CY728" si="161">AA720</f>
        <v>277290</v>
      </c>
      <c r="CZ720">
        <f t="shared" ref="CZ720:CZ728" si="162">AE720</f>
        <v>70200</v>
      </c>
      <c r="DA720">
        <f t="shared" ref="DA720:DA728" si="163">AI720</f>
        <v>3.95</v>
      </c>
      <c r="DB720">
        <f t="shared" si="156"/>
        <v>7.02</v>
      </c>
      <c r="DC720">
        <f t="shared" si="157"/>
        <v>0</v>
      </c>
    </row>
    <row r="721" spans="1:107" x14ac:dyDescent="0.2">
      <c r="A721">
        <f>ROW(Source!A446)</f>
        <v>446</v>
      </c>
      <c r="B721">
        <v>68187018</v>
      </c>
      <c r="C721">
        <v>68193663</v>
      </c>
      <c r="D721">
        <v>64808837</v>
      </c>
      <c r="E721">
        <v>1</v>
      </c>
      <c r="F721">
        <v>1</v>
      </c>
      <c r="G721">
        <v>1</v>
      </c>
      <c r="H721">
        <v>3</v>
      </c>
      <c r="I721" t="s">
        <v>961</v>
      </c>
      <c r="J721" t="s">
        <v>962</v>
      </c>
      <c r="K721" t="s">
        <v>963</v>
      </c>
      <c r="L721">
        <v>1346</v>
      </c>
      <c r="N721">
        <v>1009</v>
      </c>
      <c r="O721" t="s">
        <v>120</v>
      </c>
      <c r="P721" t="s">
        <v>120</v>
      </c>
      <c r="Q721">
        <v>1</v>
      </c>
      <c r="W721">
        <v>0</v>
      </c>
      <c r="X721">
        <v>326902400</v>
      </c>
      <c r="Y721">
        <v>0.02</v>
      </c>
      <c r="AA721">
        <v>207.9</v>
      </c>
      <c r="AB721">
        <v>0</v>
      </c>
      <c r="AC721">
        <v>0</v>
      </c>
      <c r="AD721">
        <v>0</v>
      </c>
      <c r="AE721">
        <v>18.899999999999999</v>
      </c>
      <c r="AF721">
        <v>0</v>
      </c>
      <c r="AG721">
        <v>0</v>
      </c>
      <c r="AH721">
        <v>0</v>
      </c>
      <c r="AI721">
        <v>11</v>
      </c>
      <c r="AJ721">
        <v>1</v>
      </c>
      <c r="AK721">
        <v>1</v>
      </c>
      <c r="AL721">
        <v>1</v>
      </c>
      <c r="AN721">
        <v>0</v>
      </c>
      <c r="AO721">
        <v>1</v>
      </c>
      <c r="AP721">
        <v>0</v>
      </c>
      <c r="AQ721">
        <v>0</v>
      </c>
      <c r="AR721">
        <v>0</v>
      </c>
      <c r="AS721" t="s">
        <v>3</v>
      </c>
      <c r="AT721">
        <v>0.02</v>
      </c>
      <c r="AU721" t="s">
        <v>3</v>
      </c>
      <c r="AV721">
        <v>0</v>
      </c>
      <c r="AW721">
        <v>2</v>
      </c>
      <c r="AX721">
        <v>68193682</v>
      </c>
      <c r="AY721">
        <v>1</v>
      </c>
      <c r="AZ721">
        <v>0</v>
      </c>
      <c r="BA721">
        <v>703</v>
      </c>
      <c r="BB721">
        <v>0</v>
      </c>
      <c r="BC721">
        <v>0</v>
      </c>
      <c r="BD721">
        <v>0</v>
      </c>
      <c r="BE721">
        <v>0</v>
      </c>
      <c r="BF721">
        <v>0</v>
      </c>
      <c r="BG721">
        <v>0</v>
      </c>
      <c r="BH721">
        <v>0</v>
      </c>
      <c r="BI721">
        <v>0</v>
      </c>
      <c r="BJ721">
        <v>0</v>
      </c>
      <c r="BK721">
        <v>0</v>
      </c>
      <c r="BL721">
        <v>0</v>
      </c>
      <c r="BM721">
        <v>0</v>
      </c>
      <c r="BN721">
        <v>0</v>
      </c>
      <c r="BO721">
        <v>0</v>
      </c>
      <c r="BP721">
        <v>0</v>
      </c>
      <c r="BQ721">
        <v>0</v>
      </c>
      <c r="BR721">
        <v>0</v>
      </c>
      <c r="BS721">
        <v>0</v>
      </c>
      <c r="BT721">
        <v>0</v>
      </c>
      <c r="BU721">
        <v>0</v>
      </c>
      <c r="BV721">
        <v>0</v>
      </c>
      <c r="BW721">
        <v>0</v>
      </c>
      <c r="CX721">
        <f>Y721*Source!I446</f>
        <v>0.12300000000000001</v>
      </c>
      <c r="CY721">
        <f t="shared" si="161"/>
        <v>207.9</v>
      </c>
      <c r="CZ721">
        <f t="shared" si="162"/>
        <v>18.899999999999999</v>
      </c>
      <c r="DA721">
        <f t="shared" si="163"/>
        <v>11</v>
      </c>
      <c r="DB721">
        <f t="shared" ref="DB721:DB731" si="164">ROUND(ROUND(AT721*CZ721,2),6)</f>
        <v>0.38</v>
      </c>
      <c r="DC721">
        <f t="shared" ref="DC721:DC731" si="165">ROUND(ROUND(AT721*AG721,2),6)</f>
        <v>0</v>
      </c>
    </row>
    <row r="722" spans="1:107" x14ac:dyDescent="0.2">
      <c r="A722">
        <f>ROW(Source!A446)</f>
        <v>446</v>
      </c>
      <c r="B722">
        <v>68187018</v>
      </c>
      <c r="C722">
        <v>68193663</v>
      </c>
      <c r="D722">
        <v>64809185</v>
      </c>
      <c r="E722">
        <v>1</v>
      </c>
      <c r="F722">
        <v>1</v>
      </c>
      <c r="G722">
        <v>1</v>
      </c>
      <c r="H722">
        <v>3</v>
      </c>
      <c r="I722" t="s">
        <v>964</v>
      </c>
      <c r="J722" t="s">
        <v>965</v>
      </c>
      <c r="K722" t="s">
        <v>966</v>
      </c>
      <c r="L722">
        <v>1346</v>
      </c>
      <c r="N722">
        <v>1009</v>
      </c>
      <c r="O722" t="s">
        <v>120</v>
      </c>
      <c r="P722" t="s">
        <v>120</v>
      </c>
      <c r="Q722">
        <v>1</v>
      </c>
      <c r="W722">
        <v>0</v>
      </c>
      <c r="X722">
        <v>-1088339451</v>
      </c>
      <c r="Y722">
        <v>0.01</v>
      </c>
      <c r="AA722">
        <v>310.01</v>
      </c>
      <c r="AB722">
        <v>0</v>
      </c>
      <c r="AC722">
        <v>0</v>
      </c>
      <c r="AD722">
        <v>0</v>
      </c>
      <c r="AE722">
        <v>133.05000000000001</v>
      </c>
      <c r="AF722">
        <v>0</v>
      </c>
      <c r="AG722">
        <v>0</v>
      </c>
      <c r="AH722">
        <v>0</v>
      </c>
      <c r="AI722">
        <v>2.33</v>
      </c>
      <c r="AJ722">
        <v>1</v>
      </c>
      <c r="AK722">
        <v>1</v>
      </c>
      <c r="AL722">
        <v>1</v>
      </c>
      <c r="AN722">
        <v>0</v>
      </c>
      <c r="AO722">
        <v>1</v>
      </c>
      <c r="AP722">
        <v>0</v>
      </c>
      <c r="AQ722">
        <v>0</v>
      </c>
      <c r="AR722">
        <v>0</v>
      </c>
      <c r="AS722" t="s">
        <v>3</v>
      </c>
      <c r="AT722">
        <v>0.01</v>
      </c>
      <c r="AU722" t="s">
        <v>3</v>
      </c>
      <c r="AV722">
        <v>0</v>
      </c>
      <c r="AW722">
        <v>2</v>
      </c>
      <c r="AX722">
        <v>68193683</v>
      </c>
      <c r="AY722">
        <v>1</v>
      </c>
      <c r="AZ722">
        <v>0</v>
      </c>
      <c r="BA722">
        <v>704</v>
      </c>
      <c r="BB722">
        <v>0</v>
      </c>
      <c r="BC722">
        <v>0</v>
      </c>
      <c r="BD722">
        <v>0</v>
      </c>
      <c r="BE722">
        <v>0</v>
      </c>
      <c r="BF722">
        <v>0</v>
      </c>
      <c r="BG722">
        <v>0</v>
      </c>
      <c r="BH722">
        <v>0</v>
      </c>
      <c r="BI722">
        <v>0</v>
      </c>
      <c r="BJ722">
        <v>0</v>
      </c>
      <c r="BK722">
        <v>0</v>
      </c>
      <c r="BL722">
        <v>0</v>
      </c>
      <c r="BM722">
        <v>0</v>
      </c>
      <c r="BN722">
        <v>0</v>
      </c>
      <c r="BO722">
        <v>0</v>
      </c>
      <c r="BP722">
        <v>0</v>
      </c>
      <c r="BQ722">
        <v>0</v>
      </c>
      <c r="BR722">
        <v>0</v>
      </c>
      <c r="BS722">
        <v>0</v>
      </c>
      <c r="BT722">
        <v>0</v>
      </c>
      <c r="BU722">
        <v>0</v>
      </c>
      <c r="BV722">
        <v>0</v>
      </c>
      <c r="BW722">
        <v>0</v>
      </c>
      <c r="CX722">
        <f>Y722*Source!I446</f>
        <v>6.1500000000000006E-2</v>
      </c>
      <c r="CY722">
        <f t="shared" si="161"/>
        <v>310.01</v>
      </c>
      <c r="CZ722">
        <f t="shared" si="162"/>
        <v>133.05000000000001</v>
      </c>
      <c r="DA722">
        <f t="shared" si="163"/>
        <v>2.33</v>
      </c>
      <c r="DB722">
        <f t="shared" si="164"/>
        <v>1.33</v>
      </c>
      <c r="DC722">
        <f t="shared" si="165"/>
        <v>0</v>
      </c>
    </row>
    <row r="723" spans="1:107" x14ac:dyDescent="0.2">
      <c r="A723">
        <f>ROW(Source!A446)</f>
        <v>446</v>
      </c>
      <c r="B723">
        <v>68187018</v>
      </c>
      <c r="C723">
        <v>68193663</v>
      </c>
      <c r="D723">
        <v>64809271</v>
      </c>
      <c r="E723">
        <v>1</v>
      </c>
      <c r="F723">
        <v>1</v>
      </c>
      <c r="G723">
        <v>1</v>
      </c>
      <c r="H723">
        <v>3</v>
      </c>
      <c r="I723" t="s">
        <v>942</v>
      </c>
      <c r="J723" t="s">
        <v>943</v>
      </c>
      <c r="K723" t="s">
        <v>944</v>
      </c>
      <c r="L723">
        <v>1308</v>
      </c>
      <c r="N723">
        <v>1003</v>
      </c>
      <c r="O723" t="s">
        <v>259</v>
      </c>
      <c r="P723" t="s">
        <v>259</v>
      </c>
      <c r="Q723">
        <v>100</v>
      </c>
      <c r="W723">
        <v>0</v>
      </c>
      <c r="X723">
        <v>611857035</v>
      </c>
      <c r="Y723">
        <v>0.1</v>
      </c>
      <c r="AA723">
        <v>539.21</v>
      </c>
      <c r="AB723">
        <v>0</v>
      </c>
      <c r="AC723">
        <v>0</v>
      </c>
      <c r="AD723">
        <v>0</v>
      </c>
      <c r="AE723">
        <v>120.36</v>
      </c>
      <c r="AF723">
        <v>0</v>
      </c>
      <c r="AG723">
        <v>0</v>
      </c>
      <c r="AH723">
        <v>0</v>
      </c>
      <c r="AI723">
        <v>4.4800000000000004</v>
      </c>
      <c r="AJ723">
        <v>1</v>
      </c>
      <c r="AK723">
        <v>1</v>
      </c>
      <c r="AL723">
        <v>1</v>
      </c>
      <c r="AN723">
        <v>0</v>
      </c>
      <c r="AO723">
        <v>1</v>
      </c>
      <c r="AP723">
        <v>0</v>
      </c>
      <c r="AQ723">
        <v>0</v>
      </c>
      <c r="AR723">
        <v>0</v>
      </c>
      <c r="AS723" t="s">
        <v>3</v>
      </c>
      <c r="AT723">
        <v>0.1</v>
      </c>
      <c r="AU723" t="s">
        <v>3</v>
      </c>
      <c r="AV723">
        <v>0</v>
      </c>
      <c r="AW723">
        <v>2</v>
      </c>
      <c r="AX723">
        <v>68193684</v>
      </c>
      <c r="AY723">
        <v>1</v>
      </c>
      <c r="AZ723">
        <v>0</v>
      </c>
      <c r="BA723">
        <v>705</v>
      </c>
      <c r="BB723">
        <v>0</v>
      </c>
      <c r="BC723">
        <v>0</v>
      </c>
      <c r="BD723">
        <v>0</v>
      </c>
      <c r="BE723">
        <v>0</v>
      </c>
      <c r="BF723">
        <v>0</v>
      </c>
      <c r="BG723">
        <v>0</v>
      </c>
      <c r="BH723">
        <v>0</v>
      </c>
      <c r="BI723">
        <v>0</v>
      </c>
      <c r="BJ723">
        <v>0</v>
      </c>
      <c r="BK723">
        <v>0</v>
      </c>
      <c r="BL723">
        <v>0</v>
      </c>
      <c r="BM723">
        <v>0</v>
      </c>
      <c r="BN723">
        <v>0</v>
      </c>
      <c r="BO723">
        <v>0</v>
      </c>
      <c r="BP723">
        <v>0</v>
      </c>
      <c r="BQ723">
        <v>0</v>
      </c>
      <c r="BR723">
        <v>0</v>
      </c>
      <c r="BS723">
        <v>0</v>
      </c>
      <c r="BT723">
        <v>0</v>
      </c>
      <c r="BU723">
        <v>0</v>
      </c>
      <c r="BV723">
        <v>0</v>
      </c>
      <c r="BW723">
        <v>0</v>
      </c>
      <c r="CX723">
        <f>Y723*Source!I446</f>
        <v>0.6150000000000001</v>
      </c>
      <c r="CY723">
        <f t="shared" si="161"/>
        <v>539.21</v>
      </c>
      <c r="CZ723">
        <f t="shared" si="162"/>
        <v>120.36</v>
      </c>
      <c r="DA723">
        <f t="shared" si="163"/>
        <v>4.4800000000000004</v>
      </c>
      <c r="DB723">
        <f t="shared" si="164"/>
        <v>12.04</v>
      </c>
      <c r="DC723">
        <f t="shared" si="165"/>
        <v>0</v>
      </c>
    </row>
    <row r="724" spans="1:107" x14ac:dyDescent="0.2">
      <c r="A724">
        <f>ROW(Source!A446)</f>
        <v>446</v>
      </c>
      <c r="B724">
        <v>68187018</v>
      </c>
      <c r="C724">
        <v>68193663</v>
      </c>
      <c r="D724">
        <v>64809290</v>
      </c>
      <c r="E724">
        <v>1</v>
      </c>
      <c r="F724">
        <v>1</v>
      </c>
      <c r="G724">
        <v>1</v>
      </c>
      <c r="H724">
        <v>3</v>
      </c>
      <c r="I724" t="s">
        <v>933</v>
      </c>
      <c r="J724" t="s">
        <v>934</v>
      </c>
      <c r="K724" t="s">
        <v>935</v>
      </c>
      <c r="L724">
        <v>1346</v>
      </c>
      <c r="N724">
        <v>1009</v>
      </c>
      <c r="O724" t="s">
        <v>120</v>
      </c>
      <c r="P724" t="s">
        <v>120</v>
      </c>
      <c r="Q724">
        <v>1</v>
      </c>
      <c r="W724">
        <v>0</v>
      </c>
      <c r="X724">
        <v>-1294780295</v>
      </c>
      <c r="Y724">
        <v>0.2</v>
      </c>
      <c r="AA724">
        <v>99.74</v>
      </c>
      <c r="AB724">
        <v>0</v>
      </c>
      <c r="AC724">
        <v>0</v>
      </c>
      <c r="AD724">
        <v>0</v>
      </c>
      <c r="AE724">
        <v>30.5</v>
      </c>
      <c r="AF724">
        <v>0</v>
      </c>
      <c r="AG724">
        <v>0</v>
      </c>
      <c r="AH724">
        <v>0</v>
      </c>
      <c r="AI724">
        <v>3.27</v>
      </c>
      <c r="AJ724">
        <v>1</v>
      </c>
      <c r="AK724">
        <v>1</v>
      </c>
      <c r="AL724">
        <v>1</v>
      </c>
      <c r="AN724">
        <v>0</v>
      </c>
      <c r="AO724">
        <v>1</v>
      </c>
      <c r="AP724">
        <v>0</v>
      </c>
      <c r="AQ724">
        <v>0</v>
      </c>
      <c r="AR724">
        <v>0</v>
      </c>
      <c r="AS724" t="s">
        <v>3</v>
      </c>
      <c r="AT724">
        <v>0.2</v>
      </c>
      <c r="AU724" t="s">
        <v>3</v>
      </c>
      <c r="AV724">
        <v>0</v>
      </c>
      <c r="AW724">
        <v>2</v>
      </c>
      <c r="AX724">
        <v>68193685</v>
      </c>
      <c r="AY724">
        <v>1</v>
      </c>
      <c r="AZ724">
        <v>0</v>
      </c>
      <c r="BA724">
        <v>706</v>
      </c>
      <c r="BB724">
        <v>0</v>
      </c>
      <c r="BC724">
        <v>0</v>
      </c>
      <c r="BD724">
        <v>0</v>
      </c>
      <c r="BE724">
        <v>0</v>
      </c>
      <c r="BF724">
        <v>0</v>
      </c>
      <c r="BG724">
        <v>0</v>
      </c>
      <c r="BH724">
        <v>0</v>
      </c>
      <c r="BI724">
        <v>0</v>
      </c>
      <c r="BJ724">
        <v>0</v>
      </c>
      <c r="BK724">
        <v>0</v>
      </c>
      <c r="BL724">
        <v>0</v>
      </c>
      <c r="BM724">
        <v>0</v>
      </c>
      <c r="BN724">
        <v>0</v>
      </c>
      <c r="BO724">
        <v>0</v>
      </c>
      <c r="BP724">
        <v>0</v>
      </c>
      <c r="BQ724">
        <v>0</v>
      </c>
      <c r="BR724">
        <v>0</v>
      </c>
      <c r="BS724">
        <v>0</v>
      </c>
      <c r="BT724">
        <v>0</v>
      </c>
      <c r="BU724">
        <v>0</v>
      </c>
      <c r="BV724">
        <v>0</v>
      </c>
      <c r="BW724">
        <v>0</v>
      </c>
      <c r="CX724">
        <f>Y724*Source!I446</f>
        <v>1.2300000000000002</v>
      </c>
      <c r="CY724">
        <f t="shared" si="161"/>
        <v>99.74</v>
      </c>
      <c r="CZ724">
        <f t="shared" si="162"/>
        <v>30.5</v>
      </c>
      <c r="DA724">
        <f t="shared" si="163"/>
        <v>3.27</v>
      </c>
      <c r="DB724">
        <f t="shared" si="164"/>
        <v>6.1</v>
      </c>
      <c r="DC724">
        <f t="shared" si="165"/>
        <v>0</v>
      </c>
    </row>
    <row r="725" spans="1:107" x14ac:dyDescent="0.2">
      <c r="A725">
        <f>ROW(Source!A446)</f>
        <v>446</v>
      </c>
      <c r="B725">
        <v>68187018</v>
      </c>
      <c r="C725">
        <v>68193663</v>
      </c>
      <c r="D725">
        <v>64821434</v>
      </c>
      <c r="E725">
        <v>1</v>
      </c>
      <c r="F725">
        <v>1</v>
      </c>
      <c r="G725">
        <v>1</v>
      </c>
      <c r="H725">
        <v>3</v>
      </c>
      <c r="I725" t="s">
        <v>967</v>
      </c>
      <c r="J725" t="s">
        <v>968</v>
      </c>
      <c r="K725" t="s">
        <v>969</v>
      </c>
      <c r="L725">
        <v>1355</v>
      </c>
      <c r="N725">
        <v>1010</v>
      </c>
      <c r="O725" t="s">
        <v>235</v>
      </c>
      <c r="P725" t="s">
        <v>235</v>
      </c>
      <c r="Q725">
        <v>100</v>
      </c>
      <c r="W725">
        <v>0</v>
      </c>
      <c r="X725">
        <v>-161981681</v>
      </c>
      <c r="Y725">
        <v>1.02</v>
      </c>
      <c r="AA725">
        <v>612.13</v>
      </c>
      <c r="AB725">
        <v>0</v>
      </c>
      <c r="AC725">
        <v>0</v>
      </c>
      <c r="AD725">
        <v>0</v>
      </c>
      <c r="AE725">
        <v>65.819999999999993</v>
      </c>
      <c r="AF725">
        <v>0</v>
      </c>
      <c r="AG725">
        <v>0</v>
      </c>
      <c r="AH725">
        <v>0</v>
      </c>
      <c r="AI725">
        <v>9.3000000000000007</v>
      </c>
      <c r="AJ725">
        <v>1</v>
      </c>
      <c r="AK725">
        <v>1</v>
      </c>
      <c r="AL725">
        <v>1</v>
      </c>
      <c r="AN725">
        <v>0</v>
      </c>
      <c r="AO725">
        <v>1</v>
      </c>
      <c r="AP725">
        <v>0</v>
      </c>
      <c r="AQ725">
        <v>0</v>
      </c>
      <c r="AR725">
        <v>0</v>
      </c>
      <c r="AS725" t="s">
        <v>3</v>
      </c>
      <c r="AT725">
        <v>1.02</v>
      </c>
      <c r="AU725" t="s">
        <v>3</v>
      </c>
      <c r="AV725">
        <v>0</v>
      </c>
      <c r="AW725">
        <v>2</v>
      </c>
      <c r="AX725">
        <v>68193686</v>
      </c>
      <c r="AY725">
        <v>1</v>
      </c>
      <c r="AZ725">
        <v>0</v>
      </c>
      <c r="BA725">
        <v>707</v>
      </c>
      <c r="BB725">
        <v>0</v>
      </c>
      <c r="BC725">
        <v>0</v>
      </c>
      <c r="BD725">
        <v>0</v>
      </c>
      <c r="BE725">
        <v>0</v>
      </c>
      <c r="BF725">
        <v>0</v>
      </c>
      <c r="BG725">
        <v>0</v>
      </c>
      <c r="BH725">
        <v>0</v>
      </c>
      <c r="BI725">
        <v>0</v>
      </c>
      <c r="BJ725">
        <v>0</v>
      </c>
      <c r="BK725">
        <v>0</v>
      </c>
      <c r="BL725">
        <v>0</v>
      </c>
      <c r="BM725">
        <v>0</v>
      </c>
      <c r="BN725">
        <v>0</v>
      </c>
      <c r="BO725">
        <v>0</v>
      </c>
      <c r="BP725">
        <v>0</v>
      </c>
      <c r="BQ725">
        <v>0</v>
      </c>
      <c r="BR725">
        <v>0</v>
      </c>
      <c r="BS725">
        <v>0</v>
      </c>
      <c r="BT725">
        <v>0</v>
      </c>
      <c r="BU725">
        <v>0</v>
      </c>
      <c r="BV725">
        <v>0</v>
      </c>
      <c r="BW725">
        <v>0</v>
      </c>
      <c r="CX725">
        <f>Y725*Source!I446</f>
        <v>6.2730000000000006</v>
      </c>
      <c r="CY725">
        <f t="shared" si="161"/>
        <v>612.13</v>
      </c>
      <c r="CZ725">
        <f t="shared" si="162"/>
        <v>65.819999999999993</v>
      </c>
      <c r="DA725">
        <f t="shared" si="163"/>
        <v>9.3000000000000007</v>
      </c>
      <c r="DB725">
        <f t="shared" si="164"/>
        <v>67.14</v>
      </c>
      <c r="DC725">
        <f t="shared" si="165"/>
        <v>0</v>
      </c>
    </row>
    <row r="726" spans="1:107" x14ac:dyDescent="0.2">
      <c r="A726">
        <f>ROW(Source!A446)</f>
        <v>446</v>
      </c>
      <c r="B726">
        <v>68187018</v>
      </c>
      <c r="C726">
        <v>68193663</v>
      </c>
      <c r="D726">
        <v>64856621</v>
      </c>
      <c r="E726">
        <v>1</v>
      </c>
      <c r="F726">
        <v>1</v>
      </c>
      <c r="G726">
        <v>1</v>
      </c>
      <c r="H726">
        <v>3</v>
      </c>
      <c r="I726" t="s">
        <v>970</v>
      </c>
      <c r="J726" t="s">
        <v>971</v>
      </c>
      <c r="K726" t="s">
        <v>972</v>
      </c>
      <c r="L726">
        <v>1346</v>
      </c>
      <c r="N726">
        <v>1009</v>
      </c>
      <c r="O726" t="s">
        <v>120</v>
      </c>
      <c r="P726" t="s">
        <v>120</v>
      </c>
      <c r="Q726">
        <v>1</v>
      </c>
      <c r="W726">
        <v>0</v>
      </c>
      <c r="X726">
        <v>-993947972</v>
      </c>
      <c r="Y726">
        <v>0.08</v>
      </c>
      <c r="AA726">
        <v>518.85</v>
      </c>
      <c r="AB726">
        <v>0</v>
      </c>
      <c r="AC726">
        <v>0</v>
      </c>
      <c r="AD726">
        <v>0</v>
      </c>
      <c r="AE726">
        <v>68.27</v>
      </c>
      <c r="AF726">
        <v>0</v>
      </c>
      <c r="AG726">
        <v>0</v>
      </c>
      <c r="AH726">
        <v>0</v>
      </c>
      <c r="AI726">
        <v>7.6</v>
      </c>
      <c r="AJ726">
        <v>1</v>
      </c>
      <c r="AK726">
        <v>1</v>
      </c>
      <c r="AL726">
        <v>1</v>
      </c>
      <c r="AN726">
        <v>0</v>
      </c>
      <c r="AO726">
        <v>1</v>
      </c>
      <c r="AP726">
        <v>0</v>
      </c>
      <c r="AQ726">
        <v>0</v>
      </c>
      <c r="AR726">
        <v>0</v>
      </c>
      <c r="AS726" t="s">
        <v>3</v>
      </c>
      <c r="AT726">
        <v>0.08</v>
      </c>
      <c r="AU726" t="s">
        <v>3</v>
      </c>
      <c r="AV726">
        <v>0</v>
      </c>
      <c r="AW726">
        <v>2</v>
      </c>
      <c r="AX726">
        <v>68193687</v>
      </c>
      <c r="AY726">
        <v>1</v>
      </c>
      <c r="AZ726">
        <v>0</v>
      </c>
      <c r="BA726">
        <v>708</v>
      </c>
      <c r="BB726">
        <v>0</v>
      </c>
      <c r="BC726">
        <v>0</v>
      </c>
      <c r="BD726">
        <v>0</v>
      </c>
      <c r="BE726">
        <v>0</v>
      </c>
      <c r="BF726">
        <v>0</v>
      </c>
      <c r="BG726">
        <v>0</v>
      </c>
      <c r="BH726">
        <v>0</v>
      </c>
      <c r="BI726">
        <v>0</v>
      </c>
      <c r="BJ726">
        <v>0</v>
      </c>
      <c r="BK726">
        <v>0</v>
      </c>
      <c r="BL726">
        <v>0</v>
      </c>
      <c r="BM726">
        <v>0</v>
      </c>
      <c r="BN726">
        <v>0</v>
      </c>
      <c r="BO726">
        <v>0</v>
      </c>
      <c r="BP726">
        <v>0</v>
      </c>
      <c r="BQ726">
        <v>0</v>
      </c>
      <c r="BR726">
        <v>0</v>
      </c>
      <c r="BS726">
        <v>0</v>
      </c>
      <c r="BT726">
        <v>0</v>
      </c>
      <c r="BU726">
        <v>0</v>
      </c>
      <c r="BV726">
        <v>0</v>
      </c>
      <c r="BW726">
        <v>0</v>
      </c>
      <c r="CX726">
        <f>Y726*Source!I446</f>
        <v>0.49200000000000005</v>
      </c>
      <c r="CY726">
        <f t="shared" si="161"/>
        <v>518.85</v>
      </c>
      <c r="CZ726">
        <f t="shared" si="162"/>
        <v>68.27</v>
      </c>
      <c r="DA726">
        <f t="shared" si="163"/>
        <v>7.6</v>
      </c>
      <c r="DB726">
        <f t="shared" si="164"/>
        <v>5.46</v>
      </c>
      <c r="DC726">
        <f t="shared" si="165"/>
        <v>0</v>
      </c>
    </row>
    <row r="727" spans="1:107" x14ac:dyDescent="0.2">
      <c r="A727">
        <f>ROW(Source!A446)</f>
        <v>446</v>
      </c>
      <c r="B727">
        <v>68187018</v>
      </c>
      <c r="C727">
        <v>68193663</v>
      </c>
      <c r="D727">
        <v>64863410</v>
      </c>
      <c r="E727">
        <v>1</v>
      </c>
      <c r="F727">
        <v>1</v>
      </c>
      <c r="G727">
        <v>1</v>
      </c>
      <c r="H727">
        <v>3</v>
      </c>
      <c r="I727" t="s">
        <v>973</v>
      </c>
      <c r="J727" t="s">
        <v>974</v>
      </c>
      <c r="K727" t="s">
        <v>975</v>
      </c>
      <c r="L727">
        <v>1346</v>
      </c>
      <c r="N727">
        <v>1009</v>
      </c>
      <c r="O727" t="s">
        <v>120</v>
      </c>
      <c r="P727" t="s">
        <v>120</v>
      </c>
      <c r="Q727">
        <v>1</v>
      </c>
      <c r="W727">
        <v>0</v>
      </c>
      <c r="X727">
        <v>1015963907</v>
      </c>
      <c r="Y727">
        <v>0.1</v>
      </c>
      <c r="AA727">
        <v>73.75</v>
      </c>
      <c r="AB727">
        <v>0</v>
      </c>
      <c r="AC727">
        <v>0</v>
      </c>
      <c r="AD727">
        <v>0</v>
      </c>
      <c r="AE727">
        <v>30.6</v>
      </c>
      <c r="AF727">
        <v>0</v>
      </c>
      <c r="AG727">
        <v>0</v>
      </c>
      <c r="AH727">
        <v>0</v>
      </c>
      <c r="AI727">
        <v>2.41</v>
      </c>
      <c r="AJ727">
        <v>1</v>
      </c>
      <c r="AK727">
        <v>1</v>
      </c>
      <c r="AL727">
        <v>1</v>
      </c>
      <c r="AN727">
        <v>0</v>
      </c>
      <c r="AO727">
        <v>1</v>
      </c>
      <c r="AP727">
        <v>0</v>
      </c>
      <c r="AQ727">
        <v>0</v>
      </c>
      <c r="AR727">
        <v>0</v>
      </c>
      <c r="AS727" t="s">
        <v>3</v>
      </c>
      <c r="AT727">
        <v>0.1</v>
      </c>
      <c r="AU727" t="s">
        <v>3</v>
      </c>
      <c r="AV727">
        <v>0</v>
      </c>
      <c r="AW727">
        <v>2</v>
      </c>
      <c r="AX727">
        <v>68193688</v>
      </c>
      <c r="AY727">
        <v>1</v>
      </c>
      <c r="AZ727">
        <v>0</v>
      </c>
      <c r="BA727">
        <v>709</v>
      </c>
      <c r="BB727">
        <v>0</v>
      </c>
      <c r="BC727">
        <v>0</v>
      </c>
      <c r="BD727">
        <v>0</v>
      </c>
      <c r="BE727">
        <v>0</v>
      </c>
      <c r="BF727">
        <v>0</v>
      </c>
      <c r="BG727">
        <v>0</v>
      </c>
      <c r="BH727">
        <v>0</v>
      </c>
      <c r="BI727">
        <v>0</v>
      </c>
      <c r="BJ727">
        <v>0</v>
      </c>
      <c r="BK727">
        <v>0</v>
      </c>
      <c r="BL727">
        <v>0</v>
      </c>
      <c r="BM727">
        <v>0</v>
      </c>
      <c r="BN727">
        <v>0</v>
      </c>
      <c r="BO727">
        <v>0</v>
      </c>
      <c r="BP727">
        <v>0</v>
      </c>
      <c r="BQ727">
        <v>0</v>
      </c>
      <c r="BR727">
        <v>0</v>
      </c>
      <c r="BS727">
        <v>0</v>
      </c>
      <c r="BT727">
        <v>0</v>
      </c>
      <c r="BU727">
        <v>0</v>
      </c>
      <c r="BV727">
        <v>0</v>
      </c>
      <c r="BW727">
        <v>0</v>
      </c>
      <c r="CX727">
        <f>Y727*Source!I446</f>
        <v>0.6150000000000001</v>
      </c>
      <c r="CY727">
        <f t="shared" si="161"/>
        <v>73.75</v>
      </c>
      <c r="CZ727">
        <f t="shared" si="162"/>
        <v>30.6</v>
      </c>
      <c r="DA727">
        <f t="shared" si="163"/>
        <v>2.41</v>
      </c>
      <c r="DB727">
        <f t="shared" si="164"/>
        <v>3.06</v>
      </c>
      <c r="DC727">
        <f t="shared" si="165"/>
        <v>0</v>
      </c>
    </row>
    <row r="728" spans="1:107" x14ac:dyDescent="0.2">
      <c r="A728">
        <f>ROW(Source!A446)</f>
        <v>446</v>
      </c>
      <c r="B728">
        <v>68187018</v>
      </c>
      <c r="C728">
        <v>68193663</v>
      </c>
      <c r="D728">
        <v>64870754</v>
      </c>
      <c r="E728">
        <v>1</v>
      </c>
      <c r="F728">
        <v>1</v>
      </c>
      <c r="G728">
        <v>1</v>
      </c>
      <c r="H728">
        <v>3</v>
      </c>
      <c r="I728" t="s">
        <v>912</v>
      </c>
      <c r="J728" t="s">
        <v>913</v>
      </c>
      <c r="K728" t="s">
        <v>914</v>
      </c>
      <c r="L728">
        <v>1374</v>
      </c>
      <c r="N728">
        <v>1013</v>
      </c>
      <c r="O728" t="s">
        <v>915</v>
      </c>
      <c r="P728" t="s">
        <v>915</v>
      </c>
      <c r="Q728">
        <v>1</v>
      </c>
      <c r="W728">
        <v>0</v>
      </c>
      <c r="X728">
        <v>-915781824</v>
      </c>
      <c r="Y728">
        <v>3.33</v>
      </c>
      <c r="AA728">
        <v>1</v>
      </c>
      <c r="AB728">
        <v>0</v>
      </c>
      <c r="AC728">
        <v>0</v>
      </c>
      <c r="AD728">
        <v>0</v>
      </c>
      <c r="AE728">
        <v>1</v>
      </c>
      <c r="AF728">
        <v>0</v>
      </c>
      <c r="AG728">
        <v>0</v>
      </c>
      <c r="AH728">
        <v>0</v>
      </c>
      <c r="AI728">
        <v>1</v>
      </c>
      <c r="AJ728">
        <v>1</v>
      </c>
      <c r="AK728">
        <v>1</v>
      </c>
      <c r="AL728">
        <v>1</v>
      </c>
      <c r="AN728">
        <v>0</v>
      </c>
      <c r="AO728">
        <v>1</v>
      </c>
      <c r="AP728">
        <v>0</v>
      </c>
      <c r="AQ728">
        <v>0</v>
      </c>
      <c r="AR728">
        <v>0</v>
      </c>
      <c r="AS728" t="s">
        <v>3</v>
      </c>
      <c r="AT728">
        <v>3.33</v>
      </c>
      <c r="AU728" t="s">
        <v>3</v>
      </c>
      <c r="AV728">
        <v>0</v>
      </c>
      <c r="AW728">
        <v>2</v>
      </c>
      <c r="AX728">
        <v>68193689</v>
      </c>
      <c r="AY728">
        <v>1</v>
      </c>
      <c r="AZ728">
        <v>0</v>
      </c>
      <c r="BA728">
        <v>710</v>
      </c>
      <c r="BB728">
        <v>0</v>
      </c>
      <c r="BC728">
        <v>0</v>
      </c>
      <c r="BD728">
        <v>0</v>
      </c>
      <c r="BE728">
        <v>0</v>
      </c>
      <c r="BF728">
        <v>0</v>
      </c>
      <c r="BG728">
        <v>0</v>
      </c>
      <c r="BH728">
        <v>0</v>
      </c>
      <c r="BI728">
        <v>0</v>
      </c>
      <c r="BJ728">
        <v>0</v>
      </c>
      <c r="BK728">
        <v>0</v>
      </c>
      <c r="BL728">
        <v>0</v>
      </c>
      <c r="BM728">
        <v>0</v>
      </c>
      <c r="BN728">
        <v>0</v>
      </c>
      <c r="BO728">
        <v>0</v>
      </c>
      <c r="BP728">
        <v>0</v>
      </c>
      <c r="BQ728">
        <v>0</v>
      </c>
      <c r="BR728">
        <v>0</v>
      </c>
      <c r="BS728">
        <v>0</v>
      </c>
      <c r="BT728">
        <v>0</v>
      </c>
      <c r="BU728">
        <v>0</v>
      </c>
      <c r="BV728">
        <v>0</v>
      </c>
      <c r="BW728">
        <v>0</v>
      </c>
      <c r="CX728">
        <f>Y728*Source!I446</f>
        <v>20.479500000000002</v>
      </c>
      <c r="CY728">
        <f t="shared" si="161"/>
        <v>1</v>
      </c>
      <c r="CZ728">
        <f t="shared" si="162"/>
        <v>1</v>
      </c>
      <c r="DA728">
        <f t="shared" si="163"/>
        <v>1</v>
      </c>
      <c r="DB728">
        <f t="shared" si="164"/>
        <v>3.33</v>
      </c>
      <c r="DC728">
        <f t="shared" si="165"/>
        <v>0</v>
      </c>
    </row>
    <row r="729" spans="1:107" x14ac:dyDescent="0.2">
      <c r="A729">
        <f>ROW(Source!A481)</f>
        <v>481</v>
      </c>
      <c r="B729">
        <v>68187018</v>
      </c>
      <c r="C729">
        <v>68193760</v>
      </c>
      <c r="D729">
        <v>18407150</v>
      </c>
      <c r="E729">
        <v>1</v>
      </c>
      <c r="F729">
        <v>1</v>
      </c>
      <c r="G729">
        <v>1</v>
      </c>
      <c r="H729">
        <v>1</v>
      </c>
      <c r="I729" t="s">
        <v>901</v>
      </c>
      <c r="J729" t="s">
        <v>3</v>
      </c>
      <c r="K729" t="s">
        <v>902</v>
      </c>
      <c r="L729">
        <v>1369</v>
      </c>
      <c r="N729">
        <v>1013</v>
      </c>
      <c r="O729" t="s">
        <v>665</v>
      </c>
      <c r="P729" t="s">
        <v>665</v>
      </c>
      <c r="Q729">
        <v>1</v>
      </c>
      <c r="W729">
        <v>0</v>
      </c>
      <c r="X729">
        <v>-931037793</v>
      </c>
      <c r="Y729">
        <v>71.8</v>
      </c>
      <c r="AA729">
        <v>0</v>
      </c>
      <c r="AB729">
        <v>0</v>
      </c>
      <c r="AC729">
        <v>0</v>
      </c>
      <c r="AD729">
        <v>8.5299999999999994</v>
      </c>
      <c r="AE729">
        <v>0</v>
      </c>
      <c r="AF729">
        <v>0</v>
      </c>
      <c r="AG729">
        <v>0</v>
      </c>
      <c r="AH729">
        <v>8.5299999999999994</v>
      </c>
      <c r="AI729">
        <v>1</v>
      </c>
      <c r="AJ729">
        <v>1</v>
      </c>
      <c r="AK729">
        <v>1</v>
      </c>
      <c r="AL729">
        <v>1</v>
      </c>
      <c r="AN729">
        <v>0</v>
      </c>
      <c r="AO729">
        <v>1</v>
      </c>
      <c r="AP729">
        <v>0</v>
      </c>
      <c r="AQ729">
        <v>0</v>
      </c>
      <c r="AR729">
        <v>0</v>
      </c>
      <c r="AS729" t="s">
        <v>3</v>
      </c>
      <c r="AT729">
        <v>71.8</v>
      </c>
      <c r="AU729" t="s">
        <v>3</v>
      </c>
      <c r="AV729">
        <v>1</v>
      </c>
      <c r="AW729">
        <v>2</v>
      </c>
      <c r="AX729">
        <v>68193764</v>
      </c>
      <c r="AY729">
        <v>1</v>
      </c>
      <c r="AZ729">
        <v>0</v>
      </c>
      <c r="BA729">
        <v>711</v>
      </c>
      <c r="BB729">
        <v>0</v>
      </c>
      <c r="BC729">
        <v>0</v>
      </c>
      <c r="BD729">
        <v>0</v>
      </c>
      <c r="BE729">
        <v>0</v>
      </c>
      <c r="BF729">
        <v>0</v>
      </c>
      <c r="BG729">
        <v>0</v>
      </c>
      <c r="BH729">
        <v>0</v>
      </c>
      <c r="BI729">
        <v>0</v>
      </c>
      <c r="BJ729">
        <v>0</v>
      </c>
      <c r="BK729">
        <v>0</v>
      </c>
      <c r="BL729">
        <v>0</v>
      </c>
      <c r="BM729">
        <v>0</v>
      </c>
      <c r="BN729">
        <v>0</v>
      </c>
      <c r="BO729">
        <v>0</v>
      </c>
      <c r="BP729">
        <v>0</v>
      </c>
      <c r="BQ729">
        <v>0</v>
      </c>
      <c r="BR729">
        <v>0</v>
      </c>
      <c r="BS729">
        <v>0</v>
      </c>
      <c r="BT729">
        <v>0</v>
      </c>
      <c r="BU729">
        <v>0</v>
      </c>
      <c r="BV729">
        <v>0</v>
      </c>
      <c r="BW729">
        <v>0</v>
      </c>
      <c r="CX729">
        <f>Y729*Source!I481</f>
        <v>0.71799999999999997</v>
      </c>
      <c r="CY729">
        <f>AD729</f>
        <v>8.5299999999999994</v>
      </c>
      <c r="CZ729">
        <f>AH729</f>
        <v>8.5299999999999994</v>
      </c>
      <c r="DA729">
        <f>AL729</f>
        <v>1</v>
      </c>
      <c r="DB729">
        <f t="shared" si="164"/>
        <v>612.45000000000005</v>
      </c>
      <c r="DC729">
        <f t="shared" si="165"/>
        <v>0</v>
      </c>
    </row>
    <row r="730" spans="1:107" x14ac:dyDescent="0.2">
      <c r="A730">
        <f>ROW(Source!A481)</f>
        <v>481</v>
      </c>
      <c r="B730">
        <v>68187018</v>
      </c>
      <c r="C730">
        <v>68193760</v>
      </c>
      <c r="D730">
        <v>64872877</v>
      </c>
      <c r="E730">
        <v>1</v>
      </c>
      <c r="F730">
        <v>1</v>
      </c>
      <c r="G730">
        <v>1</v>
      </c>
      <c r="H730">
        <v>2</v>
      </c>
      <c r="I730" t="s">
        <v>903</v>
      </c>
      <c r="J730" t="s">
        <v>904</v>
      </c>
      <c r="K730" t="s">
        <v>905</v>
      </c>
      <c r="L730">
        <v>1368</v>
      </c>
      <c r="N730">
        <v>1011</v>
      </c>
      <c r="O730" t="s">
        <v>669</v>
      </c>
      <c r="P730" t="s">
        <v>669</v>
      </c>
      <c r="Q730">
        <v>1</v>
      </c>
      <c r="W730">
        <v>0</v>
      </c>
      <c r="X730">
        <v>-1835804875</v>
      </c>
      <c r="Y730">
        <v>63.5</v>
      </c>
      <c r="AA730">
        <v>0</v>
      </c>
      <c r="AB730">
        <v>25.41</v>
      </c>
      <c r="AC730">
        <v>0</v>
      </c>
      <c r="AD730">
        <v>0</v>
      </c>
      <c r="AE730">
        <v>0</v>
      </c>
      <c r="AF730">
        <v>3.27</v>
      </c>
      <c r="AG730">
        <v>0</v>
      </c>
      <c r="AH730">
        <v>0</v>
      </c>
      <c r="AI730">
        <v>1</v>
      </c>
      <c r="AJ730">
        <v>7.77</v>
      </c>
      <c r="AK730">
        <v>28.43</v>
      </c>
      <c r="AL730">
        <v>1</v>
      </c>
      <c r="AN730">
        <v>0</v>
      </c>
      <c r="AO730">
        <v>1</v>
      </c>
      <c r="AP730">
        <v>0</v>
      </c>
      <c r="AQ730">
        <v>0</v>
      </c>
      <c r="AR730">
        <v>0</v>
      </c>
      <c r="AS730" t="s">
        <v>3</v>
      </c>
      <c r="AT730">
        <v>63.5</v>
      </c>
      <c r="AU730" t="s">
        <v>3</v>
      </c>
      <c r="AV730">
        <v>0</v>
      </c>
      <c r="AW730">
        <v>2</v>
      </c>
      <c r="AX730">
        <v>68193765</v>
      </c>
      <c r="AY730">
        <v>1</v>
      </c>
      <c r="AZ730">
        <v>0</v>
      </c>
      <c r="BA730">
        <v>712</v>
      </c>
      <c r="BB730">
        <v>0</v>
      </c>
      <c r="BC730">
        <v>0</v>
      </c>
      <c r="BD730">
        <v>0</v>
      </c>
      <c r="BE730">
        <v>0</v>
      </c>
      <c r="BF730">
        <v>0</v>
      </c>
      <c r="BG730">
        <v>0</v>
      </c>
      <c r="BH730">
        <v>0</v>
      </c>
      <c r="BI730">
        <v>0</v>
      </c>
      <c r="BJ730">
        <v>0</v>
      </c>
      <c r="BK730">
        <v>0</v>
      </c>
      <c r="BL730">
        <v>0</v>
      </c>
      <c r="BM730">
        <v>0</v>
      </c>
      <c r="BN730">
        <v>0</v>
      </c>
      <c r="BO730">
        <v>0</v>
      </c>
      <c r="BP730">
        <v>0</v>
      </c>
      <c r="BQ730">
        <v>0</v>
      </c>
      <c r="BR730">
        <v>0</v>
      </c>
      <c r="BS730">
        <v>0</v>
      </c>
      <c r="BT730">
        <v>0</v>
      </c>
      <c r="BU730">
        <v>0</v>
      </c>
      <c r="BV730">
        <v>0</v>
      </c>
      <c r="BW730">
        <v>0</v>
      </c>
      <c r="CX730">
        <f>Y730*Source!I481</f>
        <v>0.63500000000000001</v>
      </c>
      <c r="CY730">
        <f>AB730</f>
        <v>25.41</v>
      </c>
      <c r="CZ730">
        <f>AF730</f>
        <v>3.27</v>
      </c>
      <c r="DA730">
        <f>AJ730</f>
        <v>7.77</v>
      </c>
      <c r="DB730">
        <f t="shared" si="164"/>
        <v>207.65</v>
      </c>
      <c r="DC730">
        <f t="shared" si="165"/>
        <v>0</v>
      </c>
    </row>
    <row r="731" spans="1:107" x14ac:dyDescent="0.2">
      <c r="A731">
        <f>ROW(Source!A481)</f>
        <v>481</v>
      </c>
      <c r="B731">
        <v>68187018</v>
      </c>
      <c r="C731">
        <v>68193760</v>
      </c>
      <c r="D731">
        <v>64870747</v>
      </c>
      <c r="E731">
        <v>1</v>
      </c>
      <c r="F731">
        <v>1</v>
      </c>
      <c r="G731">
        <v>1</v>
      </c>
      <c r="H731">
        <v>3</v>
      </c>
      <c r="I731" t="s">
        <v>250</v>
      </c>
      <c r="J731" t="s">
        <v>252</v>
      </c>
      <c r="K731" t="s">
        <v>251</v>
      </c>
      <c r="L731">
        <v>1348</v>
      </c>
      <c r="N731">
        <v>1009</v>
      </c>
      <c r="O731" t="s">
        <v>133</v>
      </c>
      <c r="P731" t="s">
        <v>133</v>
      </c>
      <c r="Q731">
        <v>1000</v>
      </c>
      <c r="W731">
        <v>0</v>
      </c>
      <c r="X731">
        <v>1876412176</v>
      </c>
      <c r="Y731">
        <v>0.4</v>
      </c>
      <c r="AA731">
        <v>0</v>
      </c>
      <c r="AB731">
        <v>0</v>
      </c>
      <c r="AC731">
        <v>0</v>
      </c>
      <c r="AD731">
        <v>0</v>
      </c>
      <c r="AE731">
        <v>0</v>
      </c>
      <c r="AF731">
        <v>0</v>
      </c>
      <c r="AG731">
        <v>0</v>
      </c>
      <c r="AH731">
        <v>0</v>
      </c>
      <c r="AI731">
        <v>1</v>
      </c>
      <c r="AJ731">
        <v>1</v>
      </c>
      <c r="AK731">
        <v>1</v>
      </c>
      <c r="AL731">
        <v>1</v>
      </c>
      <c r="AN731">
        <v>0</v>
      </c>
      <c r="AO731">
        <v>0</v>
      </c>
      <c r="AP731">
        <v>0</v>
      </c>
      <c r="AQ731">
        <v>0</v>
      </c>
      <c r="AR731">
        <v>0</v>
      </c>
      <c r="AS731" t="s">
        <v>3</v>
      </c>
      <c r="AT731">
        <v>0.4</v>
      </c>
      <c r="AU731" t="s">
        <v>3</v>
      </c>
      <c r="AV731">
        <v>0</v>
      </c>
      <c r="AW731">
        <v>2</v>
      </c>
      <c r="AX731">
        <v>68193766</v>
      </c>
      <c r="AY731">
        <v>1</v>
      </c>
      <c r="AZ731">
        <v>0</v>
      </c>
      <c r="BA731">
        <v>713</v>
      </c>
      <c r="BB731">
        <v>0</v>
      </c>
      <c r="BC731">
        <v>0</v>
      </c>
      <c r="BD731">
        <v>0</v>
      </c>
      <c r="BE731">
        <v>0</v>
      </c>
      <c r="BF731">
        <v>0</v>
      </c>
      <c r="BG731">
        <v>0</v>
      </c>
      <c r="BH731">
        <v>0</v>
      </c>
      <c r="BI731">
        <v>0</v>
      </c>
      <c r="BJ731">
        <v>0</v>
      </c>
      <c r="BK731">
        <v>0</v>
      </c>
      <c r="BL731">
        <v>0</v>
      </c>
      <c r="BM731">
        <v>0</v>
      </c>
      <c r="BN731">
        <v>0</v>
      </c>
      <c r="BO731">
        <v>0</v>
      </c>
      <c r="BP731">
        <v>0</v>
      </c>
      <c r="BQ731">
        <v>0</v>
      </c>
      <c r="BR731">
        <v>0</v>
      </c>
      <c r="BS731">
        <v>0</v>
      </c>
      <c r="BT731">
        <v>0</v>
      </c>
      <c r="BU731">
        <v>0</v>
      </c>
      <c r="BV731">
        <v>0</v>
      </c>
      <c r="BW731">
        <v>0</v>
      </c>
      <c r="CX731">
        <f>Y731*Source!I481</f>
        <v>4.0000000000000001E-3</v>
      </c>
      <c r="CY731">
        <f>AA731</f>
        <v>0</v>
      </c>
      <c r="CZ731">
        <f>AE731</f>
        <v>0</v>
      </c>
      <c r="DA731">
        <f>AI731</f>
        <v>1</v>
      </c>
      <c r="DB731">
        <f t="shared" si="164"/>
        <v>0</v>
      </c>
      <c r="DC731">
        <f t="shared" si="165"/>
        <v>0</v>
      </c>
    </row>
    <row r="732" spans="1:107" x14ac:dyDescent="0.2">
      <c r="A732">
        <f>ROW(Source!A483)</f>
        <v>483</v>
      </c>
      <c r="B732">
        <v>68187018</v>
      </c>
      <c r="C732">
        <v>68193768</v>
      </c>
      <c r="D732">
        <v>18411117</v>
      </c>
      <c r="E732">
        <v>1</v>
      </c>
      <c r="F732">
        <v>1</v>
      </c>
      <c r="G732">
        <v>1</v>
      </c>
      <c r="H732">
        <v>1</v>
      </c>
      <c r="I732" t="s">
        <v>801</v>
      </c>
      <c r="J732" t="s">
        <v>3</v>
      </c>
      <c r="K732" t="s">
        <v>802</v>
      </c>
      <c r="L732">
        <v>1369</v>
      </c>
      <c r="N732">
        <v>1013</v>
      </c>
      <c r="O732" t="s">
        <v>665</v>
      </c>
      <c r="P732" t="s">
        <v>665</v>
      </c>
      <c r="Q732">
        <v>1</v>
      </c>
      <c r="W732">
        <v>0</v>
      </c>
      <c r="X732">
        <v>-1739886638</v>
      </c>
      <c r="Y732">
        <v>42.630499999999998</v>
      </c>
      <c r="AA732">
        <v>0</v>
      </c>
      <c r="AB732">
        <v>0</v>
      </c>
      <c r="AC732">
        <v>0</v>
      </c>
      <c r="AD732">
        <v>9.6199999999999992</v>
      </c>
      <c r="AE732">
        <v>0</v>
      </c>
      <c r="AF732">
        <v>0</v>
      </c>
      <c r="AG732">
        <v>0</v>
      </c>
      <c r="AH732">
        <v>9.6199999999999992</v>
      </c>
      <c r="AI732">
        <v>1</v>
      </c>
      <c r="AJ732">
        <v>1</v>
      </c>
      <c r="AK732">
        <v>1</v>
      </c>
      <c r="AL732">
        <v>1</v>
      </c>
      <c r="AN732">
        <v>0</v>
      </c>
      <c r="AO732">
        <v>1</v>
      </c>
      <c r="AP732">
        <v>1</v>
      </c>
      <c r="AQ732">
        <v>0</v>
      </c>
      <c r="AR732">
        <v>0</v>
      </c>
      <c r="AS732" t="s">
        <v>3</v>
      </c>
      <c r="AT732">
        <v>37.07</v>
      </c>
      <c r="AU732" t="s">
        <v>21</v>
      </c>
      <c r="AV732">
        <v>1</v>
      </c>
      <c r="AW732">
        <v>2</v>
      </c>
      <c r="AX732">
        <v>68193785</v>
      </c>
      <c r="AY732">
        <v>1</v>
      </c>
      <c r="AZ732">
        <v>0</v>
      </c>
      <c r="BA732">
        <v>714</v>
      </c>
      <c r="BB732">
        <v>0</v>
      </c>
      <c r="BC732">
        <v>0</v>
      </c>
      <c r="BD732">
        <v>0</v>
      </c>
      <c r="BE732">
        <v>0</v>
      </c>
      <c r="BF732">
        <v>0</v>
      </c>
      <c r="BG732">
        <v>0</v>
      </c>
      <c r="BH732">
        <v>0</v>
      </c>
      <c r="BI732">
        <v>0</v>
      </c>
      <c r="BJ732">
        <v>0</v>
      </c>
      <c r="BK732">
        <v>0</v>
      </c>
      <c r="BL732">
        <v>0</v>
      </c>
      <c r="BM732">
        <v>0</v>
      </c>
      <c r="BN732">
        <v>0</v>
      </c>
      <c r="BO732">
        <v>0</v>
      </c>
      <c r="BP732">
        <v>0</v>
      </c>
      <c r="BQ732">
        <v>0</v>
      </c>
      <c r="BR732">
        <v>0</v>
      </c>
      <c r="BS732">
        <v>0</v>
      </c>
      <c r="BT732">
        <v>0</v>
      </c>
      <c r="BU732">
        <v>0</v>
      </c>
      <c r="BV732">
        <v>0</v>
      </c>
      <c r="BW732">
        <v>0</v>
      </c>
      <c r="CX732">
        <f>Y732*Source!I483</f>
        <v>28.98874</v>
      </c>
      <c r="CY732">
        <f>AD732</f>
        <v>9.6199999999999992</v>
      </c>
      <c r="CZ732">
        <f>AH732</f>
        <v>9.6199999999999992</v>
      </c>
      <c r="DA732">
        <f>AL732</f>
        <v>1</v>
      </c>
      <c r="DB732">
        <f>ROUND((ROUND(AT732*CZ732,2)*1.15),6)</f>
        <v>410.10149999999999</v>
      </c>
      <c r="DC732">
        <f>ROUND((ROUND(AT732*AG732,2)*1.15),6)</f>
        <v>0</v>
      </c>
    </row>
    <row r="733" spans="1:107" x14ac:dyDescent="0.2">
      <c r="A733">
        <f>ROW(Source!A483)</f>
        <v>483</v>
      </c>
      <c r="B733">
        <v>68187018</v>
      </c>
      <c r="C733">
        <v>68193768</v>
      </c>
      <c r="D733">
        <v>121548</v>
      </c>
      <c r="E733">
        <v>1</v>
      </c>
      <c r="F733">
        <v>1</v>
      </c>
      <c r="G733">
        <v>1</v>
      </c>
      <c r="H733">
        <v>1</v>
      </c>
      <c r="I733" t="s">
        <v>44</v>
      </c>
      <c r="J733" t="s">
        <v>3</v>
      </c>
      <c r="K733" t="s">
        <v>723</v>
      </c>
      <c r="L733">
        <v>608254</v>
      </c>
      <c r="N733">
        <v>1013</v>
      </c>
      <c r="O733" t="s">
        <v>724</v>
      </c>
      <c r="P733" t="s">
        <v>724</v>
      </c>
      <c r="Q733">
        <v>1</v>
      </c>
      <c r="W733">
        <v>0</v>
      </c>
      <c r="X733">
        <v>-185737400</v>
      </c>
      <c r="Y733">
        <v>0.1875</v>
      </c>
      <c r="AA733">
        <v>0</v>
      </c>
      <c r="AB733">
        <v>0</v>
      </c>
      <c r="AC733">
        <v>0</v>
      </c>
      <c r="AD733">
        <v>0</v>
      </c>
      <c r="AE733">
        <v>0</v>
      </c>
      <c r="AF733">
        <v>0</v>
      </c>
      <c r="AG733">
        <v>0</v>
      </c>
      <c r="AH733">
        <v>0</v>
      </c>
      <c r="AI733">
        <v>1</v>
      </c>
      <c r="AJ733">
        <v>1</v>
      </c>
      <c r="AK733">
        <v>1</v>
      </c>
      <c r="AL733">
        <v>1</v>
      </c>
      <c r="AN733">
        <v>0</v>
      </c>
      <c r="AO733">
        <v>1</v>
      </c>
      <c r="AP733">
        <v>1</v>
      </c>
      <c r="AQ733">
        <v>0</v>
      </c>
      <c r="AR733">
        <v>0</v>
      </c>
      <c r="AS733" t="s">
        <v>3</v>
      </c>
      <c r="AT733">
        <v>0.15</v>
      </c>
      <c r="AU733" t="s">
        <v>20</v>
      </c>
      <c r="AV733">
        <v>2</v>
      </c>
      <c r="AW733">
        <v>2</v>
      </c>
      <c r="AX733">
        <v>68193786</v>
      </c>
      <c r="AY733">
        <v>1</v>
      </c>
      <c r="AZ733">
        <v>0</v>
      </c>
      <c r="BA733">
        <v>715</v>
      </c>
      <c r="BB733">
        <v>0</v>
      </c>
      <c r="BC733">
        <v>0</v>
      </c>
      <c r="BD733">
        <v>0</v>
      </c>
      <c r="BE733">
        <v>0</v>
      </c>
      <c r="BF733">
        <v>0</v>
      </c>
      <c r="BG733">
        <v>0</v>
      </c>
      <c r="BH733">
        <v>0</v>
      </c>
      <c r="BI733">
        <v>0</v>
      </c>
      <c r="BJ733">
        <v>0</v>
      </c>
      <c r="BK733">
        <v>0</v>
      </c>
      <c r="BL733">
        <v>0</v>
      </c>
      <c r="BM733">
        <v>0</v>
      </c>
      <c r="BN733">
        <v>0</v>
      </c>
      <c r="BO733">
        <v>0</v>
      </c>
      <c r="BP733">
        <v>0</v>
      </c>
      <c r="BQ733">
        <v>0</v>
      </c>
      <c r="BR733">
        <v>0</v>
      </c>
      <c r="BS733">
        <v>0</v>
      </c>
      <c r="BT733">
        <v>0</v>
      </c>
      <c r="BU733">
        <v>0</v>
      </c>
      <c r="BV733">
        <v>0</v>
      </c>
      <c r="BW733">
        <v>0</v>
      </c>
      <c r="CX733">
        <f>Y733*Source!I483</f>
        <v>0.1275</v>
      </c>
      <c r="CY733">
        <f>AD733</f>
        <v>0</v>
      </c>
      <c r="CZ733">
        <f>AH733</f>
        <v>0</v>
      </c>
      <c r="DA733">
        <f>AL733</f>
        <v>1</v>
      </c>
      <c r="DB733">
        <f>ROUND((ROUND(AT733*CZ733,2)*1.25),6)</f>
        <v>0</v>
      </c>
      <c r="DC733">
        <f>ROUND((ROUND(AT733*AG733,2)*1.25),6)</f>
        <v>0</v>
      </c>
    </row>
    <row r="734" spans="1:107" x14ac:dyDescent="0.2">
      <c r="A734">
        <f>ROW(Source!A483)</f>
        <v>483</v>
      </c>
      <c r="B734">
        <v>68187018</v>
      </c>
      <c r="C734">
        <v>68193768</v>
      </c>
      <c r="D734">
        <v>64871196</v>
      </c>
      <c r="E734">
        <v>1</v>
      </c>
      <c r="F734">
        <v>1</v>
      </c>
      <c r="G734">
        <v>1</v>
      </c>
      <c r="H734">
        <v>2</v>
      </c>
      <c r="I734" t="s">
        <v>979</v>
      </c>
      <c r="J734" t="s">
        <v>980</v>
      </c>
      <c r="K734" t="s">
        <v>981</v>
      </c>
      <c r="L734">
        <v>1368</v>
      </c>
      <c r="N734">
        <v>1011</v>
      </c>
      <c r="O734" t="s">
        <v>669</v>
      </c>
      <c r="P734" t="s">
        <v>669</v>
      </c>
      <c r="Q734">
        <v>1</v>
      </c>
      <c r="W734">
        <v>0</v>
      </c>
      <c r="X734">
        <v>-438066613</v>
      </c>
      <c r="Y734">
        <v>0.1</v>
      </c>
      <c r="AA734">
        <v>0</v>
      </c>
      <c r="AB734">
        <v>819.07</v>
      </c>
      <c r="AC734">
        <v>383.81</v>
      </c>
      <c r="AD734">
        <v>0</v>
      </c>
      <c r="AE734">
        <v>0</v>
      </c>
      <c r="AF734">
        <v>86.4</v>
      </c>
      <c r="AG734">
        <v>13.5</v>
      </c>
      <c r="AH734">
        <v>0</v>
      </c>
      <c r="AI734">
        <v>1</v>
      </c>
      <c r="AJ734">
        <v>9.48</v>
      </c>
      <c r="AK734">
        <v>28.43</v>
      </c>
      <c r="AL734">
        <v>1</v>
      </c>
      <c r="AN734">
        <v>0</v>
      </c>
      <c r="AO734">
        <v>1</v>
      </c>
      <c r="AP734">
        <v>1</v>
      </c>
      <c r="AQ734">
        <v>0</v>
      </c>
      <c r="AR734">
        <v>0</v>
      </c>
      <c r="AS734" t="s">
        <v>3</v>
      </c>
      <c r="AT734">
        <v>0.08</v>
      </c>
      <c r="AU734" t="s">
        <v>20</v>
      </c>
      <c r="AV734">
        <v>0</v>
      </c>
      <c r="AW734">
        <v>2</v>
      </c>
      <c r="AX734">
        <v>68193787</v>
      </c>
      <c r="AY734">
        <v>1</v>
      </c>
      <c r="AZ734">
        <v>0</v>
      </c>
      <c r="BA734">
        <v>716</v>
      </c>
      <c r="BB734">
        <v>0</v>
      </c>
      <c r="BC734">
        <v>0</v>
      </c>
      <c r="BD734">
        <v>0</v>
      </c>
      <c r="BE734">
        <v>0</v>
      </c>
      <c r="BF734">
        <v>0</v>
      </c>
      <c r="BG734">
        <v>0</v>
      </c>
      <c r="BH734">
        <v>0</v>
      </c>
      <c r="BI734">
        <v>0</v>
      </c>
      <c r="BJ734">
        <v>0</v>
      </c>
      <c r="BK734">
        <v>0</v>
      </c>
      <c r="BL734">
        <v>0</v>
      </c>
      <c r="BM734">
        <v>0</v>
      </c>
      <c r="BN734">
        <v>0</v>
      </c>
      <c r="BO734">
        <v>0</v>
      </c>
      <c r="BP734">
        <v>0</v>
      </c>
      <c r="BQ734">
        <v>0</v>
      </c>
      <c r="BR734">
        <v>0</v>
      </c>
      <c r="BS734">
        <v>0</v>
      </c>
      <c r="BT734">
        <v>0</v>
      </c>
      <c r="BU734">
        <v>0</v>
      </c>
      <c r="BV734">
        <v>0</v>
      </c>
      <c r="BW734">
        <v>0</v>
      </c>
      <c r="CX734">
        <f>Y734*Source!I483</f>
        <v>6.8000000000000005E-2</v>
      </c>
      <c r="CY734">
        <f>AB734</f>
        <v>819.07</v>
      </c>
      <c r="CZ734">
        <f>AF734</f>
        <v>86.4</v>
      </c>
      <c r="DA734">
        <f>AJ734</f>
        <v>9.48</v>
      </c>
      <c r="DB734">
        <f>ROUND((ROUND(AT734*CZ734,2)*1.25),6)</f>
        <v>8.6374999999999993</v>
      </c>
      <c r="DC734">
        <f>ROUND((ROUND(AT734*AG734,2)*1.25),6)</f>
        <v>1.35</v>
      </c>
    </row>
    <row r="735" spans="1:107" x14ac:dyDescent="0.2">
      <c r="A735">
        <f>ROW(Source!A483)</f>
        <v>483</v>
      </c>
      <c r="B735">
        <v>68187018</v>
      </c>
      <c r="C735">
        <v>68193768</v>
      </c>
      <c r="D735">
        <v>64871277</v>
      </c>
      <c r="E735">
        <v>1</v>
      </c>
      <c r="F735">
        <v>1</v>
      </c>
      <c r="G735">
        <v>1</v>
      </c>
      <c r="H735">
        <v>2</v>
      </c>
      <c r="I735" t="s">
        <v>725</v>
      </c>
      <c r="J735" t="s">
        <v>726</v>
      </c>
      <c r="K735" t="s">
        <v>727</v>
      </c>
      <c r="L735">
        <v>1368</v>
      </c>
      <c r="N735">
        <v>1011</v>
      </c>
      <c r="O735" t="s">
        <v>669</v>
      </c>
      <c r="P735" t="s">
        <v>669</v>
      </c>
      <c r="Q735">
        <v>1</v>
      </c>
      <c r="W735">
        <v>0</v>
      </c>
      <c r="X735">
        <v>1106923569</v>
      </c>
      <c r="Y735">
        <v>8.7499999999999994E-2</v>
      </c>
      <c r="AA735">
        <v>0</v>
      </c>
      <c r="AB735">
        <v>1000.16</v>
      </c>
      <c r="AC735">
        <v>383.81</v>
      </c>
      <c r="AD735">
        <v>0</v>
      </c>
      <c r="AE735">
        <v>0</v>
      </c>
      <c r="AF735">
        <v>112</v>
      </c>
      <c r="AG735">
        <v>13.5</v>
      </c>
      <c r="AH735">
        <v>0</v>
      </c>
      <c r="AI735">
        <v>1</v>
      </c>
      <c r="AJ735">
        <v>8.93</v>
      </c>
      <c r="AK735">
        <v>28.43</v>
      </c>
      <c r="AL735">
        <v>1</v>
      </c>
      <c r="AN735">
        <v>0</v>
      </c>
      <c r="AO735">
        <v>1</v>
      </c>
      <c r="AP735">
        <v>1</v>
      </c>
      <c r="AQ735">
        <v>0</v>
      </c>
      <c r="AR735">
        <v>0</v>
      </c>
      <c r="AS735" t="s">
        <v>3</v>
      </c>
      <c r="AT735">
        <v>7.0000000000000007E-2</v>
      </c>
      <c r="AU735" t="s">
        <v>20</v>
      </c>
      <c r="AV735">
        <v>0</v>
      </c>
      <c r="AW735">
        <v>2</v>
      </c>
      <c r="AX735">
        <v>68193788</v>
      </c>
      <c r="AY735">
        <v>1</v>
      </c>
      <c r="AZ735">
        <v>2048</v>
      </c>
      <c r="BA735">
        <v>717</v>
      </c>
      <c r="BB735">
        <v>0</v>
      </c>
      <c r="BC735">
        <v>0</v>
      </c>
      <c r="BD735">
        <v>0</v>
      </c>
      <c r="BE735">
        <v>0</v>
      </c>
      <c r="BF735">
        <v>0</v>
      </c>
      <c r="BG735">
        <v>0</v>
      </c>
      <c r="BH735">
        <v>0</v>
      </c>
      <c r="BI735">
        <v>0</v>
      </c>
      <c r="BJ735">
        <v>0</v>
      </c>
      <c r="BK735">
        <v>0</v>
      </c>
      <c r="BL735">
        <v>0</v>
      </c>
      <c r="BM735">
        <v>0</v>
      </c>
      <c r="BN735">
        <v>0</v>
      </c>
      <c r="BO735">
        <v>0</v>
      </c>
      <c r="BP735">
        <v>0</v>
      </c>
      <c r="BQ735">
        <v>0</v>
      </c>
      <c r="BR735">
        <v>0</v>
      </c>
      <c r="BS735">
        <v>0</v>
      </c>
      <c r="BT735">
        <v>0</v>
      </c>
      <c r="BU735">
        <v>0</v>
      </c>
      <c r="BV735">
        <v>0</v>
      </c>
      <c r="BW735">
        <v>0</v>
      </c>
      <c r="CX735">
        <f>Y735*Source!I483</f>
        <v>5.9499999999999997E-2</v>
      </c>
      <c r="CY735">
        <f>AB735</f>
        <v>1000.16</v>
      </c>
      <c r="CZ735">
        <f>AF735</f>
        <v>112</v>
      </c>
      <c r="DA735">
        <f>AJ735</f>
        <v>8.93</v>
      </c>
      <c r="DB735">
        <f>ROUND((ROUND(AT735*CZ735,2)*1.25),6)</f>
        <v>9.8000000000000007</v>
      </c>
      <c r="DC735">
        <f>ROUND((ROUND(AT735*AG735,2)*1.25),6)</f>
        <v>1.1875</v>
      </c>
    </row>
    <row r="736" spans="1:107" x14ac:dyDescent="0.2">
      <c r="A736">
        <f>ROW(Source!A483)</f>
        <v>483</v>
      </c>
      <c r="B736">
        <v>68187018</v>
      </c>
      <c r="C736">
        <v>68193768</v>
      </c>
      <c r="D736">
        <v>64871483</v>
      </c>
      <c r="E736">
        <v>1</v>
      </c>
      <c r="F736">
        <v>1</v>
      </c>
      <c r="G736">
        <v>1</v>
      </c>
      <c r="H736">
        <v>2</v>
      </c>
      <c r="I736" t="s">
        <v>851</v>
      </c>
      <c r="J736" t="s">
        <v>852</v>
      </c>
      <c r="K736" t="s">
        <v>853</v>
      </c>
      <c r="L736">
        <v>1368</v>
      </c>
      <c r="N736">
        <v>1011</v>
      </c>
      <c r="O736" t="s">
        <v>669</v>
      </c>
      <c r="P736" t="s">
        <v>669</v>
      </c>
      <c r="Q736">
        <v>1</v>
      </c>
      <c r="W736">
        <v>0</v>
      </c>
      <c r="X736">
        <v>1514068676</v>
      </c>
      <c r="Y736">
        <v>1.7375</v>
      </c>
      <c r="AA736">
        <v>0</v>
      </c>
      <c r="AB736">
        <v>8.5399999999999991</v>
      </c>
      <c r="AC736">
        <v>0</v>
      </c>
      <c r="AD736">
        <v>0</v>
      </c>
      <c r="AE736">
        <v>0</v>
      </c>
      <c r="AF736">
        <v>1.2</v>
      </c>
      <c r="AG736">
        <v>0</v>
      </c>
      <c r="AH736">
        <v>0</v>
      </c>
      <c r="AI736">
        <v>1</v>
      </c>
      <c r="AJ736">
        <v>7.12</v>
      </c>
      <c r="AK736">
        <v>28.43</v>
      </c>
      <c r="AL736">
        <v>1</v>
      </c>
      <c r="AN736">
        <v>0</v>
      </c>
      <c r="AO736">
        <v>1</v>
      </c>
      <c r="AP736">
        <v>1</v>
      </c>
      <c r="AQ736">
        <v>0</v>
      </c>
      <c r="AR736">
        <v>0</v>
      </c>
      <c r="AS736" t="s">
        <v>3</v>
      </c>
      <c r="AT736">
        <v>1.39</v>
      </c>
      <c r="AU736" t="s">
        <v>20</v>
      </c>
      <c r="AV736">
        <v>0</v>
      </c>
      <c r="AW736">
        <v>2</v>
      </c>
      <c r="AX736">
        <v>68193789</v>
      </c>
      <c r="AY736">
        <v>1</v>
      </c>
      <c r="AZ736">
        <v>2048</v>
      </c>
      <c r="BA736">
        <v>718</v>
      </c>
      <c r="BB736">
        <v>0</v>
      </c>
      <c r="BC736">
        <v>0</v>
      </c>
      <c r="BD736">
        <v>0</v>
      </c>
      <c r="BE736">
        <v>0</v>
      </c>
      <c r="BF736">
        <v>0</v>
      </c>
      <c r="BG736">
        <v>0</v>
      </c>
      <c r="BH736">
        <v>0</v>
      </c>
      <c r="BI736">
        <v>0</v>
      </c>
      <c r="BJ736">
        <v>0</v>
      </c>
      <c r="BK736">
        <v>0</v>
      </c>
      <c r="BL736">
        <v>0</v>
      </c>
      <c r="BM736">
        <v>0</v>
      </c>
      <c r="BN736">
        <v>0</v>
      </c>
      <c r="BO736">
        <v>0</v>
      </c>
      <c r="BP736">
        <v>0</v>
      </c>
      <c r="BQ736">
        <v>0</v>
      </c>
      <c r="BR736">
        <v>0</v>
      </c>
      <c r="BS736">
        <v>0</v>
      </c>
      <c r="BT736">
        <v>0</v>
      </c>
      <c r="BU736">
        <v>0</v>
      </c>
      <c r="BV736">
        <v>0</v>
      </c>
      <c r="BW736">
        <v>0</v>
      </c>
      <c r="CX736">
        <f>Y736*Source!I483</f>
        <v>1.1815000000000002</v>
      </c>
      <c r="CY736">
        <f>AB736</f>
        <v>8.5399999999999991</v>
      </c>
      <c r="CZ736">
        <f>AF736</f>
        <v>1.2</v>
      </c>
      <c r="DA736">
        <f>AJ736</f>
        <v>7.12</v>
      </c>
      <c r="DB736">
        <f>ROUND((ROUND(AT736*CZ736,2)*1.25),6)</f>
        <v>2.0874999999999999</v>
      </c>
      <c r="DC736">
        <f>ROUND((ROUND(AT736*AG736,2)*1.25),6)</f>
        <v>0</v>
      </c>
    </row>
    <row r="737" spans="1:107" x14ac:dyDescent="0.2">
      <c r="A737">
        <f>ROW(Source!A483)</f>
        <v>483</v>
      </c>
      <c r="B737">
        <v>68187018</v>
      </c>
      <c r="C737">
        <v>68193768</v>
      </c>
      <c r="D737">
        <v>64873129</v>
      </c>
      <c r="E737">
        <v>1</v>
      </c>
      <c r="F737">
        <v>1</v>
      </c>
      <c r="G737">
        <v>1</v>
      </c>
      <c r="H737">
        <v>2</v>
      </c>
      <c r="I737" t="s">
        <v>715</v>
      </c>
      <c r="J737" t="s">
        <v>716</v>
      </c>
      <c r="K737" t="s">
        <v>717</v>
      </c>
      <c r="L737">
        <v>1368</v>
      </c>
      <c r="N737">
        <v>1011</v>
      </c>
      <c r="O737" t="s">
        <v>669</v>
      </c>
      <c r="P737" t="s">
        <v>669</v>
      </c>
      <c r="Q737">
        <v>1</v>
      </c>
      <c r="W737">
        <v>0</v>
      </c>
      <c r="X737">
        <v>1230759911</v>
      </c>
      <c r="Y737">
        <v>0.55000000000000004</v>
      </c>
      <c r="AA737">
        <v>0</v>
      </c>
      <c r="AB737">
        <v>851.65</v>
      </c>
      <c r="AC737">
        <v>329.79</v>
      </c>
      <c r="AD737">
        <v>0</v>
      </c>
      <c r="AE737">
        <v>0</v>
      </c>
      <c r="AF737">
        <v>87.17</v>
      </c>
      <c r="AG737">
        <v>11.6</v>
      </c>
      <c r="AH737">
        <v>0</v>
      </c>
      <c r="AI737">
        <v>1</v>
      </c>
      <c r="AJ737">
        <v>9.77</v>
      </c>
      <c r="AK737">
        <v>28.43</v>
      </c>
      <c r="AL737">
        <v>1</v>
      </c>
      <c r="AN737">
        <v>0</v>
      </c>
      <c r="AO737">
        <v>1</v>
      </c>
      <c r="AP737">
        <v>1</v>
      </c>
      <c r="AQ737">
        <v>0</v>
      </c>
      <c r="AR737">
        <v>0</v>
      </c>
      <c r="AS737" t="s">
        <v>3</v>
      </c>
      <c r="AT737">
        <v>0.44</v>
      </c>
      <c r="AU737" t="s">
        <v>20</v>
      </c>
      <c r="AV737">
        <v>0</v>
      </c>
      <c r="AW737">
        <v>2</v>
      </c>
      <c r="AX737">
        <v>68193790</v>
      </c>
      <c r="AY737">
        <v>1</v>
      </c>
      <c r="AZ737">
        <v>0</v>
      </c>
      <c r="BA737">
        <v>719</v>
      </c>
      <c r="BB737">
        <v>0</v>
      </c>
      <c r="BC737">
        <v>0</v>
      </c>
      <c r="BD737">
        <v>0</v>
      </c>
      <c r="BE737">
        <v>0</v>
      </c>
      <c r="BF737">
        <v>0</v>
      </c>
      <c r="BG737">
        <v>0</v>
      </c>
      <c r="BH737">
        <v>0</v>
      </c>
      <c r="BI737">
        <v>0</v>
      </c>
      <c r="BJ737">
        <v>0</v>
      </c>
      <c r="BK737">
        <v>0</v>
      </c>
      <c r="BL737">
        <v>0</v>
      </c>
      <c r="BM737">
        <v>0</v>
      </c>
      <c r="BN737">
        <v>0</v>
      </c>
      <c r="BO737">
        <v>0</v>
      </c>
      <c r="BP737">
        <v>0</v>
      </c>
      <c r="BQ737">
        <v>0</v>
      </c>
      <c r="BR737">
        <v>0</v>
      </c>
      <c r="BS737">
        <v>0</v>
      </c>
      <c r="BT737">
        <v>0</v>
      </c>
      <c r="BU737">
        <v>0</v>
      </c>
      <c r="BV737">
        <v>0</v>
      </c>
      <c r="BW737">
        <v>0</v>
      </c>
      <c r="CX737">
        <f>Y737*Source!I483</f>
        <v>0.37400000000000005</v>
      </c>
      <c r="CY737">
        <f>AB737</f>
        <v>851.65</v>
      </c>
      <c r="CZ737">
        <f>AF737</f>
        <v>87.17</v>
      </c>
      <c r="DA737">
        <f>AJ737</f>
        <v>9.77</v>
      </c>
      <c r="DB737">
        <f>ROUND((ROUND(AT737*CZ737,2)*1.25),6)</f>
        <v>47.9375</v>
      </c>
      <c r="DC737">
        <f>ROUND((ROUND(AT737*AG737,2)*1.25),6)</f>
        <v>6.375</v>
      </c>
    </row>
    <row r="738" spans="1:107" x14ac:dyDescent="0.2">
      <c r="A738">
        <f>ROW(Source!A483)</f>
        <v>483</v>
      </c>
      <c r="B738">
        <v>68187018</v>
      </c>
      <c r="C738">
        <v>68193768</v>
      </c>
      <c r="D738">
        <v>64807300</v>
      </c>
      <c r="E738">
        <v>1</v>
      </c>
      <c r="F738">
        <v>1</v>
      </c>
      <c r="G738">
        <v>1</v>
      </c>
      <c r="H738">
        <v>3</v>
      </c>
      <c r="I738" t="s">
        <v>982</v>
      </c>
      <c r="J738" t="s">
        <v>983</v>
      </c>
      <c r="K738" t="s">
        <v>984</v>
      </c>
      <c r="L738">
        <v>1348</v>
      </c>
      <c r="N738">
        <v>1009</v>
      </c>
      <c r="O738" t="s">
        <v>133</v>
      </c>
      <c r="P738" t="s">
        <v>133</v>
      </c>
      <c r="Q738">
        <v>1000</v>
      </c>
      <c r="W738">
        <v>0</v>
      </c>
      <c r="X738">
        <v>1987285981</v>
      </c>
      <c r="Y738">
        <v>1.9000000000000001E-4</v>
      </c>
      <c r="AA738">
        <v>323375.59999999998</v>
      </c>
      <c r="AB738">
        <v>0</v>
      </c>
      <c r="AC738">
        <v>0</v>
      </c>
      <c r="AD738">
        <v>0</v>
      </c>
      <c r="AE738">
        <v>32830.01</v>
      </c>
      <c r="AF738">
        <v>0</v>
      </c>
      <c r="AG738">
        <v>0</v>
      </c>
      <c r="AH738">
        <v>0</v>
      </c>
      <c r="AI738">
        <v>9.85</v>
      </c>
      <c r="AJ738">
        <v>1</v>
      </c>
      <c r="AK738">
        <v>1</v>
      </c>
      <c r="AL738">
        <v>1</v>
      </c>
      <c r="AN738">
        <v>0</v>
      </c>
      <c r="AO738">
        <v>1</v>
      </c>
      <c r="AP738">
        <v>0</v>
      </c>
      <c r="AQ738">
        <v>0</v>
      </c>
      <c r="AR738">
        <v>0</v>
      </c>
      <c r="AS738" t="s">
        <v>3</v>
      </c>
      <c r="AT738">
        <v>1.9000000000000001E-4</v>
      </c>
      <c r="AU738" t="s">
        <v>3</v>
      </c>
      <c r="AV738">
        <v>0</v>
      </c>
      <c r="AW738">
        <v>2</v>
      </c>
      <c r="AX738">
        <v>68193791</v>
      </c>
      <c r="AY738">
        <v>1</v>
      </c>
      <c r="AZ738">
        <v>0</v>
      </c>
      <c r="BA738">
        <v>720</v>
      </c>
      <c r="BB738">
        <v>0</v>
      </c>
      <c r="BC738">
        <v>0</v>
      </c>
      <c r="BD738">
        <v>0</v>
      </c>
      <c r="BE738">
        <v>0</v>
      </c>
      <c r="BF738">
        <v>0</v>
      </c>
      <c r="BG738">
        <v>0</v>
      </c>
      <c r="BH738">
        <v>0</v>
      </c>
      <c r="BI738">
        <v>0</v>
      </c>
      <c r="BJ738">
        <v>0</v>
      </c>
      <c r="BK738">
        <v>0</v>
      </c>
      <c r="BL738">
        <v>0</v>
      </c>
      <c r="BM738">
        <v>0</v>
      </c>
      <c r="BN738">
        <v>0</v>
      </c>
      <c r="BO738">
        <v>0</v>
      </c>
      <c r="BP738">
        <v>0</v>
      </c>
      <c r="BQ738">
        <v>0</v>
      </c>
      <c r="BR738">
        <v>0</v>
      </c>
      <c r="BS738">
        <v>0</v>
      </c>
      <c r="BT738">
        <v>0</v>
      </c>
      <c r="BU738">
        <v>0</v>
      </c>
      <c r="BV738">
        <v>0</v>
      </c>
      <c r="BW738">
        <v>0</v>
      </c>
      <c r="CX738">
        <f>Y738*Source!I483</f>
        <v>1.2920000000000002E-4</v>
      </c>
      <c r="CY738">
        <f t="shared" ref="CY738:CY747" si="166">AA738</f>
        <v>323375.59999999998</v>
      </c>
      <c r="CZ738">
        <f t="shared" ref="CZ738:CZ747" si="167">AE738</f>
        <v>32830.01</v>
      </c>
      <c r="DA738">
        <f t="shared" ref="DA738:DA747" si="168">AI738</f>
        <v>9.85</v>
      </c>
      <c r="DB738">
        <f t="shared" ref="DB738:DB747" si="169">ROUND(ROUND(AT738*CZ738,2),6)</f>
        <v>6.24</v>
      </c>
      <c r="DC738">
        <f t="shared" ref="DC738:DC747" si="170">ROUND(ROUND(AT738*AG738,2),6)</f>
        <v>0</v>
      </c>
    </row>
    <row r="739" spans="1:107" x14ac:dyDescent="0.2">
      <c r="A739">
        <f>ROW(Source!A483)</f>
        <v>483</v>
      </c>
      <c r="B739">
        <v>68187018</v>
      </c>
      <c r="C739">
        <v>68193768</v>
      </c>
      <c r="D739">
        <v>64807543</v>
      </c>
      <c r="E739">
        <v>1</v>
      </c>
      <c r="F739">
        <v>1</v>
      </c>
      <c r="G739">
        <v>1</v>
      </c>
      <c r="H739">
        <v>3</v>
      </c>
      <c r="I739" t="s">
        <v>860</v>
      </c>
      <c r="J739" t="s">
        <v>861</v>
      </c>
      <c r="K739" t="s">
        <v>862</v>
      </c>
      <c r="L739">
        <v>1339</v>
      </c>
      <c r="N739">
        <v>1007</v>
      </c>
      <c r="O739" t="s">
        <v>712</v>
      </c>
      <c r="P739" t="s">
        <v>712</v>
      </c>
      <c r="Q739">
        <v>1</v>
      </c>
      <c r="W739">
        <v>0</v>
      </c>
      <c r="X739">
        <v>-756465305</v>
      </c>
      <c r="Y739">
        <v>0.34200000000000003</v>
      </c>
      <c r="AA739">
        <v>52.89</v>
      </c>
      <c r="AB739">
        <v>0</v>
      </c>
      <c r="AC739">
        <v>0</v>
      </c>
      <c r="AD739">
        <v>0</v>
      </c>
      <c r="AE739">
        <v>6.23</v>
      </c>
      <c r="AF739">
        <v>0</v>
      </c>
      <c r="AG739">
        <v>0</v>
      </c>
      <c r="AH739">
        <v>0</v>
      </c>
      <c r="AI739">
        <v>8.49</v>
      </c>
      <c r="AJ739">
        <v>1</v>
      </c>
      <c r="AK739">
        <v>1</v>
      </c>
      <c r="AL739">
        <v>1</v>
      </c>
      <c r="AN739">
        <v>0</v>
      </c>
      <c r="AO739">
        <v>1</v>
      </c>
      <c r="AP739">
        <v>0</v>
      </c>
      <c r="AQ739">
        <v>0</v>
      </c>
      <c r="AR739">
        <v>0</v>
      </c>
      <c r="AS739" t="s">
        <v>3</v>
      </c>
      <c r="AT739">
        <v>0.34200000000000003</v>
      </c>
      <c r="AU739" t="s">
        <v>3</v>
      </c>
      <c r="AV739">
        <v>0</v>
      </c>
      <c r="AW739">
        <v>2</v>
      </c>
      <c r="AX739">
        <v>68193792</v>
      </c>
      <c r="AY739">
        <v>1</v>
      </c>
      <c r="AZ739">
        <v>0</v>
      </c>
      <c r="BA739">
        <v>721</v>
      </c>
      <c r="BB739">
        <v>0</v>
      </c>
      <c r="BC739">
        <v>0</v>
      </c>
      <c r="BD739">
        <v>0</v>
      </c>
      <c r="BE739">
        <v>0</v>
      </c>
      <c r="BF739">
        <v>0</v>
      </c>
      <c r="BG739">
        <v>0</v>
      </c>
      <c r="BH739">
        <v>0</v>
      </c>
      <c r="BI739">
        <v>0</v>
      </c>
      <c r="BJ739">
        <v>0</v>
      </c>
      <c r="BK739">
        <v>0</v>
      </c>
      <c r="BL739">
        <v>0</v>
      </c>
      <c r="BM739">
        <v>0</v>
      </c>
      <c r="BN739">
        <v>0</v>
      </c>
      <c r="BO739">
        <v>0</v>
      </c>
      <c r="BP739">
        <v>0</v>
      </c>
      <c r="BQ739">
        <v>0</v>
      </c>
      <c r="BR739">
        <v>0</v>
      </c>
      <c r="BS739">
        <v>0</v>
      </c>
      <c r="BT739">
        <v>0</v>
      </c>
      <c r="BU739">
        <v>0</v>
      </c>
      <c r="BV739">
        <v>0</v>
      </c>
      <c r="BW739">
        <v>0</v>
      </c>
      <c r="CX739">
        <f>Y739*Source!I483</f>
        <v>0.23256000000000004</v>
      </c>
      <c r="CY739">
        <f t="shared" si="166"/>
        <v>52.89</v>
      </c>
      <c r="CZ739">
        <f t="shared" si="167"/>
        <v>6.23</v>
      </c>
      <c r="DA739">
        <f t="shared" si="168"/>
        <v>8.49</v>
      </c>
      <c r="DB739">
        <f t="shared" si="169"/>
        <v>2.13</v>
      </c>
      <c r="DC739">
        <f t="shared" si="170"/>
        <v>0</v>
      </c>
    </row>
    <row r="740" spans="1:107" x14ac:dyDescent="0.2">
      <c r="A740">
        <f>ROW(Source!A483)</f>
        <v>483</v>
      </c>
      <c r="B740">
        <v>68187018</v>
      </c>
      <c r="C740">
        <v>68193768</v>
      </c>
      <c r="D740">
        <v>64807574</v>
      </c>
      <c r="E740">
        <v>1</v>
      </c>
      <c r="F740">
        <v>1</v>
      </c>
      <c r="G740">
        <v>1</v>
      </c>
      <c r="H740">
        <v>3</v>
      </c>
      <c r="I740" t="s">
        <v>985</v>
      </c>
      <c r="J740" t="s">
        <v>986</v>
      </c>
      <c r="K740" t="s">
        <v>987</v>
      </c>
      <c r="L740">
        <v>1348</v>
      </c>
      <c r="N740">
        <v>1009</v>
      </c>
      <c r="O740" t="s">
        <v>133</v>
      </c>
      <c r="P740" t="s">
        <v>133</v>
      </c>
      <c r="Q740">
        <v>1000</v>
      </c>
      <c r="W740">
        <v>0</v>
      </c>
      <c r="X740">
        <v>1625292450</v>
      </c>
      <c r="Y740">
        <v>4.4000000000000002E-4</v>
      </c>
      <c r="AA740">
        <v>48531.96</v>
      </c>
      <c r="AB740">
        <v>0</v>
      </c>
      <c r="AC740">
        <v>0</v>
      </c>
      <c r="AD740">
        <v>0</v>
      </c>
      <c r="AE740">
        <v>15118.99</v>
      </c>
      <c r="AF740">
        <v>0</v>
      </c>
      <c r="AG740">
        <v>0</v>
      </c>
      <c r="AH740">
        <v>0</v>
      </c>
      <c r="AI740">
        <v>3.21</v>
      </c>
      <c r="AJ740">
        <v>1</v>
      </c>
      <c r="AK740">
        <v>1</v>
      </c>
      <c r="AL740">
        <v>1</v>
      </c>
      <c r="AN740">
        <v>0</v>
      </c>
      <c r="AO740">
        <v>1</v>
      </c>
      <c r="AP740">
        <v>0</v>
      </c>
      <c r="AQ740">
        <v>0</v>
      </c>
      <c r="AR740">
        <v>0</v>
      </c>
      <c r="AS740" t="s">
        <v>3</v>
      </c>
      <c r="AT740">
        <v>4.4000000000000002E-4</v>
      </c>
      <c r="AU740" t="s">
        <v>3</v>
      </c>
      <c r="AV740">
        <v>0</v>
      </c>
      <c r="AW740">
        <v>2</v>
      </c>
      <c r="AX740">
        <v>68193793</v>
      </c>
      <c r="AY740">
        <v>1</v>
      </c>
      <c r="AZ740">
        <v>0</v>
      </c>
      <c r="BA740">
        <v>722</v>
      </c>
      <c r="BB740">
        <v>0</v>
      </c>
      <c r="BC740">
        <v>0</v>
      </c>
      <c r="BD740">
        <v>0</v>
      </c>
      <c r="BE740">
        <v>0</v>
      </c>
      <c r="BF740">
        <v>0</v>
      </c>
      <c r="BG740">
        <v>0</v>
      </c>
      <c r="BH740">
        <v>0</v>
      </c>
      <c r="BI740">
        <v>0</v>
      </c>
      <c r="BJ740">
        <v>0</v>
      </c>
      <c r="BK740">
        <v>0</v>
      </c>
      <c r="BL740">
        <v>0</v>
      </c>
      <c r="BM740">
        <v>0</v>
      </c>
      <c r="BN740">
        <v>0</v>
      </c>
      <c r="BO740">
        <v>0</v>
      </c>
      <c r="BP740">
        <v>0</v>
      </c>
      <c r="BQ740">
        <v>0</v>
      </c>
      <c r="BR740">
        <v>0</v>
      </c>
      <c r="BS740">
        <v>0</v>
      </c>
      <c r="BT740">
        <v>0</v>
      </c>
      <c r="BU740">
        <v>0</v>
      </c>
      <c r="BV740">
        <v>0</v>
      </c>
      <c r="BW740">
        <v>0</v>
      </c>
      <c r="CX740">
        <f>Y740*Source!I483</f>
        <v>2.9920000000000001E-4</v>
      </c>
      <c r="CY740">
        <f t="shared" si="166"/>
        <v>48531.96</v>
      </c>
      <c r="CZ740">
        <f t="shared" si="167"/>
        <v>15118.99</v>
      </c>
      <c r="DA740">
        <f t="shared" si="168"/>
        <v>3.21</v>
      </c>
      <c r="DB740">
        <f t="shared" si="169"/>
        <v>6.65</v>
      </c>
      <c r="DC740">
        <f t="shared" si="170"/>
        <v>0</v>
      </c>
    </row>
    <row r="741" spans="1:107" x14ac:dyDescent="0.2">
      <c r="A741">
        <f>ROW(Source!A483)</f>
        <v>483</v>
      </c>
      <c r="B741">
        <v>68187018</v>
      </c>
      <c r="C741">
        <v>68193768</v>
      </c>
      <c r="D741">
        <v>64807749</v>
      </c>
      <c r="E741">
        <v>1</v>
      </c>
      <c r="F741">
        <v>1</v>
      </c>
      <c r="G741">
        <v>1</v>
      </c>
      <c r="H741">
        <v>3</v>
      </c>
      <c r="I741" t="s">
        <v>988</v>
      </c>
      <c r="J741" t="s">
        <v>989</v>
      </c>
      <c r="K741" t="s">
        <v>990</v>
      </c>
      <c r="L741">
        <v>1348</v>
      </c>
      <c r="N741">
        <v>1009</v>
      </c>
      <c r="O741" t="s">
        <v>133</v>
      </c>
      <c r="P741" t="s">
        <v>133</v>
      </c>
      <c r="Q741">
        <v>1000</v>
      </c>
      <c r="W741">
        <v>0</v>
      </c>
      <c r="X741">
        <v>24062879</v>
      </c>
      <c r="Y741">
        <v>5.2999999999999998E-4</v>
      </c>
      <c r="AA741">
        <v>55765.5</v>
      </c>
      <c r="AB741">
        <v>0</v>
      </c>
      <c r="AC741">
        <v>0</v>
      </c>
      <c r="AD741">
        <v>0</v>
      </c>
      <c r="AE741">
        <v>16950</v>
      </c>
      <c r="AF741">
        <v>0</v>
      </c>
      <c r="AG741">
        <v>0</v>
      </c>
      <c r="AH741">
        <v>0</v>
      </c>
      <c r="AI741">
        <v>3.29</v>
      </c>
      <c r="AJ741">
        <v>1</v>
      </c>
      <c r="AK741">
        <v>1</v>
      </c>
      <c r="AL741">
        <v>1</v>
      </c>
      <c r="AN741">
        <v>0</v>
      </c>
      <c r="AO741">
        <v>1</v>
      </c>
      <c r="AP741">
        <v>0</v>
      </c>
      <c r="AQ741">
        <v>0</v>
      </c>
      <c r="AR741">
        <v>0</v>
      </c>
      <c r="AS741" t="s">
        <v>3</v>
      </c>
      <c r="AT741">
        <v>5.2999999999999998E-4</v>
      </c>
      <c r="AU741" t="s">
        <v>3</v>
      </c>
      <c r="AV741">
        <v>0</v>
      </c>
      <c r="AW741">
        <v>2</v>
      </c>
      <c r="AX741">
        <v>68193794</v>
      </c>
      <c r="AY741">
        <v>1</v>
      </c>
      <c r="AZ741">
        <v>0</v>
      </c>
      <c r="BA741">
        <v>723</v>
      </c>
      <c r="BB741">
        <v>0</v>
      </c>
      <c r="BC741">
        <v>0</v>
      </c>
      <c r="BD741">
        <v>0</v>
      </c>
      <c r="BE741">
        <v>0</v>
      </c>
      <c r="BF741">
        <v>0</v>
      </c>
      <c r="BG741">
        <v>0</v>
      </c>
      <c r="BH741">
        <v>0</v>
      </c>
      <c r="BI741">
        <v>0</v>
      </c>
      <c r="BJ741">
        <v>0</v>
      </c>
      <c r="BK741">
        <v>0</v>
      </c>
      <c r="BL741">
        <v>0</v>
      </c>
      <c r="BM741">
        <v>0</v>
      </c>
      <c r="BN741">
        <v>0</v>
      </c>
      <c r="BO741">
        <v>0</v>
      </c>
      <c r="BP741">
        <v>0</v>
      </c>
      <c r="BQ741">
        <v>0</v>
      </c>
      <c r="BR741">
        <v>0</v>
      </c>
      <c r="BS741">
        <v>0</v>
      </c>
      <c r="BT741">
        <v>0</v>
      </c>
      <c r="BU741">
        <v>0</v>
      </c>
      <c r="BV741">
        <v>0</v>
      </c>
      <c r="BW741">
        <v>0</v>
      </c>
      <c r="CX741">
        <f>Y741*Source!I483</f>
        <v>3.6040000000000003E-4</v>
      </c>
      <c r="CY741">
        <f t="shared" si="166"/>
        <v>55765.5</v>
      </c>
      <c r="CZ741">
        <f t="shared" si="167"/>
        <v>16950</v>
      </c>
      <c r="DA741">
        <f t="shared" si="168"/>
        <v>3.29</v>
      </c>
      <c r="DB741">
        <f t="shared" si="169"/>
        <v>8.98</v>
      </c>
      <c r="DC741">
        <f t="shared" si="170"/>
        <v>0</v>
      </c>
    </row>
    <row r="742" spans="1:107" x14ac:dyDescent="0.2">
      <c r="A742">
        <f>ROW(Source!A483)</f>
        <v>483</v>
      </c>
      <c r="B742">
        <v>68187018</v>
      </c>
      <c r="C742">
        <v>68193768</v>
      </c>
      <c r="D742">
        <v>64807856</v>
      </c>
      <c r="E742">
        <v>1</v>
      </c>
      <c r="F742">
        <v>1</v>
      </c>
      <c r="G742">
        <v>1</v>
      </c>
      <c r="H742">
        <v>3</v>
      </c>
      <c r="I742" t="s">
        <v>991</v>
      </c>
      <c r="J742" t="s">
        <v>992</v>
      </c>
      <c r="K742" t="s">
        <v>993</v>
      </c>
      <c r="L742">
        <v>1348</v>
      </c>
      <c r="N742">
        <v>1009</v>
      </c>
      <c r="O742" t="s">
        <v>133</v>
      </c>
      <c r="P742" t="s">
        <v>133</v>
      </c>
      <c r="Q742">
        <v>1000</v>
      </c>
      <c r="W742">
        <v>0</v>
      </c>
      <c r="X742">
        <v>1756124173</v>
      </c>
      <c r="Y742">
        <v>4.0000000000000002E-4</v>
      </c>
      <c r="AA742">
        <v>70918.75</v>
      </c>
      <c r="AB742">
        <v>0</v>
      </c>
      <c r="AC742">
        <v>0</v>
      </c>
      <c r="AD742">
        <v>0</v>
      </c>
      <c r="AE742">
        <v>13559.99</v>
      </c>
      <c r="AF742">
        <v>0</v>
      </c>
      <c r="AG742">
        <v>0</v>
      </c>
      <c r="AH742">
        <v>0</v>
      </c>
      <c r="AI742">
        <v>5.23</v>
      </c>
      <c r="AJ742">
        <v>1</v>
      </c>
      <c r="AK742">
        <v>1</v>
      </c>
      <c r="AL742">
        <v>1</v>
      </c>
      <c r="AN742">
        <v>0</v>
      </c>
      <c r="AO742">
        <v>1</v>
      </c>
      <c r="AP742">
        <v>0</v>
      </c>
      <c r="AQ742">
        <v>0</v>
      </c>
      <c r="AR742">
        <v>0</v>
      </c>
      <c r="AS742" t="s">
        <v>3</v>
      </c>
      <c r="AT742">
        <v>4.0000000000000002E-4</v>
      </c>
      <c r="AU742" t="s">
        <v>3</v>
      </c>
      <c r="AV742">
        <v>0</v>
      </c>
      <c r="AW742">
        <v>2</v>
      </c>
      <c r="AX742">
        <v>68193795</v>
      </c>
      <c r="AY742">
        <v>1</v>
      </c>
      <c r="AZ742">
        <v>0</v>
      </c>
      <c r="BA742">
        <v>724</v>
      </c>
      <c r="BB742">
        <v>0</v>
      </c>
      <c r="BC742">
        <v>0</v>
      </c>
      <c r="BD742">
        <v>0</v>
      </c>
      <c r="BE742">
        <v>0</v>
      </c>
      <c r="BF742">
        <v>0</v>
      </c>
      <c r="BG742">
        <v>0</v>
      </c>
      <c r="BH742">
        <v>0</v>
      </c>
      <c r="BI742">
        <v>0</v>
      </c>
      <c r="BJ742">
        <v>0</v>
      </c>
      <c r="BK742">
        <v>0</v>
      </c>
      <c r="BL742">
        <v>0</v>
      </c>
      <c r="BM742">
        <v>0</v>
      </c>
      <c r="BN742">
        <v>0</v>
      </c>
      <c r="BO742">
        <v>0</v>
      </c>
      <c r="BP742">
        <v>0</v>
      </c>
      <c r="BQ742">
        <v>0</v>
      </c>
      <c r="BR742">
        <v>0</v>
      </c>
      <c r="BS742">
        <v>0</v>
      </c>
      <c r="BT742">
        <v>0</v>
      </c>
      <c r="BU742">
        <v>0</v>
      </c>
      <c r="BV742">
        <v>0</v>
      </c>
      <c r="BW742">
        <v>0</v>
      </c>
      <c r="CX742">
        <f>Y742*Source!I483</f>
        <v>2.7200000000000005E-4</v>
      </c>
      <c r="CY742">
        <f t="shared" si="166"/>
        <v>70918.75</v>
      </c>
      <c r="CZ742">
        <f t="shared" si="167"/>
        <v>13559.99</v>
      </c>
      <c r="DA742">
        <f t="shared" si="168"/>
        <v>5.23</v>
      </c>
      <c r="DB742">
        <f t="shared" si="169"/>
        <v>5.42</v>
      </c>
      <c r="DC742">
        <f t="shared" si="170"/>
        <v>0</v>
      </c>
    </row>
    <row r="743" spans="1:107" x14ac:dyDescent="0.2">
      <c r="A743">
        <f>ROW(Source!A483)</f>
        <v>483</v>
      </c>
      <c r="B743">
        <v>68187018</v>
      </c>
      <c r="C743">
        <v>68193768</v>
      </c>
      <c r="D743">
        <v>64808586</v>
      </c>
      <c r="E743">
        <v>1</v>
      </c>
      <c r="F743">
        <v>1</v>
      </c>
      <c r="G743">
        <v>1</v>
      </c>
      <c r="H743">
        <v>3</v>
      </c>
      <c r="I743" t="s">
        <v>994</v>
      </c>
      <c r="J743" t="s">
        <v>995</v>
      </c>
      <c r="K743" t="s">
        <v>996</v>
      </c>
      <c r="L743">
        <v>1346</v>
      </c>
      <c r="N743">
        <v>1009</v>
      </c>
      <c r="O743" t="s">
        <v>120</v>
      </c>
      <c r="P743" t="s">
        <v>120</v>
      </c>
      <c r="Q743">
        <v>1</v>
      </c>
      <c r="W743">
        <v>0</v>
      </c>
      <c r="X743">
        <v>-2113933962</v>
      </c>
      <c r="Y743">
        <v>0.05</v>
      </c>
      <c r="AA743">
        <v>75.33</v>
      </c>
      <c r="AB743">
        <v>0</v>
      </c>
      <c r="AC743">
        <v>0</v>
      </c>
      <c r="AD743">
        <v>0</v>
      </c>
      <c r="AE743">
        <v>37.29</v>
      </c>
      <c r="AF743">
        <v>0</v>
      </c>
      <c r="AG743">
        <v>0</v>
      </c>
      <c r="AH743">
        <v>0</v>
      </c>
      <c r="AI743">
        <v>2.02</v>
      </c>
      <c r="AJ743">
        <v>1</v>
      </c>
      <c r="AK743">
        <v>1</v>
      </c>
      <c r="AL743">
        <v>1</v>
      </c>
      <c r="AN743">
        <v>0</v>
      </c>
      <c r="AO743">
        <v>1</v>
      </c>
      <c r="AP743">
        <v>0</v>
      </c>
      <c r="AQ743">
        <v>0</v>
      </c>
      <c r="AR743">
        <v>0</v>
      </c>
      <c r="AS743" t="s">
        <v>3</v>
      </c>
      <c r="AT743">
        <v>0.05</v>
      </c>
      <c r="AU743" t="s">
        <v>3</v>
      </c>
      <c r="AV743">
        <v>0</v>
      </c>
      <c r="AW743">
        <v>2</v>
      </c>
      <c r="AX743">
        <v>68193796</v>
      </c>
      <c r="AY743">
        <v>1</v>
      </c>
      <c r="AZ743">
        <v>0</v>
      </c>
      <c r="BA743">
        <v>725</v>
      </c>
      <c r="BB743">
        <v>0</v>
      </c>
      <c r="BC743">
        <v>0</v>
      </c>
      <c r="BD743">
        <v>0</v>
      </c>
      <c r="BE743">
        <v>0</v>
      </c>
      <c r="BF743">
        <v>0</v>
      </c>
      <c r="BG743">
        <v>0</v>
      </c>
      <c r="BH743">
        <v>0</v>
      </c>
      <c r="BI743">
        <v>0</v>
      </c>
      <c r="BJ743">
        <v>0</v>
      </c>
      <c r="BK743">
        <v>0</v>
      </c>
      <c r="BL743">
        <v>0</v>
      </c>
      <c r="BM743">
        <v>0</v>
      </c>
      <c r="BN743">
        <v>0</v>
      </c>
      <c r="BO743">
        <v>0</v>
      </c>
      <c r="BP743">
        <v>0</v>
      </c>
      <c r="BQ743">
        <v>0</v>
      </c>
      <c r="BR743">
        <v>0</v>
      </c>
      <c r="BS743">
        <v>0</v>
      </c>
      <c r="BT743">
        <v>0</v>
      </c>
      <c r="BU743">
        <v>0</v>
      </c>
      <c r="BV743">
        <v>0</v>
      </c>
      <c r="BW743">
        <v>0</v>
      </c>
      <c r="CX743">
        <f>Y743*Source!I483</f>
        <v>3.4000000000000002E-2</v>
      </c>
      <c r="CY743">
        <f t="shared" si="166"/>
        <v>75.33</v>
      </c>
      <c r="CZ743">
        <f t="shared" si="167"/>
        <v>37.29</v>
      </c>
      <c r="DA743">
        <f t="shared" si="168"/>
        <v>2.02</v>
      </c>
      <c r="DB743">
        <f t="shared" si="169"/>
        <v>1.86</v>
      </c>
      <c r="DC743">
        <f t="shared" si="170"/>
        <v>0</v>
      </c>
    </row>
    <row r="744" spans="1:107" x14ac:dyDescent="0.2">
      <c r="A744">
        <f>ROW(Source!A483)</f>
        <v>483</v>
      </c>
      <c r="B744">
        <v>68187018</v>
      </c>
      <c r="C744">
        <v>68193768</v>
      </c>
      <c r="D744">
        <v>64840305</v>
      </c>
      <c r="E744">
        <v>1</v>
      </c>
      <c r="F744">
        <v>1</v>
      </c>
      <c r="G744">
        <v>1</v>
      </c>
      <c r="H744">
        <v>3</v>
      </c>
      <c r="I744" t="s">
        <v>367</v>
      </c>
      <c r="J744" t="s">
        <v>369</v>
      </c>
      <c r="K744" t="s">
        <v>368</v>
      </c>
      <c r="L744">
        <v>1354</v>
      </c>
      <c r="N744">
        <v>1010</v>
      </c>
      <c r="O744" t="s">
        <v>72</v>
      </c>
      <c r="P744" t="s">
        <v>72</v>
      </c>
      <c r="Q744">
        <v>1</v>
      </c>
      <c r="W744">
        <v>0</v>
      </c>
      <c r="X744">
        <v>-639359295</v>
      </c>
      <c r="Y744">
        <v>8.8235290000000006</v>
      </c>
      <c r="AA744">
        <v>228.24</v>
      </c>
      <c r="AB744">
        <v>0</v>
      </c>
      <c r="AC744">
        <v>0</v>
      </c>
      <c r="AD744">
        <v>0</v>
      </c>
      <c r="AE744">
        <v>28.53</v>
      </c>
      <c r="AF744">
        <v>0</v>
      </c>
      <c r="AG744">
        <v>0</v>
      </c>
      <c r="AH744">
        <v>0</v>
      </c>
      <c r="AI744">
        <v>8</v>
      </c>
      <c r="AJ744">
        <v>1</v>
      </c>
      <c r="AK744">
        <v>1</v>
      </c>
      <c r="AL744">
        <v>1</v>
      </c>
      <c r="AN744">
        <v>0</v>
      </c>
      <c r="AO744">
        <v>0</v>
      </c>
      <c r="AP744">
        <v>0</v>
      </c>
      <c r="AQ744">
        <v>0</v>
      </c>
      <c r="AR744">
        <v>0</v>
      </c>
      <c r="AS744" t="s">
        <v>3</v>
      </c>
      <c r="AT744">
        <v>8.8235290000000006</v>
      </c>
      <c r="AU744" t="s">
        <v>3</v>
      </c>
      <c r="AV744">
        <v>0</v>
      </c>
      <c r="AW744">
        <v>1</v>
      </c>
      <c r="AX744">
        <v>-1</v>
      </c>
      <c r="AY744">
        <v>0</v>
      </c>
      <c r="AZ744">
        <v>0</v>
      </c>
      <c r="BA744" t="s">
        <v>3</v>
      </c>
      <c r="BB744">
        <v>0</v>
      </c>
      <c r="BC744">
        <v>0</v>
      </c>
      <c r="BD744">
        <v>0</v>
      </c>
      <c r="BE744">
        <v>0</v>
      </c>
      <c r="BF744">
        <v>0</v>
      </c>
      <c r="BG744">
        <v>0</v>
      </c>
      <c r="BH744">
        <v>0</v>
      </c>
      <c r="BI744">
        <v>0</v>
      </c>
      <c r="BJ744">
        <v>0</v>
      </c>
      <c r="BK744">
        <v>0</v>
      </c>
      <c r="BL744">
        <v>0</v>
      </c>
      <c r="BM744">
        <v>0</v>
      </c>
      <c r="BN744">
        <v>0</v>
      </c>
      <c r="BO744">
        <v>0</v>
      </c>
      <c r="BP744">
        <v>0</v>
      </c>
      <c r="BQ744">
        <v>0</v>
      </c>
      <c r="BR744">
        <v>0</v>
      </c>
      <c r="BS744">
        <v>0</v>
      </c>
      <c r="BT744">
        <v>0</v>
      </c>
      <c r="BU744">
        <v>0</v>
      </c>
      <c r="BV744">
        <v>0</v>
      </c>
      <c r="BW744">
        <v>0</v>
      </c>
      <c r="CX744">
        <f>Y744*Source!I483</f>
        <v>5.9999997200000008</v>
      </c>
      <c r="CY744">
        <f t="shared" si="166"/>
        <v>228.24</v>
      </c>
      <c r="CZ744">
        <f t="shared" si="167"/>
        <v>28.53</v>
      </c>
      <c r="DA744">
        <f t="shared" si="168"/>
        <v>8</v>
      </c>
      <c r="DB744">
        <f t="shared" si="169"/>
        <v>251.74</v>
      </c>
      <c r="DC744">
        <f t="shared" si="170"/>
        <v>0</v>
      </c>
    </row>
    <row r="745" spans="1:107" x14ac:dyDescent="0.2">
      <c r="A745">
        <f>ROW(Source!A483)</f>
        <v>483</v>
      </c>
      <c r="B745">
        <v>68187018</v>
      </c>
      <c r="C745">
        <v>68193768</v>
      </c>
      <c r="D745">
        <v>64840576</v>
      </c>
      <c r="E745">
        <v>1</v>
      </c>
      <c r="F745">
        <v>1</v>
      </c>
      <c r="G745">
        <v>1</v>
      </c>
      <c r="H745">
        <v>3</v>
      </c>
      <c r="I745" t="s">
        <v>997</v>
      </c>
      <c r="J745" t="s">
        <v>998</v>
      </c>
      <c r="K745" t="s">
        <v>999</v>
      </c>
      <c r="L745">
        <v>1301</v>
      </c>
      <c r="N745">
        <v>1003</v>
      </c>
      <c r="O745" t="s">
        <v>507</v>
      </c>
      <c r="P745" t="s">
        <v>507</v>
      </c>
      <c r="Q745">
        <v>1</v>
      </c>
      <c r="W745">
        <v>0</v>
      </c>
      <c r="X745">
        <v>613901377</v>
      </c>
      <c r="Y745">
        <v>100</v>
      </c>
      <c r="AA745">
        <v>167.81</v>
      </c>
      <c r="AB745">
        <v>0</v>
      </c>
      <c r="AC745">
        <v>0</v>
      </c>
      <c r="AD745">
        <v>0</v>
      </c>
      <c r="AE745">
        <v>28.25</v>
      </c>
      <c r="AF745">
        <v>0</v>
      </c>
      <c r="AG745">
        <v>0</v>
      </c>
      <c r="AH745">
        <v>0</v>
      </c>
      <c r="AI745">
        <v>5.94</v>
      </c>
      <c r="AJ745">
        <v>1</v>
      </c>
      <c r="AK745">
        <v>1</v>
      </c>
      <c r="AL745">
        <v>1</v>
      </c>
      <c r="AN745">
        <v>0</v>
      </c>
      <c r="AO745">
        <v>1</v>
      </c>
      <c r="AP745">
        <v>0</v>
      </c>
      <c r="AQ745">
        <v>0</v>
      </c>
      <c r="AR745">
        <v>0</v>
      </c>
      <c r="AS745" t="s">
        <v>3</v>
      </c>
      <c r="AT745">
        <v>100</v>
      </c>
      <c r="AU745" t="s">
        <v>3</v>
      </c>
      <c r="AV745">
        <v>0</v>
      </c>
      <c r="AW745">
        <v>2</v>
      </c>
      <c r="AX745">
        <v>68193799</v>
      </c>
      <c r="AY745">
        <v>1</v>
      </c>
      <c r="AZ745">
        <v>0</v>
      </c>
      <c r="BA745">
        <v>728</v>
      </c>
      <c r="BB745">
        <v>0</v>
      </c>
      <c r="BC745">
        <v>0</v>
      </c>
      <c r="BD745">
        <v>0</v>
      </c>
      <c r="BE745">
        <v>0</v>
      </c>
      <c r="BF745">
        <v>0</v>
      </c>
      <c r="BG745">
        <v>0</v>
      </c>
      <c r="BH745">
        <v>0</v>
      </c>
      <c r="BI745">
        <v>0</v>
      </c>
      <c r="BJ745">
        <v>0</v>
      </c>
      <c r="BK745">
        <v>0</v>
      </c>
      <c r="BL745">
        <v>0</v>
      </c>
      <c r="BM745">
        <v>0</v>
      </c>
      <c r="BN745">
        <v>0</v>
      </c>
      <c r="BO745">
        <v>0</v>
      </c>
      <c r="BP745">
        <v>0</v>
      </c>
      <c r="BQ745">
        <v>0</v>
      </c>
      <c r="BR745">
        <v>0</v>
      </c>
      <c r="BS745">
        <v>0</v>
      </c>
      <c r="BT745">
        <v>0</v>
      </c>
      <c r="BU745">
        <v>0</v>
      </c>
      <c r="BV745">
        <v>0</v>
      </c>
      <c r="BW745">
        <v>0</v>
      </c>
      <c r="CX745">
        <f>Y745*Source!I483</f>
        <v>68</v>
      </c>
      <c r="CY745">
        <f t="shared" si="166"/>
        <v>167.81</v>
      </c>
      <c r="CZ745">
        <f t="shared" si="167"/>
        <v>28.25</v>
      </c>
      <c r="DA745">
        <f t="shared" si="168"/>
        <v>5.94</v>
      </c>
      <c r="DB745">
        <f t="shared" si="169"/>
        <v>2825</v>
      </c>
      <c r="DC745">
        <f t="shared" si="170"/>
        <v>0</v>
      </c>
    </row>
    <row r="746" spans="1:107" x14ac:dyDescent="0.2">
      <c r="A746">
        <f>ROW(Source!A483)</f>
        <v>483</v>
      </c>
      <c r="B746">
        <v>68187018</v>
      </c>
      <c r="C746">
        <v>68193768</v>
      </c>
      <c r="D746">
        <v>64846609</v>
      </c>
      <c r="E746">
        <v>1</v>
      </c>
      <c r="F746">
        <v>1</v>
      </c>
      <c r="G746">
        <v>1</v>
      </c>
      <c r="H746">
        <v>3</v>
      </c>
      <c r="I746" t="s">
        <v>1000</v>
      </c>
      <c r="J746" t="s">
        <v>1001</v>
      </c>
      <c r="K746" t="s">
        <v>1002</v>
      </c>
      <c r="L746">
        <v>1346</v>
      </c>
      <c r="N746">
        <v>1009</v>
      </c>
      <c r="O746" t="s">
        <v>120</v>
      </c>
      <c r="P746" t="s">
        <v>120</v>
      </c>
      <c r="Q746">
        <v>1</v>
      </c>
      <c r="W746">
        <v>0</v>
      </c>
      <c r="X746">
        <v>-823040862</v>
      </c>
      <c r="Y746">
        <v>8.9999999999999998E-4</v>
      </c>
      <c r="AA746">
        <v>7.61</v>
      </c>
      <c r="AB746">
        <v>0</v>
      </c>
      <c r="AC746">
        <v>0</v>
      </c>
      <c r="AD746">
        <v>0</v>
      </c>
      <c r="AE746">
        <v>2.15</v>
      </c>
      <c r="AF746">
        <v>0</v>
      </c>
      <c r="AG746">
        <v>0</v>
      </c>
      <c r="AH746">
        <v>0</v>
      </c>
      <c r="AI746">
        <v>3.54</v>
      </c>
      <c r="AJ746">
        <v>1</v>
      </c>
      <c r="AK746">
        <v>1</v>
      </c>
      <c r="AL746">
        <v>1</v>
      </c>
      <c r="AN746">
        <v>0</v>
      </c>
      <c r="AO746">
        <v>1</v>
      </c>
      <c r="AP746">
        <v>0</v>
      </c>
      <c r="AQ746">
        <v>0</v>
      </c>
      <c r="AR746">
        <v>0</v>
      </c>
      <c r="AS746" t="s">
        <v>3</v>
      </c>
      <c r="AT746">
        <v>8.9999999999999998E-4</v>
      </c>
      <c r="AU746" t="s">
        <v>3</v>
      </c>
      <c r="AV746">
        <v>0</v>
      </c>
      <c r="AW746">
        <v>2</v>
      </c>
      <c r="AX746">
        <v>68193800</v>
      </c>
      <c r="AY746">
        <v>1</v>
      </c>
      <c r="AZ746">
        <v>0</v>
      </c>
      <c r="BA746">
        <v>729</v>
      </c>
      <c r="BB746">
        <v>0</v>
      </c>
      <c r="BC746">
        <v>0</v>
      </c>
      <c r="BD746">
        <v>0</v>
      </c>
      <c r="BE746">
        <v>0</v>
      </c>
      <c r="BF746">
        <v>0</v>
      </c>
      <c r="BG746">
        <v>0</v>
      </c>
      <c r="BH746">
        <v>0</v>
      </c>
      <c r="BI746">
        <v>0</v>
      </c>
      <c r="BJ746">
        <v>0</v>
      </c>
      <c r="BK746">
        <v>0</v>
      </c>
      <c r="BL746">
        <v>0</v>
      </c>
      <c r="BM746">
        <v>0</v>
      </c>
      <c r="BN746">
        <v>0</v>
      </c>
      <c r="BO746">
        <v>0</v>
      </c>
      <c r="BP746">
        <v>0</v>
      </c>
      <c r="BQ746">
        <v>0</v>
      </c>
      <c r="BR746">
        <v>0</v>
      </c>
      <c r="BS746">
        <v>0</v>
      </c>
      <c r="BT746">
        <v>0</v>
      </c>
      <c r="BU746">
        <v>0</v>
      </c>
      <c r="BV746">
        <v>0</v>
      </c>
      <c r="BW746">
        <v>0</v>
      </c>
      <c r="CX746">
        <f>Y746*Source!I483</f>
        <v>6.1200000000000002E-4</v>
      </c>
      <c r="CY746">
        <f t="shared" si="166"/>
        <v>7.61</v>
      </c>
      <c r="CZ746">
        <f t="shared" si="167"/>
        <v>2.15</v>
      </c>
      <c r="DA746">
        <f t="shared" si="168"/>
        <v>3.54</v>
      </c>
      <c r="DB746">
        <f t="shared" si="169"/>
        <v>0</v>
      </c>
      <c r="DC746">
        <f t="shared" si="170"/>
        <v>0</v>
      </c>
    </row>
    <row r="747" spans="1:107" x14ac:dyDescent="0.2">
      <c r="A747">
        <f>ROW(Source!A483)</f>
        <v>483</v>
      </c>
      <c r="B747">
        <v>68187018</v>
      </c>
      <c r="C747">
        <v>68193768</v>
      </c>
      <c r="D747">
        <v>64847311</v>
      </c>
      <c r="E747">
        <v>1</v>
      </c>
      <c r="F747">
        <v>1</v>
      </c>
      <c r="G747">
        <v>1</v>
      </c>
      <c r="H747">
        <v>3</v>
      </c>
      <c r="I747" t="s">
        <v>709</v>
      </c>
      <c r="J747" t="s">
        <v>710</v>
      </c>
      <c r="K747" t="s">
        <v>711</v>
      </c>
      <c r="L747">
        <v>1339</v>
      </c>
      <c r="N747">
        <v>1007</v>
      </c>
      <c r="O747" t="s">
        <v>712</v>
      </c>
      <c r="P747" t="s">
        <v>712</v>
      </c>
      <c r="Q747">
        <v>1</v>
      </c>
      <c r="W747">
        <v>0</v>
      </c>
      <c r="X747">
        <v>619799737</v>
      </c>
      <c r="Y747">
        <v>0.25</v>
      </c>
      <c r="AA747">
        <v>19.57</v>
      </c>
      <c r="AB747">
        <v>0</v>
      </c>
      <c r="AC747">
        <v>0</v>
      </c>
      <c r="AD747">
        <v>0</v>
      </c>
      <c r="AE747">
        <v>2.44</v>
      </c>
      <c r="AF747">
        <v>0</v>
      </c>
      <c r="AG747">
        <v>0</v>
      </c>
      <c r="AH747">
        <v>0</v>
      </c>
      <c r="AI747">
        <v>8.02</v>
      </c>
      <c r="AJ747">
        <v>1</v>
      </c>
      <c r="AK747">
        <v>1</v>
      </c>
      <c r="AL747">
        <v>1</v>
      </c>
      <c r="AN747">
        <v>0</v>
      </c>
      <c r="AO747">
        <v>1</v>
      </c>
      <c r="AP747">
        <v>0</v>
      </c>
      <c r="AQ747">
        <v>0</v>
      </c>
      <c r="AR747">
        <v>0</v>
      </c>
      <c r="AS747" t="s">
        <v>3</v>
      </c>
      <c r="AT747">
        <v>0.25</v>
      </c>
      <c r="AU747" t="s">
        <v>3</v>
      </c>
      <c r="AV747">
        <v>0</v>
      </c>
      <c r="AW747">
        <v>2</v>
      </c>
      <c r="AX747">
        <v>68193801</v>
      </c>
      <c r="AY747">
        <v>1</v>
      </c>
      <c r="AZ747">
        <v>0</v>
      </c>
      <c r="BA747">
        <v>730</v>
      </c>
      <c r="BB747">
        <v>0</v>
      </c>
      <c r="BC747">
        <v>0</v>
      </c>
      <c r="BD747">
        <v>0</v>
      </c>
      <c r="BE747">
        <v>0</v>
      </c>
      <c r="BF747">
        <v>0</v>
      </c>
      <c r="BG747">
        <v>0</v>
      </c>
      <c r="BH747">
        <v>0</v>
      </c>
      <c r="BI747">
        <v>0</v>
      </c>
      <c r="BJ747">
        <v>0</v>
      </c>
      <c r="BK747">
        <v>0</v>
      </c>
      <c r="BL747">
        <v>0</v>
      </c>
      <c r="BM747">
        <v>0</v>
      </c>
      <c r="BN747">
        <v>0</v>
      </c>
      <c r="BO747">
        <v>0</v>
      </c>
      <c r="BP747">
        <v>0</v>
      </c>
      <c r="BQ747">
        <v>0</v>
      </c>
      <c r="BR747">
        <v>0</v>
      </c>
      <c r="BS747">
        <v>0</v>
      </c>
      <c r="BT747">
        <v>0</v>
      </c>
      <c r="BU747">
        <v>0</v>
      </c>
      <c r="BV747">
        <v>0</v>
      </c>
      <c r="BW747">
        <v>0</v>
      </c>
      <c r="CX747">
        <f>Y747*Source!I483</f>
        <v>0.17</v>
      </c>
      <c r="CY747">
        <f t="shared" si="166"/>
        <v>19.57</v>
      </c>
      <c r="CZ747">
        <f t="shared" si="167"/>
        <v>2.44</v>
      </c>
      <c r="DA747">
        <f t="shared" si="168"/>
        <v>8.02</v>
      </c>
      <c r="DB747">
        <f t="shared" si="169"/>
        <v>0.61</v>
      </c>
      <c r="DC747">
        <f t="shared" si="170"/>
        <v>0</v>
      </c>
    </row>
    <row r="748" spans="1:107" x14ac:dyDescent="0.2">
      <c r="A748">
        <f>ROW(Source!A485)</f>
        <v>485</v>
      </c>
      <c r="B748">
        <v>68187018</v>
      </c>
      <c r="C748">
        <v>68193803</v>
      </c>
      <c r="D748">
        <v>18413627</v>
      </c>
      <c r="E748">
        <v>1</v>
      </c>
      <c r="F748">
        <v>1</v>
      </c>
      <c r="G748">
        <v>1</v>
      </c>
      <c r="H748">
        <v>1</v>
      </c>
      <c r="I748" t="s">
        <v>773</v>
      </c>
      <c r="J748" t="s">
        <v>3</v>
      </c>
      <c r="K748" t="s">
        <v>774</v>
      </c>
      <c r="L748">
        <v>1369</v>
      </c>
      <c r="N748">
        <v>1013</v>
      </c>
      <c r="O748" t="s">
        <v>665</v>
      </c>
      <c r="P748" t="s">
        <v>665</v>
      </c>
      <c r="Q748">
        <v>1</v>
      </c>
      <c r="W748">
        <v>0</v>
      </c>
      <c r="X748">
        <v>-1366182279</v>
      </c>
      <c r="Y748">
        <v>70.84</v>
      </c>
      <c r="AA748">
        <v>0</v>
      </c>
      <c r="AB748">
        <v>0</v>
      </c>
      <c r="AC748">
        <v>0</v>
      </c>
      <c r="AD748">
        <v>9.92</v>
      </c>
      <c r="AE748">
        <v>0</v>
      </c>
      <c r="AF748">
        <v>0</v>
      </c>
      <c r="AG748">
        <v>0</v>
      </c>
      <c r="AH748">
        <v>9.92</v>
      </c>
      <c r="AI748">
        <v>1</v>
      </c>
      <c r="AJ748">
        <v>1</v>
      </c>
      <c r="AK748">
        <v>1</v>
      </c>
      <c r="AL748">
        <v>1</v>
      </c>
      <c r="AN748">
        <v>0</v>
      </c>
      <c r="AO748">
        <v>1</v>
      </c>
      <c r="AP748">
        <v>1</v>
      </c>
      <c r="AQ748">
        <v>0</v>
      </c>
      <c r="AR748">
        <v>0</v>
      </c>
      <c r="AS748" t="s">
        <v>3</v>
      </c>
      <c r="AT748">
        <v>61.6</v>
      </c>
      <c r="AU748" t="s">
        <v>21</v>
      </c>
      <c r="AV748">
        <v>1</v>
      </c>
      <c r="AW748">
        <v>2</v>
      </c>
      <c r="AX748">
        <v>68193813</v>
      </c>
      <c r="AY748">
        <v>1</v>
      </c>
      <c r="AZ748">
        <v>2048</v>
      </c>
      <c r="BA748">
        <v>731</v>
      </c>
      <c r="BB748">
        <v>0</v>
      </c>
      <c r="BC748">
        <v>0</v>
      </c>
      <c r="BD748">
        <v>0</v>
      </c>
      <c r="BE748">
        <v>0</v>
      </c>
      <c r="BF748">
        <v>0</v>
      </c>
      <c r="BG748">
        <v>0</v>
      </c>
      <c r="BH748">
        <v>0</v>
      </c>
      <c r="BI748">
        <v>0</v>
      </c>
      <c r="BJ748">
        <v>0</v>
      </c>
      <c r="BK748">
        <v>0</v>
      </c>
      <c r="BL748">
        <v>0</v>
      </c>
      <c r="BM748">
        <v>0</v>
      </c>
      <c r="BN748">
        <v>0</v>
      </c>
      <c r="BO748">
        <v>0</v>
      </c>
      <c r="BP748">
        <v>0</v>
      </c>
      <c r="BQ748">
        <v>0</v>
      </c>
      <c r="BR748">
        <v>0</v>
      </c>
      <c r="BS748">
        <v>0</v>
      </c>
      <c r="BT748">
        <v>0</v>
      </c>
      <c r="BU748">
        <v>0</v>
      </c>
      <c r="BV748">
        <v>0</v>
      </c>
      <c r="BW748">
        <v>0</v>
      </c>
      <c r="CX748">
        <f>Y748*Source!I485</f>
        <v>8.5007999999999999</v>
      </c>
      <c r="CY748">
        <f>AD748</f>
        <v>9.92</v>
      </c>
      <c r="CZ748">
        <f>AH748</f>
        <v>9.92</v>
      </c>
      <c r="DA748">
        <f>AL748</f>
        <v>1</v>
      </c>
      <c r="DB748">
        <f>ROUND((ROUND(AT748*CZ748,2)*1.15),6)</f>
        <v>702.73050000000001</v>
      </c>
      <c r="DC748">
        <f>ROUND((ROUND(AT748*AG748,2)*1.15),6)</f>
        <v>0</v>
      </c>
    </row>
    <row r="749" spans="1:107" x14ac:dyDescent="0.2">
      <c r="A749">
        <f>ROW(Source!A485)</f>
        <v>485</v>
      </c>
      <c r="B749">
        <v>68187018</v>
      </c>
      <c r="C749">
        <v>68193803</v>
      </c>
      <c r="D749">
        <v>121548</v>
      </c>
      <c r="E749">
        <v>1</v>
      </c>
      <c r="F749">
        <v>1</v>
      </c>
      <c r="G749">
        <v>1</v>
      </c>
      <c r="H749">
        <v>1</v>
      </c>
      <c r="I749" t="s">
        <v>44</v>
      </c>
      <c r="J749" t="s">
        <v>3</v>
      </c>
      <c r="K749" t="s">
        <v>723</v>
      </c>
      <c r="L749">
        <v>608254</v>
      </c>
      <c r="N749">
        <v>1013</v>
      </c>
      <c r="O749" t="s">
        <v>724</v>
      </c>
      <c r="P749" t="s">
        <v>724</v>
      </c>
      <c r="Q749">
        <v>1</v>
      </c>
      <c r="W749">
        <v>0</v>
      </c>
      <c r="X749">
        <v>-185737400</v>
      </c>
      <c r="Y749">
        <v>6.25E-2</v>
      </c>
      <c r="AA749">
        <v>0</v>
      </c>
      <c r="AB749">
        <v>0</v>
      </c>
      <c r="AC749">
        <v>0</v>
      </c>
      <c r="AD749">
        <v>0</v>
      </c>
      <c r="AE749">
        <v>0</v>
      </c>
      <c r="AF749">
        <v>0</v>
      </c>
      <c r="AG749">
        <v>0</v>
      </c>
      <c r="AH749">
        <v>0</v>
      </c>
      <c r="AI749">
        <v>1</v>
      </c>
      <c r="AJ749">
        <v>1</v>
      </c>
      <c r="AK749">
        <v>1</v>
      </c>
      <c r="AL749">
        <v>1</v>
      </c>
      <c r="AN749">
        <v>0</v>
      </c>
      <c r="AO749">
        <v>1</v>
      </c>
      <c r="AP749">
        <v>1</v>
      </c>
      <c r="AQ749">
        <v>0</v>
      </c>
      <c r="AR749">
        <v>0</v>
      </c>
      <c r="AS749" t="s">
        <v>3</v>
      </c>
      <c r="AT749">
        <v>0.05</v>
      </c>
      <c r="AU749" t="s">
        <v>20</v>
      </c>
      <c r="AV749">
        <v>2</v>
      </c>
      <c r="AW749">
        <v>2</v>
      </c>
      <c r="AX749">
        <v>68193814</v>
      </c>
      <c r="AY749">
        <v>1</v>
      </c>
      <c r="AZ749">
        <v>0</v>
      </c>
      <c r="BA749">
        <v>732</v>
      </c>
      <c r="BB749">
        <v>0</v>
      </c>
      <c r="BC749">
        <v>0</v>
      </c>
      <c r="BD749">
        <v>0</v>
      </c>
      <c r="BE749">
        <v>0</v>
      </c>
      <c r="BF749">
        <v>0</v>
      </c>
      <c r="BG749">
        <v>0</v>
      </c>
      <c r="BH749">
        <v>0</v>
      </c>
      <c r="BI749">
        <v>0</v>
      </c>
      <c r="BJ749">
        <v>0</v>
      </c>
      <c r="BK749">
        <v>0</v>
      </c>
      <c r="BL749">
        <v>0</v>
      </c>
      <c r="BM749">
        <v>0</v>
      </c>
      <c r="BN749">
        <v>0</v>
      </c>
      <c r="BO749">
        <v>0</v>
      </c>
      <c r="BP749">
        <v>0</v>
      </c>
      <c r="BQ749">
        <v>0</v>
      </c>
      <c r="BR749">
        <v>0</v>
      </c>
      <c r="BS749">
        <v>0</v>
      </c>
      <c r="BT749">
        <v>0</v>
      </c>
      <c r="BU749">
        <v>0</v>
      </c>
      <c r="BV749">
        <v>0</v>
      </c>
      <c r="BW749">
        <v>0</v>
      </c>
      <c r="CX749">
        <f>Y749*Source!I485</f>
        <v>7.4999999999999997E-3</v>
      </c>
      <c r="CY749">
        <f>AD749</f>
        <v>0</v>
      </c>
      <c r="CZ749">
        <f>AH749</f>
        <v>0</v>
      </c>
      <c r="DA749">
        <f>AL749</f>
        <v>1</v>
      </c>
      <c r="DB749">
        <f>ROUND((ROUND(AT749*CZ749,2)*1.25),6)</f>
        <v>0</v>
      </c>
      <c r="DC749">
        <f>ROUND((ROUND(AT749*AG749,2)*1.25),6)</f>
        <v>0</v>
      </c>
    </row>
    <row r="750" spans="1:107" x14ac:dyDescent="0.2">
      <c r="A750">
        <f>ROW(Source!A485)</f>
        <v>485</v>
      </c>
      <c r="B750">
        <v>68187018</v>
      </c>
      <c r="C750">
        <v>68193803</v>
      </c>
      <c r="D750">
        <v>64871196</v>
      </c>
      <c r="E750">
        <v>1</v>
      </c>
      <c r="F750">
        <v>1</v>
      </c>
      <c r="G750">
        <v>1</v>
      </c>
      <c r="H750">
        <v>2</v>
      </c>
      <c r="I750" t="s">
        <v>979</v>
      </c>
      <c r="J750" t="s">
        <v>980</v>
      </c>
      <c r="K750" t="s">
        <v>981</v>
      </c>
      <c r="L750">
        <v>1368</v>
      </c>
      <c r="N750">
        <v>1011</v>
      </c>
      <c r="O750" t="s">
        <v>669</v>
      </c>
      <c r="P750" t="s">
        <v>669</v>
      </c>
      <c r="Q750">
        <v>1</v>
      </c>
      <c r="W750">
        <v>0</v>
      </c>
      <c r="X750">
        <v>-438066613</v>
      </c>
      <c r="Y750">
        <v>3.7499999999999999E-2</v>
      </c>
      <c r="AA750">
        <v>0</v>
      </c>
      <c r="AB750">
        <v>819.07</v>
      </c>
      <c r="AC750">
        <v>383.81</v>
      </c>
      <c r="AD750">
        <v>0</v>
      </c>
      <c r="AE750">
        <v>0</v>
      </c>
      <c r="AF750">
        <v>86.4</v>
      </c>
      <c r="AG750">
        <v>13.5</v>
      </c>
      <c r="AH750">
        <v>0</v>
      </c>
      <c r="AI750">
        <v>1</v>
      </c>
      <c r="AJ750">
        <v>9.48</v>
      </c>
      <c r="AK750">
        <v>28.43</v>
      </c>
      <c r="AL750">
        <v>1</v>
      </c>
      <c r="AN750">
        <v>0</v>
      </c>
      <c r="AO750">
        <v>1</v>
      </c>
      <c r="AP750">
        <v>1</v>
      </c>
      <c r="AQ750">
        <v>0</v>
      </c>
      <c r="AR750">
        <v>0</v>
      </c>
      <c r="AS750" t="s">
        <v>3</v>
      </c>
      <c r="AT750">
        <v>0.03</v>
      </c>
      <c r="AU750" t="s">
        <v>20</v>
      </c>
      <c r="AV750">
        <v>0</v>
      </c>
      <c r="AW750">
        <v>2</v>
      </c>
      <c r="AX750">
        <v>68193815</v>
      </c>
      <c r="AY750">
        <v>1</v>
      </c>
      <c r="AZ750">
        <v>0</v>
      </c>
      <c r="BA750">
        <v>733</v>
      </c>
      <c r="BB750">
        <v>0</v>
      </c>
      <c r="BC750">
        <v>0</v>
      </c>
      <c r="BD750">
        <v>0</v>
      </c>
      <c r="BE750">
        <v>0</v>
      </c>
      <c r="BF750">
        <v>0</v>
      </c>
      <c r="BG750">
        <v>0</v>
      </c>
      <c r="BH750">
        <v>0</v>
      </c>
      <c r="BI750">
        <v>0</v>
      </c>
      <c r="BJ750">
        <v>0</v>
      </c>
      <c r="BK750">
        <v>0</v>
      </c>
      <c r="BL750">
        <v>0</v>
      </c>
      <c r="BM750">
        <v>0</v>
      </c>
      <c r="BN750">
        <v>0</v>
      </c>
      <c r="BO750">
        <v>0</v>
      </c>
      <c r="BP750">
        <v>0</v>
      </c>
      <c r="BQ750">
        <v>0</v>
      </c>
      <c r="BR750">
        <v>0</v>
      </c>
      <c r="BS750">
        <v>0</v>
      </c>
      <c r="BT750">
        <v>0</v>
      </c>
      <c r="BU750">
        <v>0</v>
      </c>
      <c r="BV750">
        <v>0</v>
      </c>
      <c r="BW750">
        <v>0</v>
      </c>
      <c r="CX750">
        <f>Y750*Source!I485</f>
        <v>4.4999999999999997E-3</v>
      </c>
      <c r="CY750">
        <f>AB750</f>
        <v>819.07</v>
      </c>
      <c r="CZ750">
        <f>AF750</f>
        <v>86.4</v>
      </c>
      <c r="DA750">
        <f>AJ750</f>
        <v>9.48</v>
      </c>
      <c r="DB750">
        <f>ROUND((ROUND(AT750*CZ750,2)*1.25),6)</f>
        <v>3.2374999999999998</v>
      </c>
      <c r="DC750">
        <f>ROUND((ROUND(AT750*AG750,2)*1.25),6)</f>
        <v>0.51249999999999996</v>
      </c>
    </row>
    <row r="751" spans="1:107" x14ac:dyDescent="0.2">
      <c r="A751">
        <f>ROW(Source!A485)</f>
        <v>485</v>
      </c>
      <c r="B751">
        <v>68187018</v>
      </c>
      <c r="C751">
        <v>68193803</v>
      </c>
      <c r="D751">
        <v>64871277</v>
      </c>
      <c r="E751">
        <v>1</v>
      </c>
      <c r="F751">
        <v>1</v>
      </c>
      <c r="G751">
        <v>1</v>
      </c>
      <c r="H751">
        <v>2</v>
      </c>
      <c r="I751" t="s">
        <v>725</v>
      </c>
      <c r="J751" t="s">
        <v>726</v>
      </c>
      <c r="K751" t="s">
        <v>727</v>
      </c>
      <c r="L751">
        <v>1368</v>
      </c>
      <c r="N751">
        <v>1011</v>
      </c>
      <c r="O751" t="s">
        <v>669</v>
      </c>
      <c r="P751" t="s">
        <v>669</v>
      </c>
      <c r="Q751">
        <v>1</v>
      </c>
      <c r="W751">
        <v>0</v>
      </c>
      <c r="X751">
        <v>1106923569</v>
      </c>
      <c r="Y751">
        <v>2.5000000000000001E-2</v>
      </c>
      <c r="AA751">
        <v>0</v>
      </c>
      <c r="AB751">
        <v>1000.16</v>
      </c>
      <c r="AC751">
        <v>383.81</v>
      </c>
      <c r="AD751">
        <v>0</v>
      </c>
      <c r="AE751">
        <v>0</v>
      </c>
      <c r="AF751">
        <v>112</v>
      </c>
      <c r="AG751">
        <v>13.5</v>
      </c>
      <c r="AH751">
        <v>0</v>
      </c>
      <c r="AI751">
        <v>1</v>
      </c>
      <c r="AJ751">
        <v>8.93</v>
      </c>
      <c r="AK751">
        <v>28.43</v>
      </c>
      <c r="AL751">
        <v>1</v>
      </c>
      <c r="AN751">
        <v>0</v>
      </c>
      <c r="AO751">
        <v>1</v>
      </c>
      <c r="AP751">
        <v>1</v>
      </c>
      <c r="AQ751">
        <v>0</v>
      </c>
      <c r="AR751">
        <v>0</v>
      </c>
      <c r="AS751" t="s">
        <v>3</v>
      </c>
      <c r="AT751">
        <v>0.02</v>
      </c>
      <c r="AU751" t="s">
        <v>20</v>
      </c>
      <c r="AV751">
        <v>0</v>
      </c>
      <c r="AW751">
        <v>2</v>
      </c>
      <c r="AX751">
        <v>68193816</v>
      </c>
      <c r="AY751">
        <v>1</v>
      </c>
      <c r="AZ751">
        <v>0</v>
      </c>
      <c r="BA751">
        <v>734</v>
      </c>
      <c r="BB751">
        <v>0</v>
      </c>
      <c r="BC751">
        <v>0</v>
      </c>
      <c r="BD751">
        <v>0</v>
      </c>
      <c r="BE751">
        <v>0</v>
      </c>
      <c r="BF751">
        <v>0</v>
      </c>
      <c r="BG751">
        <v>0</v>
      </c>
      <c r="BH751">
        <v>0</v>
      </c>
      <c r="BI751">
        <v>0</v>
      </c>
      <c r="BJ751">
        <v>0</v>
      </c>
      <c r="BK751">
        <v>0</v>
      </c>
      <c r="BL751">
        <v>0</v>
      </c>
      <c r="BM751">
        <v>0</v>
      </c>
      <c r="BN751">
        <v>0</v>
      </c>
      <c r="BO751">
        <v>0</v>
      </c>
      <c r="BP751">
        <v>0</v>
      </c>
      <c r="BQ751">
        <v>0</v>
      </c>
      <c r="BR751">
        <v>0</v>
      </c>
      <c r="BS751">
        <v>0</v>
      </c>
      <c r="BT751">
        <v>0</v>
      </c>
      <c r="BU751">
        <v>0</v>
      </c>
      <c r="BV751">
        <v>0</v>
      </c>
      <c r="BW751">
        <v>0</v>
      </c>
      <c r="CX751">
        <f>Y751*Source!I485</f>
        <v>3.0000000000000001E-3</v>
      </c>
      <c r="CY751">
        <f>AB751</f>
        <v>1000.16</v>
      </c>
      <c r="CZ751">
        <f>AF751</f>
        <v>112</v>
      </c>
      <c r="DA751">
        <f>AJ751</f>
        <v>8.93</v>
      </c>
      <c r="DB751">
        <f>ROUND((ROUND(AT751*CZ751,2)*1.25),6)</f>
        <v>2.8</v>
      </c>
      <c r="DC751">
        <f>ROUND((ROUND(AT751*AG751,2)*1.25),6)</f>
        <v>0.33750000000000002</v>
      </c>
    </row>
    <row r="752" spans="1:107" x14ac:dyDescent="0.2">
      <c r="A752">
        <f>ROW(Source!A485)</f>
        <v>485</v>
      </c>
      <c r="B752">
        <v>68187018</v>
      </c>
      <c r="C752">
        <v>68193803</v>
      </c>
      <c r="D752">
        <v>64873129</v>
      </c>
      <c r="E752">
        <v>1</v>
      </c>
      <c r="F752">
        <v>1</v>
      </c>
      <c r="G752">
        <v>1</v>
      </c>
      <c r="H752">
        <v>2</v>
      </c>
      <c r="I752" t="s">
        <v>715</v>
      </c>
      <c r="J752" t="s">
        <v>716</v>
      </c>
      <c r="K752" t="s">
        <v>717</v>
      </c>
      <c r="L752">
        <v>1368</v>
      </c>
      <c r="N752">
        <v>1011</v>
      </c>
      <c r="O752" t="s">
        <v>669</v>
      </c>
      <c r="P752" t="s">
        <v>669</v>
      </c>
      <c r="Q752">
        <v>1</v>
      </c>
      <c r="W752">
        <v>0</v>
      </c>
      <c r="X752">
        <v>1230759911</v>
      </c>
      <c r="Y752">
        <v>2.5000000000000001E-2</v>
      </c>
      <c r="AA752">
        <v>0</v>
      </c>
      <c r="AB752">
        <v>851.65</v>
      </c>
      <c r="AC752">
        <v>329.79</v>
      </c>
      <c r="AD752">
        <v>0</v>
      </c>
      <c r="AE752">
        <v>0</v>
      </c>
      <c r="AF752">
        <v>87.17</v>
      </c>
      <c r="AG752">
        <v>11.6</v>
      </c>
      <c r="AH752">
        <v>0</v>
      </c>
      <c r="AI752">
        <v>1</v>
      </c>
      <c r="AJ752">
        <v>9.77</v>
      </c>
      <c r="AK752">
        <v>28.43</v>
      </c>
      <c r="AL752">
        <v>1</v>
      </c>
      <c r="AN752">
        <v>0</v>
      </c>
      <c r="AO752">
        <v>1</v>
      </c>
      <c r="AP752">
        <v>1</v>
      </c>
      <c r="AQ752">
        <v>0</v>
      </c>
      <c r="AR752">
        <v>0</v>
      </c>
      <c r="AS752" t="s">
        <v>3</v>
      </c>
      <c r="AT752">
        <v>0.02</v>
      </c>
      <c r="AU752" t="s">
        <v>20</v>
      </c>
      <c r="AV752">
        <v>0</v>
      </c>
      <c r="AW752">
        <v>2</v>
      </c>
      <c r="AX752">
        <v>68193817</v>
      </c>
      <c r="AY752">
        <v>1</v>
      </c>
      <c r="AZ752">
        <v>0</v>
      </c>
      <c r="BA752">
        <v>735</v>
      </c>
      <c r="BB752">
        <v>0</v>
      </c>
      <c r="BC752">
        <v>0</v>
      </c>
      <c r="BD752">
        <v>0</v>
      </c>
      <c r="BE752">
        <v>0</v>
      </c>
      <c r="BF752">
        <v>0</v>
      </c>
      <c r="BG752">
        <v>0</v>
      </c>
      <c r="BH752">
        <v>0</v>
      </c>
      <c r="BI752">
        <v>0</v>
      </c>
      <c r="BJ752">
        <v>0</v>
      </c>
      <c r="BK752">
        <v>0</v>
      </c>
      <c r="BL752">
        <v>0</v>
      </c>
      <c r="BM752">
        <v>0</v>
      </c>
      <c r="BN752">
        <v>0</v>
      </c>
      <c r="BO752">
        <v>0</v>
      </c>
      <c r="BP752">
        <v>0</v>
      </c>
      <c r="BQ752">
        <v>0</v>
      </c>
      <c r="BR752">
        <v>0</v>
      </c>
      <c r="BS752">
        <v>0</v>
      </c>
      <c r="BT752">
        <v>0</v>
      </c>
      <c r="BU752">
        <v>0</v>
      </c>
      <c r="BV752">
        <v>0</v>
      </c>
      <c r="BW752">
        <v>0</v>
      </c>
      <c r="CX752">
        <f>Y752*Source!I485</f>
        <v>3.0000000000000001E-3</v>
      </c>
      <c r="CY752">
        <f>AB752</f>
        <v>851.65</v>
      </c>
      <c r="CZ752">
        <f>AF752</f>
        <v>87.17</v>
      </c>
      <c r="DA752">
        <f>AJ752</f>
        <v>9.77</v>
      </c>
      <c r="DB752">
        <f>ROUND((ROUND(AT752*CZ752,2)*1.25),6)</f>
        <v>2.1749999999999998</v>
      </c>
      <c r="DC752">
        <f>ROUND((ROUND(AT752*AG752,2)*1.25),6)</f>
        <v>0.28749999999999998</v>
      </c>
    </row>
    <row r="753" spans="1:107" x14ac:dyDescent="0.2">
      <c r="A753">
        <f>ROW(Source!A485)</f>
        <v>485</v>
      </c>
      <c r="B753">
        <v>68187018</v>
      </c>
      <c r="C753">
        <v>68193803</v>
      </c>
      <c r="D753">
        <v>64809254</v>
      </c>
      <c r="E753">
        <v>1</v>
      </c>
      <c r="F753">
        <v>1</v>
      </c>
      <c r="G753">
        <v>1</v>
      </c>
      <c r="H753">
        <v>3</v>
      </c>
      <c r="I753" t="s">
        <v>1003</v>
      </c>
      <c r="J753" t="s">
        <v>1004</v>
      </c>
      <c r="K753" t="s">
        <v>1005</v>
      </c>
      <c r="L753">
        <v>1346</v>
      </c>
      <c r="N753">
        <v>1009</v>
      </c>
      <c r="O753" t="s">
        <v>120</v>
      </c>
      <c r="P753" t="s">
        <v>120</v>
      </c>
      <c r="Q753">
        <v>1</v>
      </c>
      <c r="W753">
        <v>0</v>
      </c>
      <c r="X753">
        <v>1502743759</v>
      </c>
      <c r="Y753">
        <v>4</v>
      </c>
      <c r="AA753">
        <v>456.22</v>
      </c>
      <c r="AB753">
        <v>0</v>
      </c>
      <c r="AC753">
        <v>0</v>
      </c>
      <c r="AD753">
        <v>0</v>
      </c>
      <c r="AE753">
        <v>24.41</v>
      </c>
      <c r="AF753">
        <v>0</v>
      </c>
      <c r="AG753">
        <v>0</v>
      </c>
      <c r="AH753">
        <v>0</v>
      </c>
      <c r="AI753">
        <v>18.690000000000001</v>
      </c>
      <c r="AJ753">
        <v>1</v>
      </c>
      <c r="AK753">
        <v>1</v>
      </c>
      <c r="AL753">
        <v>1</v>
      </c>
      <c r="AN753">
        <v>0</v>
      </c>
      <c r="AO753">
        <v>1</v>
      </c>
      <c r="AP753">
        <v>0</v>
      </c>
      <c r="AQ753">
        <v>0</v>
      </c>
      <c r="AR753">
        <v>0</v>
      </c>
      <c r="AS753" t="s">
        <v>3</v>
      </c>
      <c r="AT753">
        <v>4</v>
      </c>
      <c r="AU753" t="s">
        <v>3</v>
      </c>
      <c r="AV753">
        <v>0</v>
      </c>
      <c r="AW753">
        <v>2</v>
      </c>
      <c r="AX753">
        <v>68193818</v>
      </c>
      <c r="AY753">
        <v>1</v>
      </c>
      <c r="AZ753">
        <v>0</v>
      </c>
      <c r="BA753">
        <v>736</v>
      </c>
      <c r="BB753">
        <v>0</v>
      </c>
      <c r="BC753">
        <v>0</v>
      </c>
      <c r="BD753">
        <v>0</v>
      </c>
      <c r="BE753">
        <v>0</v>
      </c>
      <c r="BF753">
        <v>0</v>
      </c>
      <c r="BG753">
        <v>0</v>
      </c>
      <c r="BH753">
        <v>0</v>
      </c>
      <c r="BI753">
        <v>0</v>
      </c>
      <c r="BJ753">
        <v>0</v>
      </c>
      <c r="BK753">
        <v>0</v>
      </c>
      <c r="BL753">
        <v>0</v>
      </c>
      <c r="BM753">
        <v>0</v>
      </c>
      <c r="BN753">
        <v>0</v>
      </c>
      <c r="BO753">
        <v>0</v>
      </c>
      <c r="BP753">
        <v>0</v>
      </c>
      <c r="BQ753">
        <v>0</v>
      </c>
      <c r="BR753">
        <v>0</v>
      </c>
      <c r="BS753">
        <v>0</v>
      </c>
      <c r="BT753">
        <v>0</v>
      </c>
      <c r="BU753">
        <v>0</v>
      </c>
      <c r="BV753">
        <v>0</v>
      </c>
      <c r="BW753">
        <v>0</v>
      </c>
      <c r="CX753">
        <f>Y753*Source!I485</f>
        <v>0.48</v>
      </c>
      <c r="CY753">
        <f>AA753</f>
        <v>456.22</v>
      </c>
      <c r="CZ753">
        <f>AE753</f>
        <v>24.41</v>
      </c>
      <c r="DA753">
        <f>AI753</f>
        <v>18.690000000000001</v>
      </c>
      <c r="DB753">
        <f>ROUND(ROUND(AT753*CZ753,2),6)</f>
        <v>97.64</v>
      </c>
      <c r="DC753">
        <f>ROUND(ROUND(AT753*AG753,2),6)</f>
        <v>0</v>
      </c>
    </row>
    <row r="754" spans="1:107" x14ac:dyDescent="0.2">
      <c r="A754">
        <f>ROW(Source!A485)</f>
        <v>485</v>
      </c>
      <c r="B754">
        <v>68187018</v>
      </c>
      <c r="C754">
        <v>68193803</v>
      </c>
      <c r="D754">
        <v>64809361</v>
      </c>
      <c r="E754">
        <v>1</v>
      </c>
      <c r="F754">
        <v>1</v>
      </c>
      <c r="G754">
        <v>1</v>
      </c>
      <c r="H754">
        <v>3</v>
      </c>
      <c r="I754" t="s">
        <v>1006</v>
      </c>
      <c r="J754" t="s">
        <v>1007</v>
      </c>
      <c r="K754" t="s">
        <v>1008</v>
      </c>
      <c r="L754">
        <v>1348</v>
      </c>
      <c r="N754">
        <v>1009</v>
      </c>
      <c r="O754" t="s">
        <v>133</v>
      </c>
      <c r="P754" t="s">
        <v>133</v>
      </c>
      <c r="Q754">
        <v>1000</v>
      </c>
      <c r="W754">
        <v>0</v>
      </c>
      <c r="X754">
        <v>-1701539228</v>
      </c>
      <c r="Y754">
        <v>2.66E-3</v>
      </c>
      <c r="AA754">
        <v>66586.7</v>
      </c>
      <c r="AB754">
        <v>0</v>
      </c>
      <c r="AC754">
        <v>0</v>
      </c>
      <c r="AD754">
        <v>0</v>
      </c>
      <c r="AE754">
        <v>14830</v>
      </c>
      <c r="AF754">
        <v>0</v>
      </c>
      <c r="AG754">
        <v>0</v>
      </c>
      <c r="AH754">
        <v>0</v>
      </c>
      <c r="AI754">
        <v>4.49</v>
      </c>
      <c r="AJ754">
        <v>1</v>
      </c>
      <c r="AK754">
        <v>1</v>
      </c>
      <c r="AL754">
        <v>1</v>
      </c>
      <c r="AN754">
        <v>0</v>
      </c>
      <c r="AO754">
        <v>1</v>
      </c>
      <c r="AP754">
        <v>0</v>
      </c>
      <c r="AQ754">
        <v>0</v>
      </c>
      <c r="AR754">
        <v>0</v>
      </c>
      <c r="AS754" t="s">
        <v>3</v>
      </c>
      <c r="AT754">
        <v>2.66E-3</v>
      </c>
      <c r="AU754" t="s">
        <v>3</v>
      </c>
      <c r="AV754">
        <v>0</v>
      </c>
      <c r="AW754">
        <v>2</v>
      </c>
      <c r="AX754">
        <v>68193819</v>
      </c>
      <c r="AY754">
        <v>1</v>
      </c>
      <c r="AZ754">
        <v>0</v>
      </c>
      <c r="BA754">
        <v>737</v>
      </c>
      <c r="BB754">
        <v>0</v>
      </c>
      <c r="BC754">
        <v>0</v>
      </c>
      <c r="BD754">
        <v>0</v>
      </c>
      <c r="BE754">
        <v>0</v>
      </c>
      <c r="BF754">
        <v>0</v>
      </c>
      <c r="BG754">
        <v>0</v>
      </c>
      <c r="BH754">
        <v>0</v>
      </c>
      <c r="BI754">
        <v>0</v>
      </c>
      <c r="BJ754">
        <v>0</v>
      </c>
      <c r="BK754">
        <v>0</v>
      </c>
      <c r="BL754">
        <v>0</v>
      </c>
      <c r="BM754">
        <v>0</v>
      </c>
      <c r="BN754">
        <v>0</v>
      </c>
      <c r="BO754">
        <v>0</v>
      </c>
      <c r="BP754">
        <v>0</v>
      </c>
      <c r="BQ754">
        <v>0</v>
      </c>
      <c r="BR754">
        <v>0</v>
      </c>
      <c r="BS754">
        <v>0</v>
      </c>
      <c r="BT754">
        <v>0</v>
      </c>
      <c r="BU754">
        <v>0</v>
      </c>
      <c r="BV754">
        <v>0</v>
      </c>
      <c r="BW754">
        <v>0</v>
      </c>
      <c r="CX754">
        <f>Y754*Source!I485</f>
        <v>3.1920000000000001E-4</v>
      </c>
      <c r="CY754">
        <f>AA754</f>
        <v>66586.7</v>
      </c>
      <c r="CZ754">
        <f>AE754</f>
        <v>14830</v>
      </c>
      <c r="DA754">
        <f>AI754</f>
        <v>4.49</v>
      </c>
      <c r="DB754">
        <f>ROUND(ROUND(AT754*CZ754,2),6)</f>
        <v>39.450000000000003</v>
      </c>
      <c r="DC754">
        <f>ROUND(ROUND(AT754*AG754,2),6)</f>
        <v>0</v>
      </c>
    </row>
    <row r="755" spans="1:107" x14ac:dyDescent="0.2">
      <c r="A755">
        <f>ROW(Source!A485)</f>
        <v>485</v>
      </c>
      <c r="B755">
        <v>68187018</v>
      </c>
      <c r="C755">
        <v>68193803</v>
      </c>
      <c r="D755">
        <v>64841899</v>
      </c>
      <c r="E755">
        <v>1</v>
      </c>
      <c r="F755">
        <v>1</v>
      </c>
      <c r="G755">
        <v>1</v>
      </c>
      <c r="H755">
        <v>3</v>
      </c>
      <c r="I755" t="s">
        <v>1009</v>
      </c>
      <c r="J755" t="s">
        <v>1010</v>
      </c>
      <c r="K755" t="s">
        <v>1011</v>
      </c>
      <c r="L755">
        <v>1301</v>
      </c>
      <c r="N755">
        <v>1003</v>
      </c>
      <c r="O755" t="s">
        <v>507</v>
      </c>
      <c r="P755" t="s">
        <v>507</v>
      </c>
      <c r="Q755">
        <v>1</v>
      </c>
      <c r="W755">
        <v>0</v>
      </c>
      <c r="X755">
        <v>360401423</v>
      </c>
      <c r="Y755">
        <v>99.8</v>
      </c>
      <c r="AA755">
        <v>266.82</v>
      </c>
      <c r="AB755">
        <v>0</v>
      </c>
      <c r="AC755">
        <v>0</v>
      </c>
      <c r="AD755">
        <v>0</v>
      </c>
      <c r="AE755">
        <v>70.400000000000006</v>
      </c>
      <c r="AF755">
        <v>0</v>
      </c>
      <c r="AG755">
        <v>0</v>
      </c>
      <c r="AH755">
        <v>0</v>
      </c>
      <c r="AI755">
        <v>3.79</v>
      </c>
      <c r="AJ755">
        <v>1</v>
      </c>
      <c r="AK755">
        <v>1</v>
      </c>
      <c r="AL755">
        <v>1</v>
      </c>
      <c r="AN755">
        <v>0</v>
      </c>
      <c r="AO755">
        <v>1</v>
      </c>
      <c r="AP755">
        <v>0</v>
      </c>
      <c r="AQ755">
        <v>0</v>
      </c>
      <c r="AR755">
        <v>0</v>
      </c>
      <c r="AS755" t="s">
        <v>3</v>
      </c>
      <c r="AT755">
        <v>99.8</v>
      </c>
      <c r="AU755" t="s">
        <v>3</v>
      </c>
      <c r="AV755">
        <v>0</v>
      </c>
      <c r="AW755">
        <v>2</v>
      </c>
      <c r="AX755">
        <v>68193821</v>
      </c>
      <c r="AY755">
        <v>1</v>
      </c>
      <c r="AZ755">
        <v>0</v>
      </c>
      <c r="BA755">
        <v>739</v>
      </c>
      <c r="BB755">
        <v>0</v>
      </c>
      <c r="BC755">
        <v>0</v>
      </c>
      <c r="BD755">
        <v>0</v>
      </c>
      <c r="BE755">
        <v>0</v>
      </c>
      <c r="BF755">
        <v>0</v>
      </c>
      <c r="BG755">
        <v>0</v>
      </c>
      <c r="BH755">
        <v>0</v>
      </c>
      <c r="BI755">
        <v>0</v>
      </c>
      <c r="BJ755">
        <v>0</v>
      </c>
      <c r="BK755">
        <v>0</v>
      </c>
      <c r="BL755">
        <v>0</v>
      </c>
      <c r="BM755">
        <v>0</v>
      </c>
      <c r="BN755">
        <v>0</v>
      </c>
      <c r="BO755">
        <v>0</v>
      </c>
      <c r="BP755">
        <v>0</v>
      </c>
      <c r="BQ755">
        <v>0</v>
      </c>
      <c r="BR755">
        <v>0</v>
      </c>
      <c r="BS755">
        <v>0</v>
      </c>
      <c r="BT755">
        <v>0</v>
      </c>
      <c r="BU755">
        <v>0</v>
      </c>
      <c r="BV755">
        <v>0</v>
      </c>
      <c r="BW755">
        <v>0</v>
      </c>
      <c r="CX755">
        <f>Y755*Source!I485</f>
        <v>11.975999999999999</v>
      </c>
      <c r="CY755">
        <f>AA755</f>
        <v>266.82</v>
      </c>
      <c r="CZ755">
        <f>AE755</f>
        <v>70.400000000000006</v>
      </c>
      <c r="DA755">
        <f>AI755</f>
        <v>3.79</v>
      </c>
      <c r="DB755">
        <f>ROUND(ROUND(AT755*CZ755,2),6)</f>
        <v>7025.92</v>
      </c>
      <c r="DC755">
        <f>ROUND(ROUND(AT755*AG755,2),6)</f>
        <v>0</v>
      </c>
    </row>
    <row r="756" spans="1:107" x14ac:dyDescent="0.2">
      <c r="A756">
        <f>ROW(Source!A485)</f>
        <v>485</v>
      </c>
      <c r="B756">
        <v>68187018</v>
      </c>
      <c r="C756">
        <v>68193803</v>
      </c>
      <c r="D756">
        <v>64847311</v>
      </c>
      <c r="E756">
        <v>1</v>
      </c>
      <c r="F756">
        <v>1</v>
      </c>
      <c r="G756">
        <v>1</v>
      </c>
      <c r="H756">
        <v>3</v>
      </c>
      <c r="I756" t="s">
        <v>709</v>
      </c>
      <c r="J756" t="s">
        <v>710</v>
      </c>
      <c r="K756" t="s">
        <v>711</v>
      </c>
      <c r="L756">
        <v>1339</v>
      </c>
      <c r="N756">
        <v>1007</v>
      </c>
      <c r="O756" t="s">
        <v>712</v>
      </c>
      <c r="P756" t="s">
        <v>712</v>
      </c>
      <c r="Q756">
        <v>1</v>
      </c>
      <c r="W756">
        <v>0</v>
      </c>
      <c r="X756">
        <v>619799737</v>
      </c>
      <c r="Y756">
        <v>1.57</v>
      </c>
      <c r="AA756">
        <v>19.57</v>
      </c>
      <c r="AB756">
        <v>0</v>
      </c>
      <c r="AC756">
        <v>0</v>
      </c>
      <c r="AD756">
        <v>0</v>
      </c>
      <c r="AE756">
        <v>2.44</v>
      </c>
      <c r="AF756">
        <v>0</v>
      </c>
      <c r="AG756">
        <v>0</v>
      </c>
      <c r="AH756">
        <v>0</v>
      </c>
      <c r="AI756">
        <v>8.02</v>
      </c>
      <c r="AJ756">
        <v>1</v>
      </c>
      <c r="AK756">
        <v>1</v>
      </c>
      <c r="AL756">
        <v>1</v>
      </c>
      <c r="AN756">
        <v>0</v>
      </c>
      <c r="AO756">
        <v>1</v>
      </c>
      <c r="AP756">
        <v>0</v>
      </c>
      <c r="AQ756">
        <v>0</v>
      </c>
      <c r="AR756">
        <v>0</v>
      </c>
      <c r="AS756" t="s">
        <v>3</v>
      </c>
      <c r="AT756">
        <v>1.57</v>
      </c>
      <c r="AU756" t="s">
        <v>3</v>
      </c>
      <c r="AV756">
        <v>0</v>
      </c>
      <c r="AW756">
        <v>2</v>
      </c>
      <c r="AX756">
        <v>68193823</v>
      </c>
      <c r="AY756">
        <v>1</v>
      </c>
      <c r="AZ756">
        <v>0</v>
      </c>
      <c r="BA756">
        <v>741</v>
      </c>
      <c r="BB756">
        <v>0</v>
      </c>
      <c r="BC756">
        <v>0</v>
      </c>
      <c r="BD756">
        <v>0</v>
      </c>
      <c r="BE756">
        <v>0</v>
      </c>
      <c r="BF756">
        <v>0</v>
      </c>
      <c r="BG756">
        <v>0</v>
      </c>
      <c r="BH756">
        <v>0</v>
      </c>
      <c r="BI756">
        <v>0</v>
      </c>
      <c r="BJ756">
        <v>0</v>
      </c>
      <c r="BK756">
        <v>0</v>
      </c>
      <c r="BL756">
        <v>0</v>
      </c>
      <c r="BM756">
        <v>0</v>
      </c>
      <c r="BN756">
        <v>0</v>
      </c>
      <c r="BO756">
        <v>0</v>
      </c>
      <c r="BP756">
        <v>0</v>
      </c>
      <c r="BQ756">
        <v>0</v>
      </c>
      <c r="BR756">
        <v>0</v>
      </c>
      <c r="BS756">
        <v>0</v>
      </c>
      <c r="BT756">
        <v>0</v>
      </c>
      <c r="BU756">
        <v>0</v>
      </c>
      <c r="BV756">
        <v>0</v>
      </c>
      <c r="BW756">
        <v>0</v>
      </c>
      <c r="CX756">
        <f>Y756*Source!I485</f>
        <v>0.18840000000000001</v>
      </c>
      <c r="CY756">
        <f>AA756</f>
        <v>19.57</v>
      </c>
      <c r="CZ756">
        <f>AE756</f>
        <v>2.44</v>
      </c>
      <c r="DA756">
        <f>AI756</f>
        <v>8.02</v>
      </c>
      <c r="DB756">
        <f>ROUND(ROUND(AT756*CZ756,2),6)</f>
        <v>3.83</v>
      </c>
      <c r="DC756">
        <f>ROUND(ROUND(AT756*AG756,2),6)</f>
        <v>0</v>
      </c>
    </row>
    <row r="757" spans="1:107" x14ac:dyDescent="0.2">
      <c r="A757">
        <f>ROW(Source!A486)</f>
        <v>486</v>
      </c>
      <c r="B757">
        <v>68187018</v>
      </c>
      <c r="C757">
        <v>68193824</v>
      </c>
      <c r="D757">
        <v>18413627</v>
      </c>
      <c r="E757">
        <v>1</v>
      </c>
      <c r="F757">
        <v>1</v>
      </c>
      <c r="G757">
        <v>1</v>
      </c>
      <c r="H757">
        <v>1</v>
      </c>
      <c r="I757" t="s">
        <v>773</v>
      </c>
      <c r="J757" t="s">
        <v>3</v>
      </c>
      <c r="K757" t="s">
        <v>774</v>
      </c>
      <c r="L757">
        <v>1369</v>
      </c>
      <c r="N757">
        <v>1013</v>
      </c>
      <c r="O757" t="s">
        <v>665</v>
      </c>
      <c r="P757" t="s">
        <v>665</v>
      </c>
      <c r="Q757">
        <v>1</v>
      </c>
      <c r="W757">
        <v>0</v>
      </c>
      <c r="X757">
        <v>-1366182279</v>
      </c>
      <c r="Y757">
        <v>73.876000000000005</v>
      </c>
      <c r="AA757">
        <v>0</v>
      </c>
      <c r="AB757">
        <v>0</v>
      </c>
      <c r="AC757">
        <v>0</v>
      </c>
      <c r="AD757">
        <v>9.92</v>
      </c>
      <c r="AE757">
        <v>0</v>
      </c>
      <c r="AF757">
        <v>0</v>
      </c>
      <c r="AG757">
        <v>0</v>
      </c>
      <c r="AH757">
        <v>9.92</v>
      </c>
      <c r="AI757">
        <v>1</v>
      </c>
      <c r="AJ757">
        <v>1</v>
      </c>
      <c r="AK757">
        <v>1</v>
      </c>
      <c r="AL757">
        <v>1</v>
      </c>
      <c r="AN757">
        <v>0</v>
      </c>
      <c r="AO757">
        <v>1</v>
      </c>
      <c r="AP757">
        <v>1</v>
      </c>
      <c r="AQ757">
        <v>0</v>
      </c>
      <c r="AR757">
        <v>0</v>
      </c>
      <c r="AS757" t="s">
        <v>3</v>
      </c>
      <c r="AT757">
        <v>64.239999999999995</v>
      </c>
      <c r="AU757" t="s">
        <v>21</v>
      </c>
      <c r="AV757">
        <v>1</v>
      </c>
      <c r="AW757">
        <v>2</v>
      </c>
      <c r="AX757">
        <v>68193834</v>
      </c>
      <c r="AY757">
        <v>1</v>
      </c>
      <c r="AZ757">
        <v>2048</v>
      </c>
      <c r="BA757">
        <v>742</v>
      </c>
      <c r="BB757">
        <v>0</v>
      </c>
      <c r="BC757">
        <v>0</v>
      </c>
      <c r="BD757">
        <v>0</v>
      </c>
      <c r="BE757">
        <v>0</v>
      </c>
      <c r="BF757">
        <v>0</v>
      </c>
      <c r="BG757">
        <v>0</v>
      </c>
      <c r="BH757">
        <v>0</v>
      </c>
      <c r="BI757">
        <v>0</v>
      </c>
      <c r="BJ757">
        <v>0</v>
      </c>
      <c r="BK757">
        <v>0</v>
      </c>
      <c r="BL757">
        <v>0</v>
      </c>
      <c r="BM757">
        <v>0</v>
      </c>
      <c r="BN757">
        <v>0</v>
      </c>
      <c r="BO757">
        <v>0</v>
      </c>
      <c r="BP757">
        <v>0</v>
      </c>
      <c r="BQ757">
        <v>0</v>
      </c>
      <c r="BR757">
        <v>0</v>
      </c>
      <c r="BS757">
        <v>0</v>
      </c>
      <c r="BT757">
        <v>0</v>
      </c>
      <c r="BU757">
        <v>0</v>
      </c>
      <c r="BV757">
        <v>0</v>
      </c>
      <c r="BW757">
        <v>0</v>
      </c>
      <c r="CX757">
        <f>Y757*Source!I486</f>
        <v>11.0814</v>
      </c>
      <c r="CY757">
        <f>AD757</f>
        <v>9.92</v>
      </c>
      <c r="CZ757">
        <f>AH757</f>
        <v>9.92</v>
      </c>
      <c r="DA757">
        <f>AL757</f>
        <v>1</v>
      </c>
      <c r="DB757">
        <f>ROUND((ROUND(AT757*CZ757,2)*1.15),6)</f>
        <v>732.84900000000005</v>
      </c>
      <c r="DC757">
        <f>ROUND((ROUND(AT757*AG757,2)*1.15),6)</f>
        <v>0</v>
      </c>
    </row>
    <row r="758" spans="1:107" x14ac:dyDescent="0.2">
      <c r="A758">
        <f>ROW(Source!A486)</f>
        <v>486</v>
      </c>
      <c r="B758">
        <v>68187018</v>
      </c>
      <c r="C758">
        <v>68193824</v>
      </c>
      <c r="D758">
        <v>121548</v>
      </c>
      <c r="E758">
        <v>1</v>
      </c>
      <c r="F758">
        <v>1</v>
      </c>
      <c r="G758">
        <v>1</v>
      </c>
      <c r="H758">
        <v>1</v>
      </c>
      <c r="I758" t="s">
        <v>44</v>
      </c>
      <c r="J758" t="s">
        <v>3</v>
      </c>
      <c r="K758" t="s">
        <v>723</v>
      </c>
      <c r="L758">
        <v>608254</v>
      </c>
      <c r="N758">
        <v>1013</v>
      </c>
      <c r="O758" t="s">
        <v>724</v>
      </c>
      <c r="P758" t="s">
        <v>724</v>
      </c>
      <c r="Q758">
        <v>1</v>
      </c>
      <c r="W758">
        <v>0</v>
      </c>
      <c r="X758">
        <v>-185737400</v>
      </c>
      <c r="Y758">
        <v>2.5000000000000001E-2</v>
      </c>
      <c r="AA758">
        <v>0</v>
      </c>
      <c r="AB758">
        <v>0</v>
      </c>
      <c r="AC758">
        <v>0</v>
      </c>
      <c r="AD758">
        <v>0</v>
      </c>
      <c r="AE758">
        <v>0</v>
      </c>
      <c r="AF758">
        <v>0</v>
      </c>
      <c r="AG758">
        <v>0</v>
      </c>
      <c r="AH758">
        <v>0</v>
      </c>
      <c r="AI758">
        <v>1</v>
      </c>
      <c r="AJ758">
        <v>1</v>
      </c>
      <c r="AK758">
        <v>1</v>
      </c>
      <c r="AL758">
        <v>1</v>
      </c>
      <c r="AN758">
        <v>0</v>
      </c>
      <c r="AO758">
        <v>1</v>
      </c>
      <c r="AP758">
        <v>1</v>
      </c>
      <c r="AQ758">
        <v>0</v>
      </c>
      <c r="AR758">
        <v>0</v>
      </c>
      <c r="AS758" t="s">
        <v>3</v>
      </c>
      <c r="AT758">
        <v>0.02</v>
      </c>
      <c r="AU758" t="s">
        <v>20</v>
      </c>
      <c r="AV758">
        <v>2</v>
      </c>
      <c r="AW758">
        <v>2</v>
      </c>
      <c r="AX758">
        <v>68193835</v>
      </c>
      <c r="AY758">
        <v>1</v>
      </c>
      <c r="AZ758">
        <v>0</v>
      </c>
      <c r="BA758">
        <v>743</v>
      </c>
      <c r="BB758">
        <v>0</v>
      </c>
      <c r="BC758">
        <v>0</v>
      </c>
      <c r="BD758">
        <v>0</v>
      </c>
      <c r="BE758">
        <v>0</v>
      </c>
      <c r="BF758">
        <v>0</v>
      </c>
      <c r="BG758">
        <v>0</v>
      </c>
      <c r="BH758">
        <v>0</v>
      </c>
      <c r="BI758">
        <v>0</v>
      </c>
      <c r="BJ758">
        <v>0</v>
      </c>
      <c r="BK758">
        <v>0</v>
      </c>
      <c r="BL758">
        <v>0</v>
      </c>
      <c r="BM758">
        <v>0</v>
      </c>
      <c r="BN758">
        <v>0</v>
      </c>
      <c r="BO758">
        <v>0</v>
      </c>
      <c r="BP758">
        <v>0</v>
      </c>
      <c r="BQ758">
        <v>0</v>
      </c>
      <c r="BR758">
        <v>0</v>
      </c>
      <c r="BS758">
        <v>0</v>
      </c>
      <c r="BT758">
        <v>0</v>
      </c>
      <c r="BU758">
        <v>0</v>
      </c>
      <c r="BV758">
        <v>0</v>
      </c>
      <c r="BW758">
        <v>0</v>
      </c>
      <c r="CX758">
        <f>Y758*Source!I486</f>
        <v>3.7499999999999999E-3</v>
      </c>
      <c r="CY758">
        <f>AD758</f>
        <v>0</v>
      </c>
      <c r="CZ758">
        <f>AH758</f>
        <v>0</v>
      </c>
      <c r="DA758">
        <f>AL758</f>
        <v>1</v>
      </c>
      <c r="DB758">
        <f>ROUND((ROUND(AT758*CZ758,2)*1.25),6)</f>
        <v>0</v>
      </c>
      <c r="DC758">
        <f>ROUND((ROUND(AT758*AG758,2)*1.25),6)</f>
        <v>0</v>
      </c>
    </row>
    <row r="759" spans="1:107" x14ac:dyDescent="0.2">
      <c r="A759">
        <f>ROW(Source!A486)</f>
        <v>486</v>
      </c>
      <c r="B759">
        <v>68187018</v>
      </c>
      <c r="C759">
        <v>68193824</v>
      </c>
      <c r="D759">
        <v>64871196</v>
      </c>
      <c r="E759">
        <v>1</v>
      </c>
      <c r="F759">
        <v>1</v>
      </c>
      <c r="G759">
        <v>1</v>
      </c>
      <c r="H759">
        <v>2</v>
      </c>
      <c r="I759" t="s">
        <v>979</v>
      </c>
      <c r="J759" t="s">
        <v>980</v>
      </c>
      <c r="K759" t="s">
        <v>981</v>
      </c>
      <c r="L759">
        <v>1368</v>
      </c>
      <c r="N759">
        <v>1011</v>
      </c>
      <c r="O759" t="s">
        <v>669</v>
      </c>
      <c r="P759" t="s">
        <v>669</v>
      </c>
      <c r="Q759">
        <v>1</v>
      </c>
      <c r="W759">
        <v>0</v>
      </c>
      <c r="X759">
        <v>-438066613</v>
      </c>
      <c r="Y759">
        <v>1.2500000000000001E-2</v>
      </c>
      <c r="AA759">
        <v>0</v>
      </c>
      <c r="AB759">
        <v>819.07</v>
      </c>
      <c r="AC759">
        <v>383.81</v>
      </c>
      <c r="AD759">
        <v>0</v>
      </c>
      <c r="AE759">
        <v>0</v>
      </c>
      <c r="AF759">
        <v>86.4</v>
      </c>
      <c r="AG759">
        <v>13.5</v>
      </c>
      <c r="AH759">
        <v>0</v>
      </c>
      <c r="AI759">
        <v>1</v>
      </c>
      <c r="AJ759">
        <v>9.48</v>
      </c>
      <c r="AK759">
        <v>28.43</v>
      </c>
      <c r="AL759">
        <v>1</v>
      </c>
      <c r="AN759">
        <v>0</v>
      </c>
      <c r="AO759">
        <v>1</v>
      </c>
      <c r="AP759">
        <v>1</v>
      </c>
      <c r="AQ759">
        <v>0</v>
      </c>
      <c r="AR759">
        <v>0</v>
      </c>
      <c r="AS759" t="s">
        <v>3</v>
      </c>
      <c r="AT759">
        <v>0.01</v>
      </c>
      <c r="AU759" t="s">
        <v>20</v>
      </c>
      <c r="AV759">
        <v>0</v>
      </c>
      <c r="AW759">
        <v>2</v>
      </c>
      <c r="AX759">
        <v>68193836</v>
      </c>
      <c r="AY759">
        <v>1</v>
      </c>
      <c r="AZ759">
        <v>0</v>
      </c>
      <c r="BA759">
        <v>744</v>
      </c>
      <c r="BB759">
        <v>0</v>
      </c>
      <c r="BC759">
        <v>0</v>
      </c>
      <c r="BD759">
        <v>0</v>
      </c>
      <c r="BE759">
        <v>0</v>
      </c>
      <c r="BF759">
        <v>0</v>
      </c>
      <c r="BG759">
        <v>0</v>
      </c>
      <c r="BH759">
        <v>0</v>
      </c>
      <c r="BI759">
        <v>0</v>
      </c>
      <c r="BJ759">
        <v>0</v>
      </c>
      <c r="BK759">
        <v>0</v>
      </c>
      <c r="BL759">
        <v>0</v>
      </c>
      <c r="BM759">
        <v>0</v>
      </c>
      <c r="BN759">
        <v>0</v>
      </c>
      <c r="BO759">
        <v>0</v>
      </c>
      <c r="BP759">
        <v>0</v>
      </c>
      <c r="BQ759">
        <v>0</v>
      </c>
      <c r="BR759">
        <v>0</v>
      </c>
      <c r="BS759">
        <v>0</v>
      </c>
      <c r="BT759">
        <v>0</v>
      </c>
      <c r="BU759">
        <v>0</v>
      </c>
      <c r="BV759">
        <v>0</v>
      </c>
      <c r="BW759">
        <v>0</v>
      </c>
      <c r="CX759">
        <f>Y759*Source!I486</f>
        <v>1.8749999999999999E-3</v>
      </c>
      <c r="CY759">
        <f>AB759</f>
        <v>819.07</v>
      </c>
      <c r="CZ759">
        <f>AF759</f>
        <v>86.4</v>
      </c>
      <c r="DA759">
        <f>AJ759</f>
        <v>9.48</v>
      </c>
      <c r="DB759">
        <f>ROUND((ROUND(AT759*CZ759,2)*1.25),6)</f>
        <v>1.075</v>
      </c>
      <c r="DC759">
        <f>ROUND((ROUND(AT759*AG759,2)*1.25),6)</f>
        <v>0.17499999999999999</v>
      </c>
    </row>
    <row r="760" spans="1:107" x14ac:dyDescent="0.2">
      <c r="A760">
        <f>ROW(Source!A486)</f>
        <v>486</v>
      </c>
      <c r="B760">
        <v>68187018</v>
      </c>
      <c r="C760">
        <v>68193824</v>
      </c>
      <c r="D760">
        <v>64871277</v>
      </c>
      <c r="E760">
        <v>1</v>
      </c>
      <c r="F760">
        <v>1</v>
      </c>
      <c r="G760">
        <v>1</v>
      </c>
      <c r="H760">
        <v>2</v>
      </c>
      <c r="I760" t="s">
        <v>725</v>
      </c>
      <c r="J760" t="s">
        <v>726</v>
      </c>
      <c r="K760" t="s">
        <v>727</v>
      </c>
      <c r="L760">
        <v>1368</v>
      </c>
      <c r="N760">
        <v>1011</v>
      </c>
      <c r="O760" t="s">
        <v>669</v>
      </c>
      <c r="P760" t="s">
        <v>669</v>
      </c>
      <c r="Q760">
        <v>1</v>
      </c>
      <c r="W760">
        <v>0</v>
      </c>
      <c r="X760">
        <v>1106923569</v>
      </c>
      <c r="Y760">
        <v>1.2500000000000001E-2</v>
      </c>
      <c r="AA760">
        <v>0</v>
      </c>
      <c r="AB760">
        <v>1000.16</v>
      </c>
      <c r="AC760">
        <v>383.81</v>
      </c>
      <c r="AD760">
        <v>0</v>
      </c>
      <c r="AE760">
        <v>0</v>
      </c>
      <c r="AF760">
        <v>112</v>
      </c>
      <c r="AG760">
        <v>13.5</v>
      </c>
      <c r="AH760">
        <v>0</v>
      </c>
      <c r="AI760">
        <v>1</v>
      </c>
      <c r="AJ760">
        <v>8.93</v>
      </c>
      <c r="AK760">
        <v>28.43</v>
      </c>
      <c r="AL760">
        <v>1</v>
      </c>
      <c r="AN760">
        <v>0</v>
      </c>
      <c r="AO760">
        <v>1</v>
      </c>
      <c r="AP760">
        <v>1</v>
      </c>
      <c r="AQ760">
        <v>0</v>
      </c>
      <c r="AR760">
        <v>0</v>
      </c>
      <c r="AS760" t="s">
        <v>3</v>
      </c>
      <c r="AT760">
        <v>0.01</v>
      </c>
      <c r="AU760" t="s">
        <v>20</v>
      </c>
      <c r="AV760">
        <v>0</v>
      </c>
      <c r="AW760">
        <v>2</v>
      </c>
      <c r="AX760">
        <v>68193837</v>
      </c>
      <c r="AY760">
        <v>1</v>
      </c>
      <c r="AZ760">
        <v>0</v>
      </c>
      <c r="BA760">
        <v>745</v>
      </c>
      <c r="BB760">
        <v>0</v>
      </c>
      <c r="BC760">
        <v>0</v>
      </c>
      <c r="BD760">
        <v>0</v>
      </c>
      <c r="BE760">
        <v>0</v>
      </c>
      <c r="BF760">
        <v>0</v>
      </c>
      <c r="BG760">
        <v>0</v>
      </c>
      <c r="BH760">
        <v>0</v>
      </c>
      <c r="BI760">
        <v>0</v>
      </c>
      <c r="BJ760">
        <v>0</v>
      </c>
      <c r="BK760">
        <v>0</v>
      </c>
      <c r="BL760">
        <v>0</v>
      </c>
      <c r="BM760">
        <v>0</v>
      </c>
      <c r="BN760">
        <v>0</v>
      </c>
      <c r="BO760">
        <v>0</v>
      </c>
      <c r="BP760">
        <v>0</v>
      </c>
      <c r="BQ760">
        <v>0</v>
      </c>
      <c r="BR760">
        <v>0</v>
      </c>
      <c r="BS760">
        <v>0</v>
      </c>
      <c r="BT760">
        <v>0</v>
      </c>
      <c r="BU760">
        <v>0</v>
      </c>
      <c r="BV760">
        <v>0</v>
      </c>
      <c r="BW760">
        <v>0</v>
      </c>
      <c r="CX760">
        <f>Y760*Source!I486</f>
        <v>1.8749999999999999E-3</v>
      </c>
      <c r="CY760">
        <f>AB760</f>
        <v>1000.16</v>
      </c>
      <c r="CZ760">
        <f>AF760</f>
        <v>112</v>
      </c>
      <c r="DA760">
        <f>AJ760</f>
        <v>8.93</v>
      </c>
      <c r="DB760">
        <f>ROUND((ROUND(AT760*CZ760,2)*1.25),6)</f>
        <v>1.4</v>
      </c>
      <c r="DC760">
        <f>ROUND((ROUND(AT760*AG760,2)*1.25),6)</f>
        <v>0.17499999999999999</v>
      </c>
    </row>
    <row r="761" spans="1:107" x14ac:dyDescent="0.2">
      <c r="A761">
        <f>ROW(Source!A486)</f>
        <v>486</v>
      </c>
      <c r="B761">
        <v>68187018</v>
      </c>
      <c r="C761">
        <v>68193824</v>
      </c>
      <c r="D761">
        <v>64873129</v>
      </c>
      <c r="E761">
        <v>1</v>
      </c>
      <c r="F761">
        <v>1</v>
      </c>
      <c r="G761">
        <v>1</v>
      </c>
      <c r="H761">
        <v>2</v>
      </c>
      <c r="I761" t="s">
        <v>715</v>
      </c>
      <c r="J761" t="s">
        <v>716</v>
      </c>
      <c r="K761" t="s">
        <v>717</v>
      </c>
      <c r="L761">
        <v>1368</v>
      </c>
      <c r="N761">
        <v>1011</v>
      </c>
      <c r="O761" t="s">
        <v>669</v>
      </c>
      <c r="P761" t="s">
        <v>669</v>
      </c>
      <c r="Q761">
        <v>1</v>
      </c>
      <c r="W761">
        <v>0</v>
      </c>
      <c r="X761">
        <v>1230759911</v>
      </c>
      <c r="Y761">
        <v>1.2500000000000001E-2</v>
      </c>
      <c r="AA761">
        <v>0</v>
      </c>
      <c r="AB761">
        <v>851.65</v>
      </c>
      <c r="AC761">
        <v>329.79</v>
      </c>
      <c r="AD761">
        <v>0</v>
      </c>
      <c r="AE761">
        <v>0</v>
      </c>
      <c r="AF761">
        <v>87.17</v>
      </c>
      <c r="AG761">
        <v>11.6</v>
      </c>
      <c r="AH761">
        <v>0</v>
      </c>
      <c r="AI761">
        <v>1</v>
      </c>
      <c r="AJ761">
        <v>9.77</v>
      </c>
      <c r="AK761">
        <v>28.43</v>
      </c>
      <c r="AL761">
        <v>1</v>
      </c>
      <c r="AN761">
        <v>0</v>
      </c>
      <c r="AO761">
        <v>1</v>
      </c>
      <c r="AP761">
        <v>1</v>
      </c>
      <c r="AQ761">
        <v>0</v>
      </c>
      <c r="AR761">
        <v>0</v>
      </c>
      <c r="AS761" t="s">
        <v>3</v>
      </c>
      <c r="AT761">
        <v>0.01</v>
      </c>
      <c r="AU761" t="s">
        <v>20</v>
      </c>
      <c r="AV761">
        <v>0</v>
      </c>
      <c r="AW761">
        <v>2</v>
      </c>
      <c r="AX761">
        <v>68193838</v>
      </c>
      <c r="AY761">
        <v>1</v>
      </c>
      <c r="AZ761">
        <v>0</v>
      </c>
      <c r="BA761">
        <v>746</v>
      </c>
      <c r="BB761">
        <v>0</v>
      </c>
      <c r="BC761">
        <v>0</v>
      </c>
      <c r="BD761">
        <v>0</v>
      </c>
      <c r="BE761">
        <v>0</v>
      </c>
      <c r="BF761">
        <v>0</v>
      </c>
      <c r="BG761">
        <v>0</v>
      </c>
      <c r="BH761">
        <v>0</v>
      </c>
      <c r="BI761">
        <v>0</v>
      </c>
      <c r="BJ761">
        <v>0</v>
      </c>
      <c r="BK761">
        <v>0</v>
      </c>
      <c r="BL761">
        <v>0</v>
      </c>
      <c r="BM761">
        <v>0</v>
      </c>
      <c r="BN761">
        <v>0</v>
      </c>
      <c r="BO761">
        <v>0</v>
      </c>
      <c r="BP761">
        <v>0</v>
      </c>
      <c r="BQ761">
        <v>0</v>
      </c>
      <c r="BR761">
        <v>0</v>
      </c>
      <c r="BS761">
        <v>0</v>
      </c>
      <c r="BT761">
        <v>0</v>
      </c>
      <c r="BU761">
        <v>0</v>
      </c>
      <c r="BV761">
        <v>0</v>
      </c>
      <c r="BW761">
        <v>0</v>
      </c>
      <c r="CX761">
        <f>Y761*Source!I486</f>
        <v>1.8749999999999999E-3</v>
      </c>
      <c r="CY761">
        <f>AB761</f>
        <v>851.65</v>
      </c>
      <c r="CZ761">
        <f>AF761</f>
        <v>87.17</v>
      </c>
      <c r="DA761">
        <f>AJ761</f>
        <v>9.77</v>
      </c>
      <c r="DB761">
        <f>ROUND((ROUND(AT761*CZ761,2)*1.25),6)</f>
        <v>1.0874999999999999</v>
      </c>
      <c r="DC761">
        <f>ROUND((ROUND(AT761*AG761,2)*1.25),6)</f>
        <v>0.15</v>
      </c>
    </row>
    <row r="762" spans="1:107" x14ac:dyDescent="0.2">
      <c r="A762">
        <f>ROW(Source!A486)</f>
        <v>486</v>
      </c>
      <c r="B762">
        <v>68187018</v>
      </c>
      <c r="C762">
        <v>68193824</v>
      </c>
      <c r="D762">
        <v>64809254</v>
      </c>
      <c r="E762">
        <v>1</v>
      </c>
      <c r="F762">
        <v>1</v>
      </c>
      <c r="G762">
        <v>1</v>
      </c>
      <c r="H762">
        <v>3</v>
      </c>
      <c r="I762" t="s">
        <v>1003</v>
      </c>
      <c r="J762" t="s">
        <v>1004</v>
      </c>
      <c r="K762" t="s">
        <v>1005</v>
      </c>
      <c r="L762">
        <v>1346</v>
      </c>
      <c r="N762">
        <v>1009</v>
      </c>
      <c r="O762" t="s">
        <v>120</v>
      </c>
      <c r="P762" t="s">
        <v>120</v>
      </c>
      <c r="Q762">
        <v>1</v>
      </c>
      <c r="W762">
        <v>0</v>
      </c>
      <c r="X762">
        <v>1502743759</v>
      </c>
      <c r="Y762">
        <v>1.5</v>
      </c>
      <c r="AA762">
        <v>456.22</v>
      </c>
      <c r="AB762">
        <v>0</v>
      </c>
      <c r="AC762">
        <v>0</v>
      </c>
      <c r="AD762">
        <v>0</v>
      </c>
      <c r="AE762">
        <v>24.41</v>
      </c>
      <c r="AF762">
        <v>0</v>
      </c>
      <c r="AG762">
        <v>0</v>
      </c>
      <c r="AH762">
        <v>0</v>
      </c>
      <c r="AI762">
        <v>18.690000000000001</v>
      </c>
      <c r="AJ762">
        <v>1</v>
      </c>
      <c r="AK762">
        <v>1</v>
      </c>
      <c r="AL762">
        <v>1</v>
      </c>
      <c r="AN762">
        <v>0</v>
      </c>
      <c r="AO762">
        <v>1</v>
      </c>
      <c r="AP762">
        <v>0</v>
      </c>
      <c r="AQ762">
        <v>0</v>
      </c>
      <c r="AR762">
        <v>0</v>
      </c>
      <c r="AS762" t="s">
        <v>3</v>
      </c>
      <c r="AT762">
        <v>1.5</v>
      </c>
      <c r="AU762" t="s">
        <v>3</v>
      </c>
      <c r="AV762">
        <v>0</v>
      </c>
      <c r="AW762">
        <v>2</v>
      </c>
      <c r="AX762">
        <v>68193839</v>
      </c>
      <c r="AY762">
        <v>1</v>
      </c>
      <c r="AZ762">
        <v>0</v>
      </c>
      <c r="BA762">
        <v>747</v>
      </c>
      <c r="BB762">
        <v>0</v>
      </c>
      <c r="BC762">
        <v>0</v>
      </c>
      <c r="BD762">
        <v>0</v>
      </c>
      <c r="BE762">
        <v>0</v>
      </c>
      <c r="BF762">
        <v>0</v>
      </c>
      <c r="BG762">
        <v>0</v>
      </c>
      <c r="BH762">
        <v>0</v>
      </c>
      <c r="BI762">
        <v>0</v>
      </c>
      <c r="BJ762">
        <v>0</v>
      </c>
      <c r="BK762">
        <v>0</v>
      </c>
      <c r="BL762">
        <v>0</v>
      </c>
      <c r="BM762">
        <v>0</v>
      </c>
      <c r="BN762">
        <v>0</v>
      </c>
      <c r="BO762">
        <v>0</v>
      </c>
      <c r="BP762">
        <v>0</v>
      </c>
      <c r="BQ762">
        <v>0</v>
      </c>
      <c r="BR762">
        <v>0</v>
      </c>
      <c r="BS762">
        <v>0</v>
      </c>
      <c r="BT762">
        <v>0</v>
      </c>
      <c r="BU762">
        <v>0</v>
      </c>
      <c r="BV762">
        <v>0</v>
      </c>
      <c r="BW762">
        <v>0</v>
      </c>
      <c r="CX762">
        <f>Y762*Source!I486</f>
        <v>0.22499999999999998</v>
      </c>
      <c r="CY762">
        <f>AA762</f>
        <v>456.22</v>
      </c>
      <c r="CZ762">
        <f>AE762</f>
        <v>24.41</v>
      </c>
      <c r="DA762">
        <f>AI762</f>
        <v>18.690000000000001</v>
      </c>
      <c r="DB762">
        <f>ROUND(ROUND(AT762*CZ762,2),6)</f>
        <v>36.619999999999997</v>
      </c>
      <c r="DC762">
        <f>ROUND(ROUND(AT762*AG762,2),6)</f>
        <v>0</v>
      </c>
    </row>
    <row r="763" spans="1:107" x14ac:dyDescent="0.2">
      <c r="A763">
        <f>ROW(Source!A486)</f>
        <v>486</v>
      </c>
      <c r="B763">
        <v>68187018</v>
      </c>
      <c r="C763">
        <v>68193824</v>
      </c>
      <c r="D763">
        <v>64809361</v>
      </c>
      <c r="E763">
        <v>1</v>
      </c>
      <c r="F763">
        <v>1</v>
      </c>
      <c r="G763">
        <v>1</v>
      </c>
      <c r="H763">
        <v>3</v>
      </c>
      <c r="I763" t="s">
        <v>1006</v>
      </c>
      <c r="J763" t="s">
        <v>1007</v>
      </c>
      <c r="K763" t="s">
        <v>1008</v>
      </c>
      <c r="L763">
        <v>1348</v>
      </c>
      <c r="N763">
        <v>1009</v>
      </c>
      <c r="O763" t="s">
        <v>133</v>
      </c>
      <c r="P763" t="s">
        <v>133</v>
      </c>
      <c r="Q763">
        <v>1000</v>
      </c>
      <c r="W763">
        <v>0</v>
      </c>
      <c r="X763">
        <v>-1701539228</v>
      </c>
      <c r="Y763">
        <v>1.1999999999999999E-3</v>
      </c>
      <c r="AA763">
        <v>66586.7</v>
      </c>
      <c r="AB763">
        <v>0</v>
      </c>
      <c r="AC763">
        <v>0</v>
      </c>
      <c r="AD763">
        <v>0</v>
      </c>
      <c r="AE763">
        <v>14830</v>
      </c>
      <c r="AF763">
        <v>0</v>
      </c>
      <c r="AG763">
        <v>0</v>
      </c>
      <c r="AH763">
        <v>0</v>
      </c>
      <c r="AI763">
        <v>4.49</v>
      </c>
      <c r="AJ763">
        <v>1</v>
      </c>
      <c r="AK763">
        <v>1</v>
      </c>
      <c r="AL763">
        <v>1</v>
      </c>
      <c r="AN763">
        <v>0</v>
      </c>
      <c r="AO763">
        <v>1</v>
      </c>
      <c r="AP763">
        <v>0</v>
      </c>
      <c r="AQ763">
        <v>0</v>
      </c>
      <c r="AR763">
        <v>0</v>
      </c>
      <c r="AS763" t="s">
        <v>3</v>
      </c>
      <c r="AT763">
        <v>1.1999999999999999E-3</v>
      </c>
      <c r="AU763" t="s">
        <v>3</v>
      </c>
      <c r="AV763">
        <v>0</v>
      </c>
      <c r="AW763">
        <v>2</v>
      </c>
      <c r="AX763">
        <v>68193840</v>
      </c>
      <c r="AY763">
        <v>1</v>
      </c>
      <c r="AZ763">
        <v>0</v>
      </c>
      <c r="BA763">
        <v>748</v>
      </c>
      <c r="BB763">
        <v>0</v>
      </c>
      <c r="BC763">
        <v>0</v>
      </c>
      <c r="BD763">
        <v>0</v>
      </c>
      <c r="BE763">
        <v>0</v>
      </c>
      <c r="BF763">
        <v>0</v>
      </c>
      <c r="BG763">
        <v>0</v>
      </c>
      <c r="BH763">
        <v>0</v>
      </c>
      <c r="BI763">
        <v>0</v>
      </c>
      <c r="BJ763">
        <v>0</v>
      </c>
      <c r="BK763">
        <v>0</v>
      </c>
      <c r="BL763">
        <v>0</v>
      </c>
      <c r="BM763">
        <v>0</v>
      </c>
      <c r="BN763">
        <v>0</v>
      </c>
      <c r="BO763">
        <v>0</v>
      </c>
      <c r="BP763">
        <v>0</v>
      </c>
      <c r="BQ763">
        <v>0</v>
      </c>
      <c r="BR763">
        <v>0</v>
      </c>
      <c r="BS763">
        <v>0</v>
      </c>
      <c r="BT763">
        <v>0</v>
      </c>
      <c r="BU763">
        <v>0</v>
      </c>
      <c r="BV763">
        <v>0</v>
      </c>
      <c r="BW763">
        <v>0</v>
      </c>
      <c r="CX763">
        <f>Y763*Source!I486</f>
        <v>1.7999999999999998E-4</v>
      </c>
      <c r="CY763">
        <f>AA763</f>
        <v>66586.7</v>
      </c>
      <c r="CZ763">
        <f>AE763</f>
        <v>14830</v>
      </c>
      <c r="DA763">
        <f>AI763</f>
        <v>4.49</v>
      </c>
      <c r="DB763">
        <f>ROUND(ROUND(AT763*CZ763,2),6)</f>
        <v>17.8</v>
      </c>
      <c r="DC763">
        <f>ROUND(ROUND(AT763*AG763,2),6)</f>
        <v>0</v>
      </c>
    </row>
    <row r="764" spans="1:107" x14ac:dyDescent="0.2">
      <c r="A764">
        <f>ROW(Source!A486)</f>
        <v>486</v>
      </c>
      <c r="B764">
        <v>68187018</v>
      </c>
      <c r="C764">
        <v>68193824</v>
      </c>
      <c r="D764">
        <v>64841898</v>
      </c>
      <c r="E764">
        <v>1</v>
      </c>
      <c r="F764">
        <v>1</v>
      </c>
      <c r="G764">
        <v>1</v>
      </c>
      <c r="H764">
        <v>3</v>
      </c>
      <c r="I764" t="s">
        <v>1012</v>
      </c>
      <c r="J764" t="s">
        <v>1013</v>
      </c>
      <c r="K764" t="s">
        <v>1014</v>
      </c>
      <c r="L764">
        <v>1301</v>
      </c>
      <c r="N764">
        <v>1003</v>
      </c>
      <c r="O764" t="s">
        <v>507</v>
      </c>
      <c r="P764" t="s">
        <v>507</v>
      </c>
      <c r="Q764">
        <v>1</v>
      </c>
      <c r="W764">
        <v>0</v>
      </c>
      <c r="X764">
        <v>-351596656</v>
      </c>
      <c r="Y764">
        <v>99.8</v>
      </c>
      <c r="AA764">
        <v>149.16999999999999</v>
      </c>
      <c r="AB764">
        <v>0</v>
      </c>
      <c r="AC764">
        <v>0</v>
      </c>
      <c r="AD764">
        <v>0</v>
      </c>
      <c r="AE764">
        <v>39.36</v>
      </c>
      <c r="AF764">
        <v>0</v>
      </c>
      <c r="AG764">
        <v>0</v>
      </c>
      <c r="AH764">
        <v>0</v>
      </c>
      <c r="AI764">
        <v>3.79</v>
      </c>
      <c r="AJ764">
        <v>1</v>
      </c>
      <c r="AK764">
        <v>1</v>
      </c>
      <c r="AL764">
        <v>1</v>
      </c>
      <c r="AN764">
        <v>0</v>
      </c>
      <c r="AO764">
        <v>1</v>
      </c>
      <c r="AP764">
        <v>0</v>
      </c>
      <c r="AQ764">
        <v>0</v>
      </c>
      <c r="AR764">
        <v>0</v>
      </c>
      <c r="AS764" t="s">
        <v>3</v>
      </c>
      <c r="AT764">
        <v>99.8</v>
      </c>
      <c r="AU764" t="s">
        <v>3</v>
      </c>
      <c r="AV764">
        <v>0</v>
      </c>
      <c r="AW764">
        <v>2</v>
      </c>
      <c r="AX764">
        <v>68193842</v>
      </c>
      <c r="AY764">
        <v>1</v>
      </c>
      <c r="AZ764">
        <v>0</v>
      </c>
      <c r="BA764">
        <v>750</v>
      </c>
      <c r="BB764">
        <v>0</v>
      </c>
      <c r="BC764">
        <v>0</v>
      </c>
      <c r="BD764">
        <v>0</v>
      </c>
      <c r="BE764">
        <v>0</v>
      </c>
      <c r="BF764">
        <v>0</v>
      </c>
      <c r="BG764">
        <v>0</v>
      </c>
      <c r="BH764">
        <v>0</v>
      </c>
      <c r="BI764">
        <v>0</v>
      </c>
      <c r="BJ764">
        <v>0</v>
      </c>
      <c r="BK764">
        <v>0</v>
      </c>
      <c r="BL764">
        <v>0</v>
      </c>
      <c r="BM764">
        <v>0</v>
      </c>
      <c r="BN764">
        <v>0</v>
      </c>
      <c r="BO764">
        <v>0</v>
      </c>
      <c r="BP764">
        <v>0</v>
      </c>
      <c r="BQ764">
        <v>0</v>
      </c>
      <c r="BR764">
        <v>0</v>
      </c>
      <c r="BS764">
        <v>0</v>
      </c>
      <c r="BT764">
        <v>0</v>
      </c>
      <c r="BU764">
        <v>0</v>
      </c>
      <c r="BV764">
        <v>0</v>
      </c>
      <c r="BW764">
        <v>0</v>
      </c>
      <c r="CX764">
        <f>Y764*Source!I486</f>
        <v>14.969999999999999</v>
      </c>
      <c r="CY764">
        <f>AA764</f>
        <v>149.16999999999999</v>
      </c>
      <c r="CZ764">
        <f>AE764</f>
        <v>39.36</v>
      </c>
      <c r="DA764">
        <f>AI764</f>
        <v>3.79</v>
      </c>
      <c r="DB764">
        <f>ROUND(ROUND(AT764*CZ764,2),6)</f>
        <v>3928.13</v>
      </c>
      <c r="DC764">
        <f>ROUND(ROUND(AT764*AG764,2),6)</f>
        <v>0</v>
      </c>
    </row>
    <row r="765" spans="1:107" x14ac:dyDescent="0.2">
      <c r="A765">
        <f>ROW(Source!A486)</f>
        <v>486</v>
      </c>
      <c r="B765">
        <v>68187018</v>
      </c>
      <c r="C765">
        <v>68193824</v>
      </c>
      <c r="D765">
        <v>64847311</v>
      </c>
      <c r="E765">
        <v>1</v>
      </c>
      <c r="F765">
        <v>1</v>
      </c>
      <c r="G765">
        <v>1</v>
      </c>
      <c r="H765">
        <v>3</v>
      </c>
      <c r="I765" t="s">
        <v>709</v>
      </c>
      <c r="J765" t="s">
        <v>710</v>
      </c>
      <c r="K765" t="s">
        <v>711</v>
      </c>
      <c r="L765">
        <v>1339</v>
      </c>
      <c r="N765">
        <v>1007</v>
      </c>
      <c r="O765" t="s">
        <v>712</v>
      </c>
      <c r="P765" t="s">
        <v>712</v>
      </c>
      <c r="Q765">
        <v>1</v>
      </c>
      <c r="W765">
        <v>0</v>
      </c>
      <c r="X765">
        <v>619799737</v>
      </c>
      <c r="Y765">
        <v>0.39</v>
      </c>
      <c r="AA765">
        <v>19.57</v>
      </c>
      <c r="AB765">
        <v>0</v>
      </c>
      <c r="AC765">
        <v>0</v>
      </c>
      <c r="AD765">
        <v>0</v>
      </c>
      <c r="AE765">
        <v>2.44</v>
      </c>
      <c r="AF765">
        <v>0</v>
      </c>
      <c r="AG765">
        <v>0</v>
      </c>
      <c r="AH765">
        <v>0</v>
      </c>
      <c r="AI765">
        <v>8.02</v>
      </c>
      <c r="AJ765">
        <v>1</v>
      </c>
      <c r="AK765">
        <v>1</v>
      </c>
      <c r="AL765">
        <v>1</v>
      </c>
      <c r="AN765">
        <v>0</v>
      </c>
      <c r="AO765">
        <v>1</v>
      </c>
      <c r="AP765">
        <v>0</v>
      </c>
      <c r="AQ765">
        <v>0</v>
      </c>
      <c r="AR765">
        <v>0</v>
      </c>
      <c r="AS765" t="s">
        <v>3</v>
      </c>
      <c r="AT765">
        <v>0.39</v>
      </c>
      <c r="AU765" t="s">
        <v>3</v>
      </c>
      <c r="AV765">
        <v>0</v>
      </c>
      <c r="AW765">
        <v>2</v>
      </c>
      <c r="AX765">
        <v>68193844</v>
      </c>
      <c r="AY765">
        <v>1</v>
      </c>
      <c r="AZ765">
        <v>0</v>
      </c>
      <c r="BA765">
        <v>752</v>
      </c>
      <c r="BB765">
        <v>0</v>
      </c>
      <c r="BC765">
        <v>0</v>
      </c>
      <c r="BD765">
        <v>0</v>
      </c>
      <c r="BE765">
        <v>0</v>
      </c>
      <c r="BF765">
        <v>0</v>
      </c>
      <c r="BG765">
        <v>0</v>
      </c>
      <c r="BH765">
        <v>0</v>
      </c>
      <c r="BI765">
        <v>0</v>
      </c>
      <c r="BJ765">
        <v>0</v>
      </c>
      <c r="BK765">
        <v>0</v>
      </c>
      <c r="BL765">
        <v>0</v>
      </c>
      <c r="BM765">
        <v>0</v>
      </c>
      <c r="BN765">
        <v>0</v>
      </c>
      <c r="BO765">
        <v>0</v>
      </c>
      <c r="BP765">
        <v>0</v>
      </c>
      <c r="BQ765">
        <v>0</v>
      </c>
      <c r="BR765">
        <v>0</v>
      </c>
      <c r="BS765">
        <v>0</v>
      </c>
      <c r="BT765">
        <v>0</v>
      </c>
      <c r="BU765">
        <v>0</v>
      </c>
      <c r="BV765">
        <v>0</v>
      </c>
      <c r="BW765">
        <v>0</v>
      </c>
      <c r="CX765">
        <f>Y765*Source!I486</f>
        <v>5.8499999999999996E-2</v>
      </c>
      <c r="CY765">
        <f>AA765</f>
        <v>19.57</v>
      </c>
      <c r="CZ765">
        <f>AE765</f>
        <v>2.44</v>
      </c>
      <c r="DA765">
        <f>AI765</f>
        <v>8.02</v>
      </c>
      <c r="DB765">
        <f>ROUND(ROUND(AT765*CZ765,2),6)</f>
        <v>0.95</v>
      </c>
      <c r="DC765">
        <f>ROUND(ROUND(AT765*AG765,2),6)</f>
        <v>0</v>
      </c>
    </row>
    <row r="766" spans="1:107" x14ac:dyDescent="0.2">
      <c r="A766">
        <f>ROW(Source!A487)</f>
        <v>487</v>
      </c>
      <c r="B766">
        <v>68187018</v>
      </c>
      <c r="C766">
        <v>68193845</v>
      </c>
      <c r="D766">
        <v>18442827</v>
      </c>
      <c r="E766">
        <v>1</v>
      </c>
      <c r="F766">
        <v>1</v>
      </c>
      <c r="G766">
        <v>1</v>
      </c>
      <c r="H766">
        <v>1</v>
      </c>
      <c r="I766" t="s">
        <v>1015</v>
      </c>
      <c r="J766" t="s">
        <v>3</v>
      </c>
      <c r="K766" t="s">
        <v>1016</v>
      </c>
      <c r="L766">
        <v>1369</v>
      </c>
      <c r="N766">
        <v>1013</v>
      </c>
      <c r="O766" t="s">
        <v>665</v>
      </c>
      <c r="P766" t="s">
        <v>665</v>
      </c>
      <c r="Q766">
        <v>1</v>
      </c>
      <c r="W766">
        <v>0</v>
      </c>
      <c r="X766">
        <v>717490484</v>
      </c>
      <c r="Y766">
        <v>5.7614999999999998</v>
      </c>
      <c r="AA766">
        <v>0</v>
      </c>
      <c r="AB766">
        <v>0</v>
      </c>
      <c r="AC766">
        <v>0</v>
      </c>
      <c r="AD766">
        <v>11.64</v>
      </c>
      <c r="AE766">
        <v>0</v>
      </c>
      <c r="AF766">
        <v>0</v>
      </c>
      <c r="AG766">
        <v>0</v>
      </c>
      <c r="AH766">
        <v>11.64</v>
      </c>
      <c r="AI766">
        <v>1</v>
      </c>
      <c r="AJ766">
        <v>1</v>
      </c>
      <c r="AK766">
        <v>1</v>
      </c>
      <c r="AL766">
        <v>1</v>
      </c>
      <c r="AN766">
        <v>0</v>
      </c>
      <c r="AO766">
        <v>1</v>
      </c>
      <c r="AP766">
        <v>1</v>
      </c>
      <c r="AQ766">
        <v>0</v>
      </c>
      <c r="AR766">
        <v>0</v>
      </c>
      <c r="AS766" t="s">
        <v>3</v>
      </c>
      <c r="AT766">
        <v>5.01</v>
      </c>
      <c r="AU766" t="s">
        <v>21</v>
      </c>
      <c r="AV766">
        <v>1</v>
      </c>
      <c r="AW766">
        <v>2</v>
      </c>
      <c r="AX766">
        <v>68193852</v>
      </c>
      <c r="AY766">
        <v>1</v>
      </c>
      <c r="AZ766">
        <v>2048</v>
      </c>
      <c r="BA766">
        <v>753</v>
      </c>
      <c r="BB766">
        <v>0</v>
      </c>
      <c r="BC766">
        <v>0</v>
      </c>
      <c r="BD766">
        <v>0</v>
      </c>
      <c r="BE766">
        <v>0</v>
      </c>
      <c r="BF766">
        <v>0</v>
      </c>
      <c r="BG766">
        <v>0</v>
      </c>
      <c r="BH766">
        <v>0</v>
      </c>
      <c r="BI766">
        <v>0</v>
      </c>
      <c r="BJ766">
        <v>0</v>
      </c>
      <c r="BK766">
        <v>0</v>
      </c>
      <c r="BL766">
        <v>0</v>
      </c>
      <c r="BM766">
        <v>0</v>
      </c>
      <c r="BN766">
        <v>0</v>
      </c>
      <c r="BO766">
        <v>0</v>
      </c>
      <c r="BP766">
        <v>0</v>
      </c>
      <c r="BQ766">
        <v>0</v>
      </c>
      <c r="BR766">
        <v>0</v>
      </c>
      <c r="BS766">
        <v>0</v>
      </c>
      <c r="BT766">
        <v>0</v>
      </c>
      <c r="BU766">
        <v>0</v>
      </c>
      <c r="BV766">
        <v>0</v>
      </c>
      <c r="BW766">
        <v>0</v>
      </c>
      <c r="CX766">
        <f>Y766*Source!I487</f>
        <v>3.9178200000000003</v>
      </c>
      <c r="CY766">
        <f>AD766</f>
        <v>11.64</v>
      </c>
      <c r="CZ766">
        <f>AH766</f>
        <v>11.64</v>
      </c>
      <c r="DA766">
        <f>AL766</f>
        <v>1</v>
      </c>
      <c r="DB766">
        <f>ROUND((ROUND(AT766*CZ766,2)*1.15),6)</f>
        <v>67.067999999999998</v>
      </c>
      <c r="DC766">
        <f>ROUND((ROUND(AT766*AG766,2)*1.15),6)</f>
        <v>0</v>
      </c>
    </row>
    <row r="767" spans="1:107" x14ac:dyDescent="0.2">
      <c r="A767">
        <f>ROW(Source!A487)</f>
        <v>487</v>
      </c>
      <c r="B767">
        <v>68187018</v>
      </c>
      <c r="C767">
        <v>68193845</v>
      </c>
      <c r="D767">
        <v>64871516</v>
      </c>
      <c r="E767">
        <v>1</v>
      </c>
      <c r="F767">
        <v>1</v>
      </c>
      <c r="G767">
        <v>1</v>
      </c>
      <c r="H767">
        <v>2</v>
      </c>
      <c r="I767" t="s">
        <v>1017</v>
      </c>
      <c r="J767" t="s">
        <v>1018</v>
      </c>
      <c r="K767" t="s">
        <v>1019</v>
      </c>
      <c r="L767">
        <v>1368</v>
      </c>
      <c r="N767">
        <v>1011</v>
      </c>
      <c r="O767" t="s">
        <v>669</v>
      </c>
      <c r="P767" t="s">
        <v>669</v>
      </c>
      <c r="Q767">
        <v>1</v>
      </c>
      <c r="W767">
        <v>0</v>
      </c>
      <c r="X767">
        <v>1695838894</v>
      </c>
      <c r="Y767">
        <v>1.875</v>
      </c>
      <c r="AA767">
        <v>0</v>
      </c>
      <c r="AB767">
        <v>154.28</v>
      </c>
      <c r="AC767">
        <v>0</v>
      </c>
      <c r="AD767">
        <v>0</v>
      </c>
      <c r="AE767">
        <v>0</v>
      </c>
      <c r="AF767">
        <v>29.67</v>
      </c>
      <c r="AG767">
        <v>0</v>
      </c>
      <c r="AH767">
        <v>0</v>
      </c>
      <c r="AI767">
        <v>1</v>
      </c>
      <c r="AJ767">
        <v>5.2</v>
      </c>
      <c r="AK767">
        <v>28.43</v>
      </c>
      <c r="AL767">
        <v>1</v>
      </c>
      <c r="AN767">
        <v>0</v>
      </c>
      <c r="AO767">
        <v>1</v>
      </c>
      <c r="AP767">
        <v>1</v>
      </c>
      <c r="AQ767">
        <v>0</v>
      </c>
      <c r="AR767">
        <v>0</v>
      </c>
      <c r="AS767" t="s">
        <v>3</v>
      </c>
      <c r="AT767">
        <v>1.5</v>
      </c>
      <c r="AU767" t="s">
        <v>20</v>
      </c>
      <c r="AV767">
        <v>0</v>
      </c>
      <c r="AW767">
        <v>2</v>
      </c>
      <c r="AX767">
        <v>68193853</v>
      </c>
      <c r="AY767">
        <v>1</v>
      </c>
      <c r="AZ767">
        <v>0</v>
      </c>
      <c r="BA767">
        <v>754</v>
      </c>
      <c r="BB767">
        <v>0</v>
      </c>
      <c r="BC767">
        <v>0</v>
      </c>
      <c r="BD767">
        <v>0</v>
      </c>
      <c r="BE767">
        <v>0</v>
      </c>
      <c r="BF767">
        <v>0</v>
      </c>
      <c r="BG767">
        <v>0</v>
      </c>
      <c r="BH767">
        <v>0</v>
      </c>
      <c r="BI767">
        <v>0</v>
      </c>
      <c r="BJ767">
        <v>0</v>
      </c>
      <c r="BK767">
        <v>0</v>
      </c>
      <c r="BL767">
        <v>0</v>
      </c>
      <c r="BM767">
        <v>0</v>
      </c>
      <c r="BN767">
        <v>0</v>
      </c>
      <c r="BO767">
        <v>0</v>
      </c>
      <c r="BP767">
        <v>0</v>
      </c>
      <c r="BQ767">
        <v>0</v>
      </c>
      <c r="BR767">
        <v>0</v>
      </c>
      <c r="BS767">
        <v>0</v>
      </c>
      <c r="BT767">
        <v>0</v>
      </c>
      <c r="BU767">
        <v>0</v>
      </c>
      <c r="BV767">
        <v>0</v>
      </c>
      <c r="BW767">
        <v>0</v>
      </c>
      <c r="CX767">
        <f>Y767*Source!I487</f>
        <v>1.2750000000000001</v>
      </c>
      <c r="CY767">
        <f>AB767</f>
        <v>154.28</v>
      </c>
      <c r="CZ767">
        <f>AF767</f>
        <v>29.67</v>
      </c>
      <c r="DA767">
        <f>AJ767</f>
        <v>5.2</v>
      </c>
      <c r="DB767">
        <f>ROUND((ROUND(AT767*CZ767,2)*1.25),6)</f>
        <v>55.637500000000003</v>
      </c>
      <c r="DC767">
        <f>ROUND((ROUND(AT767*AG767,2)*1.25),6)</f>
        <v>0</v>
      </c>
    </row>
    <row r="768" spans="1:107" x14ac:dyDescent="0.2">
      <c r="A768">
        <f>ROW(Source!A487)</f>
        <v>487</v>
      </c>
      <c r="B768">
        <v>68187018</v>
      </c>
      <c r="C768">
        <v>68193845</v>
      </c>
      <c r="D768">
        <v>64807574</v>
      </c>
      <c r="E768">
        <v>1</v>
      </c>
      <c r="F768">
        <v>1</v>
      </c>
      <c r="G768">
        <v>1</v>
      </c>
      <c r="H768">
        <v>3</v>
      </c>
      <c r="I768" t="s">
        <v>985</v>
      </c>
      <c r="J768" t="s">
        <v>986</v>
      </c>
      <c r="K768" t="s">
        <v>987</v>
      </c>
      <c r="L768">
        <v>1348</v>
      </c>
      <c r="N768">
        <v>1009</v>
      </c>
      <c r="O768" t="s">
        <v>133</v>
      </c>
      <c r="P768" t="s">
        <v>133</v>
      </c>
      <c r="Q768">
        <v>1000</v>
      </c>
      <c r="W768">
        <v>0</v>
      </c>
      <c r="X768">
        <v>1625292450</v>
      </c>
      <c r="Y768">
        <v>5.0000000000000002E-5</v>
      </c>
      <c r="AA768">
        <v>48531.96</v>
      </c>
      <c r="AB768">
        <v>0</v>
      </c>
      <c r="AC768">
        <v>0</v>
      </c>
      <c r="AD768">
        <v>0</v>
      </c>
      <c r="AE768">
        <v>15118.99</v>
      </c>
      <c r="AF768">
        <v>0</v>
      </c>
      <c r="AG768">
        <v>0</v>
      </c>
      <c r="AH768">
        <v>0</v>
      </c>
      <c r="AI768">
        <v>3.21</v>
      </c>
      <c r="AJ768">
        <v>1</v>
      </c>
      <c r="AK768">
        <v>1</v>
      </c>
      <c r="AL768">
        <v>1</v>
      </c>
      <c r="AN768">
        <v>0</v>
      </c>
      <c r="AO768">
        <v>1</v>
      </c>
      <c r="AP768">
        <v>0</v>
      </c>
      <c r="AQ768">
        <v>0</v>
      </c>
      <c r="AR768">
        <v>0</v>
      </c>
      <c r="AS768" t="s">
        <v>3</v>
      </c>
      <c r="AT768">
        <v>5.0000000000000002E-5</v>
      </c>
      <c r="AU768" t="s">
        <v>3</v>
      </c>
      <c r="AV768">
        <v>0</v>
      </c>
      <c r="AW768">
        <v>2</v>
      </c>
      <c r="AX768">
        <v>68193854</v>
      </c>
      <c r="AY768">
        <v>1</v>
      </c>
      <c r="AZ768">
        <v>0</v>
      </c>
      <c r="BA768">
        <v>755</v>
      </c>
      <c r="BB768">
        <v>0</v>
      </c>
      <c r="BC768">
        <v>0</v>
      </c>
      <c r="BD768">
        <v>0</v>
      </c>
      <c r="BE768">
        <v>0</v>
      </c>
      <c r="BF768">
        <v>0</v>
      </c>
      <c r="BG768">
        <v>0</v>
      </c>
      <c r="BH768">
        <v>0</v>
      </c>
      <c r="BI768">
        <v>0</v>
      </c>
      <c r="BJ768">
        <v>0</v>
      </c>
      <c r="BK768">
        <v>0</v>
      </c>
      <c r="BL768">
        <v>0</v>
      </c>
      <c r="BM768">
        <v>0</v>
      </c>
      <c r="BN768">
        <v>0</v>
      </c>
      <c r="BO768">
        <v>0</v>
      </c>
      <c r="BP768">
        <v>0</v>
      </c>
      <c r="BQ768">
        <v>0</v>
      </c>
      <c r="BR768">
        <v>0</v>
      </c>
      <c r="BS768">
        <v>0</v>
      </c>
      <c r="BT768">
        <v>0</v>
      </c>
      <c r="BU768">
        <v>0</v>
      </c>
      <c r="BV768">
        <v>0</v>
      </c>
      <c r="BW768">
        <v>0</v>
      </c>
      <c r="CX768">
        <f>Y768*Source!I487</f>
        <v>3.4000000000000007E-5</v>
      </c>
      <c r="CY768">
        <f>AA768</f>
        <v>48531.96</v>
      </c>
      <c r="CZ768">
        <f>AE768</f>
        <v>15118.99</v>
      </c>
      <c r="DA768">
        <f>AI768</f>
        <v>3.21</v>
      </c>
      <c r="DB768">
        <f>ROUND(ROUND(AT768*CZ768,2),6)</f>
        <v>0.76</v>
      </c>
      <c r="DC768">
        <f>ROUND(ROUND(AT768*AG768,2),6)</f>
        <v>0</v>
      </c>
    </row>
    <row r="769" spans="1:107" x14ac:dyDescent="0.2">
      <c r="A769">
        <f>ROW(Source!A487)</f>
        <v>487</v>
      </c>
      <c r="B769">
        <v>68187018</v>
      </c>
      <c r="C769">
        <v>68193845</v>
      </c>
      <c r="D769">
        <v>64807749</v>
      </c>
      <c r="E769">
        <v>1</v>
      </c>
      <c r="F769">
        <v>1</v>
      </c>
      <c r="G769">
        <v>1</v>
      </c>
      <c r="H769">
        <v>3</v>
      </c>
      <c r="I769" t="s">
        <v>988</v>
      </c>
      <c r="J769" t="s">
        <v>989</v>
      </c>
      <c r="K769" t="s">
        <v>990</v>
      </c>
      <c r="L769">
        <v>1348</v>
      </c>
      <c r="N769">
        <v>1009</v>
      </c>
      <c r="O769" t="s">
        <v>133</v>
      </c>
      <c r="P769" t="s">
        <v>133</v>
      </c>
      <c r="Q769">
        <v>1000</v>
      </c>
      <c r="W769">
        <v>0</v>
      </c>
      <c r="X769">
        <v>24062879</v>
      </c>
      <c r="Y769">
        <v>2.0000000000000002E-5</v>
      </c>
      <c r="AA769">
        <v>55765.5</v>
      </c>
      <c r="AB769">
        <v>0</v>
      </c>
      <c r="AC769">
        <v>0</v>
      </c>
      <c r="AD769">
        <v>0</v>
      </c>
      <c r="AE769">
        <v>16950</v>
      </c>
      <c r="AF769">
        <v>0</v>
      </c>
      <c r="AG769">
        <v>0</v>
      </c>
      <c r="AH769">
        <v>0</v>
      </c>
      <c r="AI769">
        <v>3.29</v>
      </c>
      <c r="AJ769">
        <v>1</v>
      </c>
      <c r="AK769">
        <v>1</v>
      </c>
      <c r="AL769">
        <v>1</v>
      </c>
      <c r="AN769">
        <v>0</v>
      </c>
      <c r="AO769">
        <v>1</v>
      </c>
      <c r="AP769">
        <v>0</v>
      </c>
      <c r="AQ769">
        <v>0</v>
      </c>
      <c r="AR769">
        <v>0</v>
      </c>
      <c r="AS769" t="s">
        <v>3</v>
      </c>
      <c r="AT769">
        <v>2.0000000000000002E-5</v>
      </c>
      <c r="AU769" t="s">
        <v>3</v>
      </c>
      <c r="AV769">
        <v>0</v>
      </c>
      <c r="AW769">
        <v>2</v>
      </c>
      <c r="AX769">
        <v>68193855</v>
      </c>
      <c r="AY769">
        <v>1</v>
      </c>
      <c r="AZ769">
        <v>0</v>
      </c>
      <c r="BA769">
        <v>756</v>
      </c>
      <c r="BB769">
        <v>0</v>
      </c>
      <c r="BC769">
        <v>0</v>
      </c>
      <c r="BD769">
        <v>0</v>
      </c>
      <c r="BE769">
        <v>0</v>
      </c>
      <c r="BF769">
        <v>0</v>
      </c>
      <c r="BG769">
        <v>0</v>
      </c>
      <c r="BH769">
        <v>0</v>
      </c>
      <c r="BI769">
        <v>0</v>
      </c>
      <c r="BJ769">
        <v>0</v>
      </c>
      <c r="BK769">
        <v>0</v>
      </c>
      <c r="BL769">
        <v>0</v>
      </c>
      <c r="BM769">
        <v>0</v>
      </c>
      <c r="BN769">
        <v>0</v>
      </c>
      <c r="BO769">
        <v>0</v>
      </c>
      <c r="BP769">
        <v>0</v>
      </c>
      <c r="BQ769">
        <v>0</v>
      </c>
      <c r="BR769">
        <v>0</v>
      </c>
      <c r="BS769">
        <v>0</v>
      </c>
      <c r="BT769">
        <v>0</v>
      </c>
      <c r="BU769">
        <v>0</v>
      </c>
      <c r="BV769">
        <v>0</v>
      </c>
      <c r="BW769">
        <v>0</v>
      </c>
      <c r="CX769">
        <f>Y769*Source!I487</f>
        <v>1.3600000000000002E-5</v>
      </c>
      <c r="CY769">
        <f>AA769</f>
        <v>55765.5</v>
      </c>
      <c r="CZ769">
        <f>AE769</f>
        <v>16950</v>
      </c>
      <c r="DA769">
        <f>AI769</f>
        <v>3.29</v>
      </c>
      <c r="DB769">
        <f>ROUND(ROUND(AT769*CZ769,2),6)</f>
        <v>0.34</v>
      </c>
      <c r="DC769">
        <f>ROUND(ROUND(AT769*AG769,2),6)</f>
        <v>0</v>
      </c>
    </row>
    <row r="770" spans="1:107" x14ac:dyDescent="0.2">
      <c r="A770">
        <f>ROW(Source!A487)</f>
        <v>487</v>
      </c>
      <c r="B770">
        <v>68187018</v>
      </c>
      <c r="C770">
        <v>68193845</v>
      </c>
      <c r="D770">
        <v>64808586</v>
      </c>
      <c r="E770">
        <v>1</v>
      </c>
      <c r="F770">
        <v>1</v>
      </c>
      <c r="G770">
        <v>1</v>
      </c>
      <c r="H770">
        <v>3</v>
      </c>
      <c r="I770" t="s">
        <v>994</v>
      </c>
      <c r="J770" t="s">
        <v>995</v>
      </c>
      <c r="K770" t="s">
        <v>996</v>
      </c>
      <c r="L770">
        <v>1346</v>
      </c>
      <c r="N770">
        <v>1009</v>
      </c>
      <c r="O770" t="s">
        <v>120</v>
      </c>
      <c r="P770" t="s">
        <v>120</v>
      </c>
      <c r="Q770">
        <v>1</v>
      </c>
      <c r="W770">
        <v>0</v>
      </c>
      <c r="X770">
        <v>-2113933962</v>
      </c>
      <c r="Y770">
        <v>0.02</v>
      </c>
      <c r="AA770">
        <v>75.33</v>
      </c>
      <c r="AB770">
        <v>0</v>
      </c>
      <c r="AC770">
        <v>0</v>
      </c>
      <c r="AD770">
        <v>0</v>
      </c>
      <c r="AE770">
        <v>37.29</v>
      </c>
      <c r="AF770">
        <v>0</v>
      </c>
      <c r="AG770">
        <v>0</v>
      </c>
      <c r="AH770">
        <v>0</v>
      </c>
      <c r="AI770">
        <v>2.02</v>
      </c>
      <c r="AJ770">
        <v>1</v>
      </c>
      <c r="AK770">
        <v>1</v>
      </c>
      <c r="AL770">
        <v>1</v>
      </c>
      <c r="AN770">
        <v>0</v>
      </c>
      <c r="AO770">
        <v>1</v>
      </c>
      <c r="AP770">
        <v>0</v>
      </c>
      <c r="AQ770">
        <v>0</v>
      </c>
      <c r="AR770">
        <v>0</v>
      </c>
      <c r="AS770" t="s">
        <v>3</v>
      </c>
      <c r="AT770">
        <v>0.02</v>
      </c>
      <c r="AU770" t="s">
        <v>3</v>
      </c>
      <c r="AV770">
        <v>0</v>
      </c>
      <c r="AW770">
        <v>2</v>
      </c>
      <c r="AX770">
        <v>68193856</v>
      </c>
      <c r="AY770">
        <v>1</v>
      </c>
      <c r="AZ770">
        <v>0</v>
      </c>
      <c r="BA770">
        <v>757</v>
      </c>
      <c r="BB770">
        <v>0</v>
      </c>
      <c r="BC770">
        <v>0</v>
      </c>
      <c r="BD770">
        <v>0</v>
      </c>
      <c r="BE770">
        <v>0</v>
      </c>
      <c r="BF770">
        <v>0</v>
      </c>
      <c r="BG770">
        <v>0</v>
      </c>
      <c r="BH770">
        <v>0</v>
      </c>
      <c r="BI770">
        <v>0</v>
      </c>
      <c r="BJ770">
        <v>0</v>
      </c>
      <c r="BK770">
        <v>0</v>
      </c>
      <c r="BL770">
        <v>0</v>
      </c>
      <c r="BM770">
        <v>0</v>
      </c>
      <c r="BN770">
        <v>0</v>
      </c>
      <c r="BO770">
        <v>0</v>
      </c>
      <c r="BP770">
        <v>0</v>
      </c>
      <c r="BQ770">
        <v>0</v>
      </c>
      <c r="BR770">
        <v>0</v>
      </c>
      <c r="BS770">
        <v>0</v>
      </c>
      <c r="BT770">
        <v>0</v>
      </c>
      <c r="BU770">
        <v>0</v>
      </c>
      <c r="BV770">
        <v>0</v>
      </c>
      <c r="BW770">
        <v>0</v>
      </c>
      <c r="CX770">
        <f>Y770*Source!I487</f>
        <v>1.3600000000000001E-2</v>
      </c>
      <c r="CY770">
        <f>AA770</f>
        <v>75.33</v>
      </c>
      <c r="CZ770">
        <f>AE770</f>
        <v>37.29</v>
      </c>
      <c r="DA770">
        <f>AI770</f>
        <v>2.02</v>
      </c>
      <c r="DB770">
        <f>ROUND(ROUND(AT770*CZ770,2),6)</f>
        <v>0.75</v>
      </c>
      <c r="DC770">
        <f>ROUND(ROUND(AT770*AG770,2),6)</f>
        <v>0</v>
      </c>
    </row>
    <row r="771" spans="1:107" x14ac:dyDescent="0.2">
      <c r="A771">
        <f>ROW(Source!A487)</f>
        <v>487</v>
      </c>
      <c r="B771">
        <v>68187018</v>
      </c>
      <c r="C771">
        <v>68193845</v>
      </c>
      <c r="D771">
        <v>64847311</v>
      </c>
      <c r="E771">
        <v>1</v>
      </c>
      <c r="F771">
        <v>1</v>
      </c>
      <c r="G771">
        <v>1</v>
      </c>
      <c r="H771">
        <v>3</v>
      </c>
      <c r="I771" t="s">
        <v>709</v>
      </c>
      <c r="J771" t="s">
        <v>710</v>
      </c>
      <c r="K771" t="s">
        <v>711</v>
      </c>
      <c r="L771">
        <v>1339</v>
      </c>
      <c r="N771">
        <v>1007</v>
      </c>
      <c r="O771" t="s">
        <v>712</v>
      </c>
      <c r="P771" t="s">
        <v>712</v>
      </c>
      <c r="Q771">
        <v>1</v>
      </c>
      <c r="W771">
        <v>0</v>
      </c>
      <c r="X771">
        <v>619799737</v>
      </c>
      <c r="Y771">
        <v>1</v>
      </c>
      <c r="AA771">
        <v>19.57</v>
      </c>
      <c r="AB771">
        <v>0</v>
      </c>
      <c r="AC771">
        <v>0</v>
      </c>
      <c r="AD771">
        <v>0</v>
      </c>
      <c r="AE771">
        <v>2.44</v>
      </c>
      <c r="AF771">
        <v>0</v>
      </c>
      <c r="AG771">
        <v>0</v>
      </c>
      <c r="AH771">
        <v>0</v>
      </c>
      <c r="AI771">
        <v>8.02</v>
      </c>
      <c r="AJ771">
        <v>1</v>
      </c>
      <c r="AK771">
        <v>1</v>
      </c>
      <c r="AL771">
        <v>1</v>
      </c>
      <c r="AN771">
        <v>0</v>
      </c>
      <c r="AO771">
        <v>1</v>
      </c>
      <c r="AP771">
        <v>0</v>
      </c>
      <c r="AQ771">
        <v>0</v>
      </c>
      <c r="AR771">
        <v>0</v>
      </c>
      <c r="AS771" t="s">
        <v>3</v>
      </c>
      <c r="AT771">
        <v>1</v>
      </c>
      <c r="AU771" t="s">
        <v>3</v>
      </c>
      <c r="AV771">
        <v>0</v>
      </c>
      <c r="AW771">
        <v>2</v>
      </c>
      <c r="AX771">
        <v>68193857</v>
      </c>
      <c r="AY771">
        <v>1</v>
      </c>
      <c r="AZ771">
        <v>0</v>
      </c>
      <c r="BA771">
        <v>758</v>
      </c>
      <c r="BB771">
        <v>0</v>
      </c>
      <c r="BC771">
        <v>0</v>
      </c>
      <c r="BD771">
        <v>0</v>
      </c>
      <c r="BE771">
        <v>0</v>
      </c>
      <c r="BF771">
        <v>0</v>
      </c>
      <c r="BG771">
        <v>0</v>
      </c>
      <c r="BH771">
        <v>0</v>
      </c>
      <c r="BI771">
        <v>0</v>
      </c>
      <c r="BJ771">
        <v>0</v>
      </c>
      <c r="BK771">
        <v>0</v>
      </c>
      <c r="BL771">
        <v>0</v>
      </c>
      <c r="BM771">
        <v>0</v>
      </c>
      <c r="BN771">
        <v>0</v>
      </c>
      <c r="BO771">
        <v>0</v>
      </c>
      <c r="BP771">
        <v>0</v>
      </c>
      <c r="BQ771">
        <v>0</v>
      </c>
      <c r="BR771">
        <v>0</v>
      </c>
      <c r="BS771">
        <v>0</v>
      </c>
      <c r="BT771">
        <v>0</v>
      </c>
      <c r="BU771">
        <v>0</v>
      </c>
      <c r="BV771">
        <v>0</v>
      </c>
      <c r="BW771">
        <v>0</v>
      </c>
      <c r="CX771">
        <f>Y771*Source!I487</f>
        <v>0.68</v>
      </c>
      <c r="CY771">
        <f>AA771</f>
        <v>19.57</v>
      </c>
      <c r="CZ771">
        <f>AE771</f>
        <v>2.44</v>
      </c>
      <c r="DA771">
        <f>AI771</f>
        <v>8.02</v>
      </c>
      <c r="DB771">
        <f>ROUND(ROUND(AT771*CZ771,2),6)</f>
        <v>2.44</v>
      </c>
      <c r="DC771">
        <f>ROUND(ROUND(AT771*AG771,2),6)</f>
        <v>0</v>
      </c>
    </row>
    <row r="772" spans="1:107" x14ac:dyDescent="0.2">
      <c r="A772">
        <f>ROW(Source!A488)</f>
        <v>488</v>
      </c>
      <c r="B772">
        <v>68187018</v>
      </c>
      <c r="C772">
        <v>68193858</v>
      </c>
      <c r="D772">
        <v>18411117</v>
      </c>
      <c r="E772">
        <v>1</v>
      </c>
      <c r="F772">
        <v>1</v>
      </c>
      <c r="G772">
        <v>1</v>
      </c>
      <c r="H772">
        <v>1</v>
      </c>
      <c r="I772" t="s">
        <v>801</v>
      </c>
      <c r="J772" t="s">
        <v>3</v>
      </c>
      <c r="K772" t="s">
        <v>802</v>
      </c>
      <c r="L772">
        <v>1369</v>
      </c>
      <c r="N772">
        <v>1013</v>
      </c>
      <c r="O772" t="s">
        <v>665</v>
      </c>
      <c r="P772" t="s">
        <v>665</v>
      </c>
      <c r="Q772">
        <v>1</v>
      </c>
      <c r="W772">
        <v>0</v>
      </c>
      <c r="X772">
        <v>-1739886638</v>
      </c>
      <c r="Y772">
        <v>7.3944999999999999</v>
      </c>
      <c r="AA772">
        <v>0</v>
      </c>
      <c r="AB772">
        <v>0</v>
      </c>
      <c r="AC772">
        <v>0</v>
      </c>
      <c r="AD772">
        <v>9.6199999999999992</v>
      </c>
      <c r="AE772">
        <v>0</v>
      </c>
      <c r="AF772">
        <v>0</v>
      </c>
      <c r="AG772">
        <v>0</v>
      </c>
      <c r="AH772">
        <v>9.6199999999999992</v>
      </c>
      <c r="AI772">
        <v>1</v>
      </c>
      <c r="AJ772">
        <v>1</v>
      </c>
      <c r="AK772">
        <v>1</v>
      </c>
      <c r="AL772">
        <v>1</v>
      </c>
      <c r="AN772">
        <v>0</v>
      </c>
      <c r="AO772">
        <v>1</v>
      </c>
      <c r="AP772">
        <v>1</v>
      </c>
      <c r="AQ772">
        <v>0</v>
      </c>
      <c r="AR772">
        <v>0</v>
      </c>
      <c r="AS772" t="s">
        <v>3</v>
      </c>
      <c r="AT772">
        <v>6.43</v>
      </c>
      <c r="AU772" t="s">
        <v>21</v>
      </c>
      <c r="AV772">
        <v>1</v>
      </c>
      <c r="AW772">
        <v>2</v>
      </c>
      <c r="AX772">
        <v>68193873</v>
      </c>
      <c r="AY772">
        <v>1</v>
      </c>
      <c r="AZ772">
        <v>2048</v>
      </c>
      <c r="BA772">
        <v>759</v>
      </c>
      <c r="BB772">
        <v>0</v>
      </c>
      <c r="BC772">
        <v>0</v>
      </c>
      <c r="BD772">
        <v>0</v>
      </c>
      <c r="BE772">
        <v>0</v>
      </c>
      <c r="BF772">
        <v>0</v>
      </c>
      <c r="BG772">
        <v>0</v>
      </c>
      <c r="BH772">
        <v>0</v>
      </c>
      <c r="BI772">
        <v>0</v>
      </c>
      <c r="BJ772">
        <v>0</v>
      </c>
      <c r="BK772">
        <v>0</v>
      </c>
      <c r="BL772">
        <v>0</v>
      </c>
      <c r="BM772">
        <v>0</v>
      </c>
      <c r="BN772">
        <v>0</v>
      </c>
      <c r="BO772">
        <v>0</v>
      </c>
      <c r="BP772">
        <v>0</v>
      </c>
      <c r="BQ772">
        <v>0</v>
      </c>
      <c r="BR772">
        <v>0</v>
      </c>
      <c r="BS772">
        <v>0</v>
      </c>
      <c r="BT772">
        <v>0</v>
      </c>
      <c r="BU772">
        <v>0</v>
      </c>
      <c r="BV772">
        <v>0</v>
      </c>
      <c r="BW772">
        <v>0</v>
      </c>
      <c r="CX772">
        <f>Y772*Source!I488</f>
        <v>14.789</v>
      </c>
      <c r="CY772">
        <f>AD772</f>
        <v>9.6199999999999992</v>
      </c>
      <c r="CZ772">
        <f>AH772</f>
        <v>9.6199999999999992</v>
      </c>
      <c r="DA772">
        <f>AL772</f>
        <v>1</v>
      </c>
      <c r="DB772">
        <f>ROUND((ROUND(AT772*CZ772,2)*1.15),6)</f>
        <v>71.138999999999996</v>
      </c>
      <c r="DC772">
        <f>ROUND((ROUND(AT772*AG772,2)*1.15),6)</f>
        <v>0</v>
      </c>
    </row>
    <row r="773" spans="1:107" x14ac:dyDescent="0.2">
      <c r="A773">
        <f>ROW(Source!A488)</f>
        <v>488</v>
      </c>
      <c r="B773">
        <v>68187018</v>
      </c>
      <c r="C773">
        <v>68193858</v>
      </c>
      <c r="D773">
        <v>121548</v>
      </c>
      <c r="E773">
        <v>1</v>
      </c>
      <c r="F773">
        <v>1</v>
      </c>
      <c r="G773">
        <v>1</v>
      </c>
      <c r="H773">
        <v>1</v>
      </c>
      <c r="I773" t="s">
        <v>44</v>
      </c>
      <c r="J773" t="s">
        <v>3</v>
      </c>
      <c r="K773" t="s">
        <v>723</v>
      </c>
      <c r="L773">
        <v>608254</v>
      </c>
      <c r="N773">
        <v>1013</v>
      </c>
      <c r="O773" t="s">
        <v>724</v>
      </c>
      <c r="P773" t="s">
        <v>724</v>
      </c>
      <c r="Q773">
        <v>1</v>
      </c>
      <c r="W773">
        <v>0</v>
      </c>
      <c r="X773">
        <v>-185737400</v>
      </c>
      <c r="Y773">
        <v>1.2500000000000001E-2</v>
      </c>
      <c r="AA773">
        <v>0</v>
      </c>
      <c r="AB773">
        <v>0</v>
      </c>
      <c r="AC773">
        <v>0</v>
      </c>
      <c r="AD773">
        <v>0</v>
      </c>
      <c r="AE773">
        <v>0</v>
      </c>
      <c r="AF773">
        <v>0</v>
      </c>
      <c r="AG773">
        <v>0</v>
      </c>
      <c r="AH773">
        <v>0</v>
      </c>
      <c r="AI773">
        <v>1</v>
      </c>
      <c r="AJ773">
        <v>1</v>
      </c>
      <c r="AK773">
        <v>1</v>
      </c>
      <c r="AL773">
        <v>1</v>
      </c>
      <c r="AN773">
        <v>0</v>
      </c>
      <c r="AO773">
        <v>1</v>
      </c>
      <c r="AP773">
        <v>1</v>
      </c>
      <c r="AQ773">
        <v>0</v>
      </c>
      <c r="AR773">
        <v>0</v>
      </c>
      <c r="AS773" t="s">
        <v>3</v>
      </c>
      <c r="AT773">
        <v>0.01</v>
      </c>
      <c r="AU773" t="s">
        <v>20</v>
      </c>
      <c r="AV773">
        <v>2</v>
      </c>
      <c r="AW773">
        <v>2</v>
      </c>
      <c r="AX773">
        <v>68193874</v>
      </c>
      <c r="AY773">
        <v>1</v>
      </c>
      <c r="AZ773">
        <v>0</v>
      </c>
      <c r="BA773">
        <v>760</v>
      </c>
      <c r="BB773">
        <v>0</v>
      </c>
      <c r="BC773">
        <v>0</v>
      </c>
      <c r="BD773">
        <v>0</v>
      </c>
      <c r="BE773">
        <v>0</v>
      </c>
      <c r="BF773">
        <v>0</v>
      </c>
      <c r="BG773">
        <v>0</v>
      </c>
      <c r="BH773">
        <v>0</v>
      </c>
      <c r="BI773">
        <v>0</v>
      </c>
      <c r="BJ773">
        <v>0</v>
      </c>
      <c r="BK773">
        <v>0</v>
      </c>
      <c r="BL773">
        <v>0</v>
      </c>
      <c r="BM773">
        <v>0</v>
      </c>
      <c r="BN773">
        <v>0</v>
      </c>
      <c r="BO773">
        <v>0</v>
      </c>
      <c r="BP773">
        <v>0</v>
      </c>
      <c r="BQ773">
        <v>0</v>
      </c>
      <c r="BR773">
        <v>0</v>
      </c>
      <c r="BS773">
        <v>0</v>
      </c>
      <c r="BT773">
        <v>0</v>
      </c>
      <c r="BU773">
        <v>0</v>
      </c>
      <c r="BV773">
        <v>0</v>
      </c>
      <c r="BW773">
        <v>0</v>
      </c>
      <c r="CX773">
        <f>Y773*Source!I488</f>
        <v>2.5000000000000001E-2</v>
      </c>
      <c r="CY773">
        <f>AD773</f>
        <v>0</v>
      </c>
      <c r="CZ773">
        <f>AH773</f>
        <v>0</v>
      </c>
      <c r="DA773">
        <f>AL773</f>
        <v>1</v>
      </c>
      <c r="DB773">
        <f>ROUND((ROUND(AT773*CZ773,2)*1.25),6)</f>
        <v>0</v>
      </c>
      <c r="DC773">
        <f>ROUND((ROUND(AT773*AG773,2)*1.25),6)</f>
        <v>0</v>
      </c>
    </row>
    <row r="774" spans="1:107" x14ac:dyDescent="0.2">
      <c r="A774">
        <f>ROW(Source!A488)</f>
        <v>488</v>
      </c>
      <c r="B774">
        <v>68187018</v>
      </c>
      <c r="C774">
        <v>68193858</v>
      </c>
      <c r="D774">
        <v>64871196</v>
      </c>
      <c r="E774">
        <v>1</v>
      </c>
      <c r="F774">
        <v>1</v>
      </c>
      <c r="G774">
        <v>1</v>
      </c>
      <c r="H774">
        <v>2</v>
      </c>
      <c r="I774" t="s">
        <v>979</v>
      </c>
      <c r="J774" t="s">
        <v>980</v>
      </c>
      <c r="K774" t="s">
        <v>981</v>
      </c>
      <c r="L774">
        <v>1368</v>
      </c>
      <c r="N774">
        <v>1011</v>
      </c>
      <c r="O774" t="s">
        <v>669</v>
      </c>
      <c r="P774" t="s">
        <v>669</v>
      </c>
      <c r="Q774">
        <v>1</v>
      </c>
      <c r="W774">
        <v>0</v>
      </c>
      <c r="X774">
        <v>-438066613</v>
      </c>
      <c r="Y774">
        <v>1.2500000000000001E-2</v>
      </c>
      <c r="AA774">
        <v>0</v>
      </c>
      <c r="AB774">
        <v>819.07</v>
      </c>
      <c r="AC774">
        <v>383.81</v>
      </c>
      <c r="AD774">
        <v>0</v>
      </c>
      <c r="AE774">
        <v>0</v>
      </c>
      <c r="AF774">
        <v>86.4</v>
      </c>
      <c r="AG774">
        <v>13.5</v>
      </c>
      <c r="AH774">
        <v>0</v>
      </c>
      <c r="AI774">
        <v>1</v>
      </c>
      <c r="AJ774">
        <v>9.48</v>
      </c>
      <c r="AK774">
        <v>28.43</v>
      </c>
      <c r="AL774">
        <v>1</v>
      </c>
      <c r="AN774">
        <v>0</v>
      </c>
      <c r="AO774">
        <v>1</v>
      </c>
      <c r="AP774">
        <v>1</v>
      </c>
      <c r="AQ774">
        <v>0</v>
      </c>
      <c r="AR774">
        <v>0</v>
      </c>
      <c r="AS774" t="s">
        <v>3</v>
      </c>
      <c r="AT774">
        <v>0.01</v>
      </c>
      <c r="AU774" t="s">
        <v>20</v>
      </c>
      <c r="AV774">
        <v>0</v>
      </c>
      <c r="AW774">
        <v>2</v>
      </c>
      <c r="AX774">
        <v>68193875</v>
      </c>
      <c r="AY774">
        <v>1</v>
      </c>
      <c r="AZ774">
        <v>0</v>
      </c>
      <c r="BA774">
        <v>761</v>
      </c>
      <c r="BB774">
        <v>0</v>
      </c>
      <c r="BC774">
        <v>0</v>
      </c>
      <c r="BD774">
        <v>0</v>
      </c>
      <c r="BE774">
        <v>0</v>
      </c>
      <c r="BF774">
        <v>0</v>
      </c>
      <c r="BG774">
        <v>0</v>
      </c>
      <c r="BH774">
        <v>0</v>
      </c>
      <c r="BI774">
        <v>0</v>
      </c>
      <c r="BJ774">
        <v>0</v>
      </c>
      <c r="BK774">
        <v>0</v>
      </c>
      <c r="BL774">
        <v>0</v>
      </c>
      <c r="BM774">
        <v>0</v>
      </c>
      <c r="BN774">
        <v>0</v>
      </c>
      <c r="BO774">
        <v>0</v>
      </c>
      <c r="BP774">
        <v>0</v>
      </c>
      <c r="BQ774">
        <v>0</v>
      </c>
      <c r="BR774">
        <v>0</v>
      </c>
      <c r="BS774">
        <v>0</v>
      </c>
      <c r="BT774">
        <v>0</v>
      </c>
      <c r="BU774">
        <v>0</v>
      </c>
      <c r="BV774">
        <v>0</v>
      </c>
      <c r="BW774">
        <v>0</v>
      </c>
      <c r="CX774">
        <f>Y774*Source!I488</f>
        <v>2.5000000000000001E-2</v>
      </c>
      <c r="CY774">
        <f>AB774</f>
        <v>819.07</v>
      </c>
      <c r="CZ774">
        <f>AF774</f>
        <v>86.4</v>
      </c>
      <c r="DA774">
        <f>AJ774</f>
        <v>9.48</v>
      </c>
      <c r="DB774">
        <f>ROUND((ROUND(AT774*CZ774,2)*1.25),6)</f>
        <v>1.075</v>
      </c>
      <c r="DC774">
        <f>ROUND((ROUND(AT774*AG774,2)*1.25),6)</f>
        <v>0.17499999999999999</v>
      </c>
    </row>
    <row r="775" spans="1:107" x14ac:dyDescent="0.2">
      <c r="A775">
        <f>ROW(Source!A488)</f>
        <v>488</v>
      </c>
      <c r="B775">
        <v>68187018</v>
      </c>
      <c r="C775">
        <v>68193858</v>
      </c>
      <c r="D775">
        <v>64871481</v>
      </c>
      <c r="E775">
        <v>1</v>
      </c>
      <c r="F775">
        <v>1</v>
      </c>
      <c r="G775">
        <v>1</v>
      </c>
      <c r="H775">
        <v>2</v>
      </c>
      <c r="I775" t="s">
        <v>743</v>
      </c>
      <c r="J775" t="s">
        <v>744</v>
      </c>
      <c r="K775" t="s">
        <v>745</v>
      </c>
      <c r="L775">
        <v>1368</v>
      </c>
      <c r="N775">
        <v>1011</v>
      </c>
      <c r="O775" t="s">
        <v>669</v>
      </c>
      <c r="P775" t="s">
        <v>669</v>
      </c>
      <c r="Q775">
        <v>1</v>
      </c>
      <c r="W775">
        <v>0</v>
      </c>
      <c r="X775">
        <v>1474986261</v>
      </c>
      <c r="Y775">
        <v>0.7</v>
      </c>
      <c r="AA775">
        <v>0</v>
      </c>
      <c r="AB775">
        <v>56.7</v>
      </c>
      <c r="AC775">
        <v>0</v>
      </c>
      <c r="AD775">
        <v>0</v>
      </c>
      <c r="AE775">
        <v>0</v>
      </c>
      <c r="AF775">
        <v>8.1</v>
      </c>
      <c r="AG775">
        <v>0</v>
      </c>
      <c r="AH775">
        <v>0</v>
      </c>
      <c r="AI775">
        <v>1</v>
      </c>
      <c r="AJ775">
        <v>7</v>
      </c>
      <c r="AK775">
        <v>28.43</v>
      </c>
      <c r="AL775">
        <v>1</v>
      </c>
      <c r="AN775">
        <v>0</v>
      </c>
      <c r="AO775">
        <v>1</v>
      </c>
      <c r="AP775">
        <v>1</v>
      </c>
      <c r="AQ775">
        <v>0</v>
      </c>
      <c r="AR775">
        <v>0</v>
      </c>
      <c r="AS775" t="s">
        <v>3</v>
      </c>
      <c r="AT775">
        <v>0.56000000000000005</v>
      </c>
      <c r="AU775" t="s">
        <v>20</v>
      </c>
      <c r="AV775">
        <v>0</v>
      </c>
      <c r="AW775">
        <v>2</v>
      </c>
      <c r="AX775">
        <v>68193876</v>
      </c>
      <c r="AY775">
        <v>1</v>
      </c>
      <c r="AZ775">
        <v>2048</v>
      </c>
      <c r="BA775">
        <v>762</v>
      </c>
      <c r="BB775">
        <v>0</v>
      </c>
      <c r="BC775">
        <v>0</v>
      </c>
      <c r="BD775">
        <v>0</v>
      </c>
      <c r="BE775">
        <v>0</v>
      </c>
      <c r="BF775">
        <v>0</v>
      </c>
      <c r="BG775">
        <v>0</v>
      </c>
      <c r="BH775">
        <v>0</v>
      </c>
      <c r="BI775">
        <v>0</v>
      </c>
      <c r="BJ775">
        <v>0</v>
      </c>
      <c r="BK775">
        <v>0</v>
      </c>
      <c r="BL775">
        <v>0</v>
      </c>
      <c r="BM775">
        <v>0</v>
      </c>
      <c r="BN775">
        <v>0</v>
      </c>
      <c r="BO775">
        <v>0</v>
      </c>
      <c r="BP775">
        <v>0</v>
      </c>
      <c r="BQ775">
        <v>0</v>
      </c>
      <c r="BR775">
        <v>0</v>
      </c>
      <c r="BS775">
        <v>0</v>
      </c>
      <c r="BT775">
        <v>0</v>
      </c>
      <c r="BU775">
        <v>0</v>
      </c>
      <c r="BV775">
        <v>0</v>
      </c>
      <c r="BW775">
        <v>0</v>
      </c>
      <c r="CX775">
        <f>Y775*Source!I488</f>
        <v>1.4</v>
      </c>
      <c r="CY775">
        <f>AB775</f>
        <v>56.7</v>
      </c>
      <c r="CZ775">
        <f>AF775</f>
        <v>8.1</v>
      </c>
      <c r="DA775">
        <f>AJ775</f>
        <v>7</v>
      </c>
      <c r="DB775">
        <f>ROUND((ROUND(AT775*CZ775,2)*1.25),6)</f>
        <v>5.6749999999999998</v>
      </c>
      <c r="DC775">
        <f>ROUND((ROUND(AT775*AG775,2)*1.25),6)</f>
        <v>0</v>
      </c>
    </row>
    <row r="776" spans="1:107" x14ac:dyDescent="0.2">
      <c r="A776">
        <f>ROW(Source!A488)</f>
        <v>488</v>
      </c>
      <c r="B776">
        <v>68187018</v>
      </c>
      <c r="C776">
        <v>68193858</v>
      </c>
      <c r="D776">
        <v>64871483</v>
      </c>
      <c r="E776">
        <v>1</v>
      </c>
      <c r="F776">
        <v>1</v>
      </c>
      <c r="G776">
        <v>1</v>
      </c>
      <c r="H776">
        <v>2</v>
      </c>
      <c r="I776" t="s">
        <v>851</v>
      </c>
      <c r="J776" t="s">
        <v>852</v>
      </c>
      <c r="K776" t="s">
        <v>853</v>
      </c>
      <c r="L776">
        <v>1368</v>
      </c>
      <c r="N776">
        <v>1011</v>
      </c>
      <c r="O776" t="s">
        <v>669</v>
      </c>
      <c r="P776" t="s">
        <v>669</v>
      </c>
      <c r="Q776">
        <v>1</v>
      </c>
      <c r="W776">
        <v>0</v>
      </c>
      <c r="X776">
        <v>1514068676</v>
      </c>
      <c r="Y776">
        <v>0.76249999999999996</v>
      </c>
      <c r="AA776">
        <v>0</v>
      </c>
      <c r="AB776">
        <v>8.5399999999999991</v>
      </c>
      <c r="AC776">
        <v>0</v>
      </c>
      <c r="AD776">
        <v>0</v>
      </c>
      <c r="AE776">
        <v>0</v>
      </c>
      <c r="AF776">
        <v>1.2</v>
      </c>
      <c r="AG776">
        <v>0</v>
      </c>
      <c r="AH776">
        <v>0</v>
      </c>
      <c r="AI776">
        <v>1</v>
      </c>
      <c r="AJ776">
        <v>7.12</v>
      </c>
      <c r="AK776">
        <v>28.43</v>
      </c>
      <c r="AL776">
        <v>1</v>
      </c>
      <c r="AN776">
        <v>0</v>
      </c>
      <c r="AO776">
        <v>1</v>
      </c>
      <c r="AP776">
        <v>1</v>
      </c>
      <c r="AQ776">
        <v>0</v>
      </c>
      <c r="AR776">
        <v>0</v>
      </c>
      <c r="AS776" t="s">
        <v>3</v>
      </c>
      <c r="AT776">
        <v>0.61</v>
      </c>
      <c r="AU776" t="s">
        <v>20</v>
      </c>
      <c r="AV776">
        <v>0</v>
      </c>
      <c r="AW776">
        <v>2</v>
      </c>
      <c r="AX776">
        <v>68193877</v>
      </c>
      <c r="AY776">
        <v>1</v>
      </c>
      <c r="AZ776">
        <v>0</v>
      </c>
      <c r="BA776">
        <v>763</v>
      </c>
      <c r="BB776">
        <v>0</v>
      </c>
      <c r="BC776">
        <v>0</v>
      </c>
      <c r="BD776">
        <v>0</v>
      </c>
      <c r="BE776">
        <v>0</v>
      </c>
      <c r="BF776">
        <v>0</v>
      </c>
      <c r="BG776">
        <v>0</v>
      </c>
      <c r="BH776">
        <v>0</v>
      </c>
      <c r="BI776">
        <v>0</v>
      </c>
      <c r="BJ776">
        <v>0</v>
      </c>
      <c r="BK776">
        <v>0</v>
      </c>
      <c r="BL776">
        <v>0</v>
      </c>
      <c r="BM776">
        <v>0</v>
      </c>
      <c r="BN776">
        <v>0</v>
      </c>
      <c r="BO776">
        <v>0</v>
      </c>
      <c r="BP776">
        <v>0</v>
      </c>
      <c r="BQ776">
        <v>0</v>
      </c>
      <c r="BR776">
        <v>0</v>
      </c>
      <c r="BS776">
        <v>0</v>
      </c>
      <c r="BT776">
        <v>0</v>
      </c>
      <c r="BU776">
        <v>0</v>
      </c>
      <c r="BV776">
        <v>0</v>
      </c>
      <c r="BW776">
        <v>0</v>
      </c>
      <c r="CX776">
        <f>Y776*Source!I488</f>
        <v>1.5249999999999999</v>
      </c>
      <c r="CY776">
        <f>AB776</f>
        <v>8.5399999999999991</v>
      </c>
      <c r="CZ776">
        <f>AF776</f>
        <v>1.2</v>
      </c>
      <c r="DA776">
        <f>AJ776</f>
        <v>7.12</v>
      </c>
      <c r="DB776">
        <f>ROUND((ROUND(AT776*CZ776,2)*1.25),6)</f>
        <v>0.91249999999999998</v>
      </c>
      <c r="DC776">
        <f>ROUND((ROUND(AT776*AG776,2)*1.25),6)</f>
        <v>0</v>
      </c>
    </row>
    <row r="777" spans="1:107" x14ac:dyDescent="0.2">
      <c r="A777">
        <f>ROW(Source!A488)</f>
        <v>488</v>
      </c>
      <c r="B777">
        <v>68187018</v>
      </c>
      <c r="C777">
        <v>68193858</v>
      </c>
      <c r="D777">
        <v>64873129</v>
      </c>
      <c r="E777">
        <v>1</v>
      </c>
      <c r="F777">
        <v>1</v>
      </c>
      <c r="G777">
        <v>1</v>
      </c>
      <c r="H777">
        <v>2</v>
      </c>
      <c r="I777" t="s">
        <v>715</v>
      </c>
      <c r="J777" t="s">
        <v>716</v>
      </c>
      <c r="K777" t="s">
        <v>717</v>
      </c>
      <c r="L777">
        <v>1368</v>
      </c>
      <c r="N777">
        <v>1011</v>
      </c>
      <c r="O777" t="s">
        <v>669</v>
      </c>
      <c r="P777" t="s">
        <v>669</v>
      </c>
      <c r="Q777">
        <v>1</v>
      </c>
      <c r="W777">
        <v>0</v>
      </c>
      <c r="X777">
        <v>1230759911</v>
      </c>
      <c r="Y777">
        <v>1.2500000000000001E-2</v>
      </c>
      <c r="AA777">
        <v>0</v>
      </c>
      <c r="AB777">
        <v>851.65</v>
      </c>
      <c r="AC777">
        <v>329.79</v>
      </c>
      <c r="AD777">
        <v>0</v>
      </c>
      <c r="AE777">
        <v>0</v>
      </c>
      <c r="AF777">
        <v>87.17</v>
      </c>
      <c r="AG777">
        <v>11.6</v>
      </c>
      <c r="AH777">
        <v>0</v>
      </c>
      <c r="AI777">
        <v>1</v>
      </c>
      <c r="AJ777">
        <v>9.77</v>
      </c>
      <c r="AK777">
        <v>28.43</v>
      </c>
      <c r="AL777">
        <v>1</v>
      </c>
      <c r="AN777">
        <v>0</v>
      </c>
      <c r="AO777">
        <v>1</v>
      </c>
      <c r="AP777">
        <v>1</v>
      </c>
      <c r="AQ777">
        <v>0</v>
      </c>
      <c r="AR777">
        <v>0</v>
      </c>
      <c r="AS777" t="s">
        <v>3</v>
      </c>
      <c r="AT777">
        <v>0.01</v>
      </c>
      <c r="AU777" t="s">
        <v>20</v>
      </c>
      <c r="AV777">
        <v>0</v>
      </c>
      <c r="AW777">
        <v>2</v>
      </c>
      <c r="AX777">
        <v>68193878</v>
      </c>
      <c r="AY777">
        <v>1</v>
      </c>
      <c r="AZ777">
        <v>0</v>
      </c>
      <c r="BA777">
        <v>764</v>
      </c>
      <c r="BB777">
        <v>0</v>
      </c>
      <c r="BC777">
        <v>0</v>
      </c>
      <c r="BD777">
        <v>0</v>
      </c>
      <c r="BE777">
        <v>0</v>
      </c>
      <c r="BF777">
        <v>0</v>
      </c>
      <c r="BG777">
        <v>0</v>
      </c>
      <c r="BH777">
        <v>0</v>
      </c>
      <c r="BI777">
        <v>0</v>
      </c>
      <c r="BJ777">
        <v>0</v>
      </c>
      <c r="BK777">
        <v>0</v>
      </c>
      <c r="BL777">
        <v>0</v>
      </c>
      <c r="BM777">
        <v>0</v>
      </c>
      <c r="BN777">
        <v>0</v>
      </c>
      <c r="BO777">
        <v>0</v>
      </c>
      <c r="BP777">
        <v>0</v>
      </c>
      <c r="BQ777">
        <v>0</v>
      </c>
      <c r="BR777">
        <v>0</v>
      </c>
      <c r="BS777">
        <v>0</v>
      </c>
      <c r="BT777">
        <v>0</v>
      </c>
      <c r="BU777">
        <v>0</v>
      </c>
      <c r="BV777">
        <v>0</v>
      </c>
      <c r="BW777">
        <v>0</v>
      </c>
      <c r="CX777">
        <f>Y777*Source!I488</f>
        <v>2.5000000000000001E-2</v>
      </c>
      <c r="CY777">
        <f>AB777</f>
        <v>851.65</v>
      </c>
      <c r="CZ777">
        <f>AF777</f>
        <v>87.17</v>
      </c>
      <c r="DA777">
        <f>AJ777</f>
        <v>9.77</v>
      </c>
      <c r="DB777">
        <f>ROUND((ROUND(AT777*CZ777,2)*1.25),6)</f>
        <v>1.0874999999999999</v>
      </c>
      <c r="DC777">
        <f>ROUND((ROUND(AT777*AG777,2)*1.25),6)</f>
        <v>0.15</v>
      </c>
    </row>
    <row r="778" spans="1:107" x14ac:dyDescent="0.2">
      <c r="A778">
        <f>ROW(Source!A488)</f>
        <v>488</v>
      </c>
      <c r="B778">
        <v>68187018</v>
      </c>
      <c r="C778">
        <v>68193858</v>
      </c>
      <c r="D778">
        <v>64807543</v>
      </c>
      <c r="E778">
        <v>1</v>
      </c>
      <c r="F778">
        <v>1</v>
      </c>
      <c r="G778">
        <v>1</v>
      </c>
      <c r="H778">
        <v>3</v>
      </c>
      <c r="I778" t="s">
        <v>860</v>
      </c>
      <c r="J778" t="s">
        <v>861</v>
      </c>
      <c r="K778" t="s">
        <v>862</v>
      </c>
      <c r="L778">
        <v>1339</v>
      </c>
      <c r="N778">
        <v>1007</v>
      </c>
      <c r="O778" t="s">
        <v>712</v>
      </c>
      <c r="P778" t="s">
        <v>712</v>
      </c>
      <c r="Q778">
        <v>1</v>
      </c>
      <c r="W778">
        <v>0</v>
      </c>
      <c r="X778">
        <v>-756465305</v>
      </c>
      <c r="Y778">
        <v>4.2000000000000003E-2</v>
      </c>
      <c r="AA778">
        <v>52.89</v>
      </c>
      <c r="AB778">
        <v>0</v>
      </c>
      <c r="AC778">
        <v>0</v>
      </c>
      <c r="AD778">
        <v>0</v>
      </c>
      <c r="AE778">
        <v>6.23</v>
      </c>
      <c r="AF778">
        <v>0</v>
      </c>
      <c r="AG778">
        <v>0</v>
      </c>
      <c r="AH778">
        <v>0</v>
      </c>
      <c r="AI778">
        <v>8.49</v>
      </c>
      <c r="AJ778">
        <v>1</v>
      </c>
      <c r="AK778">
        <v>1</v>
      </c>
      <c r="AL778">
        <v>1</v>
      </c>
      <c r="AN778">
        <v>0</v>
      </c>
      <c r="AO778">
        <v>1</v>
      </c>
      <c r="AP778">
        <v>0</v>
      </c>
      <c r="AQ778">
        <v>0</v>
      </c>
      <c r="AR778">
        <v>0</v>
      </c>
      <c r="AS778" t="s">
        <v>3</v>
      </c>
      <c r="AT778">
        <v>4.2000000000000003E-2</v>
      </c>
      <c r="AU778" t="s">
        <v>3</v>
      </c>
      <c r="AV778">
        <v>0</v>
      </c>
      <c r="AW778">
        <v>2</v>
      </c>
      <c r="AX778">
        <v>68193879</v>
      </c>
      <c r="AY778">
        <v>1</v>
      </c>
      <c r="AZ778">
        <v>0</v>
      </c>
      <c r="BA778">
        <v>765</v>
      </c>
      <c r="BB778">
        <v>0</v>
      </c>
      <c r="BC778">
        <v>0</v>
      </c>
      <c r="BD778">
        <v>0</v>
      </c>
      <c r="BE778">
        <v>0</v>
      </c>
      <c r="BF778">
        <v>0</v>
      </c>
      <c r="BG778">
        <v>0</v>
      </c>
      <c r="BH778">
        <v>0</v>
      </c>
      <c r="BI778">
        <v>0</v>
      </c>
      <c r="BJ778">
        <v>0</v>
      </c>
      <c r="BK778">
        <v>0</v>
      </c>
      <c r="BL778">
        <v>0</v>
      </c>
      <c r="BM778">
        <v>0</v>
      </c>
      <c r="BN778">
        <v>0</v>
      </c>
      <c r="BO778">
        <v>0</v>
      </c>
      <c r="BP778">
        <v>0</v>
      </c>
      <c r="BQ778">
        <v>0</v>
      </c>
      <c r="BR778">
        <v>0</v>
      </c>
      <c r="BS778">
        <v>0</v>
      </c>
      <c r="BT778">
        <v>0</v>
      </c>
      <c r="BU778">
        <v>0</v>
      </c>
      <c r="BV778">
        <v>0</v>
      </c>
      <c r="BW778">
        <v>0</v>
      </c>
      <c r="CX778">
        <f>Y778*Source!I488</f>
        <v>8.4000000000000005E-2</v>
      </c>
      <c r="CY778">
        <f t="shared" ref="CY778:CY785" si="171">AA778</f>
        <v>52.89</v>
      </c>
      <c r="CZ778">
        <f t="shared" ref="CZ778:CZ785" si="172">AE778</f>
        <v>6.23</v>
      </c>
      <c r="DA778">
        <f t="shared" ref="DA778:DA785" si="173">AI778</f>
        <v>8.49</v>
      </c>
      <c r="DB778">
        <f t="shared" ref="DB778:DB785" si="174">ROUND(ROUND(AT778*CZ778,2),6)</f>
        <v>0.26</v>
      </c>
      <c r="DC778">
        <f t="shared" ref="DC778:DC785" si="175">ROUND(ROUND(AT778*AG778,2),6)</f>
        <v>0</v>
      </c>
    </row>
    <row r="779" spans="1:107" x14ac:dyDescent="0.2">
      <c r="A779">
        <f>ROW(Source!A488)</f>
        <v>488</v>
      </c>
      <c r="B779">
        <v>68187018</v>
      </c>
      <c r="C779">
        <v>68193858</v>
      </c>
      <c r="D779">
        <v>64808457</v>
      </c>
      <c r="E779">
        <v>1</v>
      </c>
      <c r="F779">
        <v>1</v>
      </c>
      <c r="G779">
        <v>1</v>
      </c>
      <c r="H779">
        <v>3</v>
      </c>
      <c r="I779" t="s">
        <v>749</v>
      </c>
      <c r="J779" t="s">
        <v>750</v>
      </c>
      <c r="K779" t="s">
        <v>751</v>
      </c>
      <c r="L779">
        <v>1348</v>
      </c>
      <c r="N779">
        <v>1009</v>
      </c>
      <c r="O779" t="s">
        <v>133</v>
      </c>
      <c r="P779" t="s">
        <v>133</v>
      </c>
      <c r="Q779">
        <v>1000</v>
      </c>
      <c r="W779">
        <v>0</v>
      </c>
      <c r="X779">
        <v>-2063358494</v>
      </c>
      <c r="Y779">
        <v>2.0000000000000001E-4</v>
      </c>
      <c r="AA779">
        <v>93568.86</v>
      </c>
      <c r="AB779">
        <v>0</v>
      </c>
      <c r="AC779">
        <v>0</v>
      </c>
      <c r="AD779">
        <v>0</v>
      </c>
      <c r="AE779">
        <v>10362</v>
      </c>
      <c r="AF779">
        <v>0</v>
      </c>
      <c r="AG779">
        <v>0</v>
      </c>
      <c r="AH779">
        <v>0</v>
      </c>
      <c r="AI779">
        <v>9.0299999999999994</v>
      </c>
      <c r="AJ779">
        <v>1</v>
      </c>
      <c r="AK779">
        <v>1</v>
      </c>
      <c r="AL779">
        <v>1</v>
      </c>
      <c r="AN779">
        <v>0</v>
      </c>
      <c r="AO779">
        <v>1</v>
      </c>
      <c r="AP779">
        <v>0</v>
      </c>
      <c r="AQ779">
        <v>0</v>
      </c>
      <c r="AR779">
        <v>0</v>
      </c>
      <c r="AS779" t="s">
        <v>3</v>
      </c>
      <c r="AT779">
        <v>2.0000000000000001E-4</v>
      </c>
      <c r="AU779" t="s">
        <v>3</v>
      </c>
      <c r="AV779">
        <v>0</v>
      </c>
      <c r="AW779">
        <v>2</v>
      </c>
      <c r="AX779">
        <v>68193880</v>
      </c>
      <c r="AY779">
        <v>1</v>
      </c>
      <c r="AZ779">
        <v>0</v>
      </c>
      <c r="BA779">
        <v>766</v>
      </c>
      <c r="BB779">
        <v>0</v>
      </c>
      <c r="BC779">
        <v>0</v>
      </c>
      <c r="BD779">
        <v>0</v>
      </c>
      <c r="BE779">
        <v>0</v>
      </c>
      <c r="BF779">
        <v>0</v>
      </c>
      <c r="BG779">
        <v>0</v>
      </c>
      <c r="BH779">
        <v>0</v>
      </c>
      <c r="BI779">
        <v>0</v>
      </c>
      <c r="BJ779">
        <v>0</v>
      </c>
      <c r="BK779">
        <v>0</v>
      </c>
      <c r="BL779">
        <v>0</v>
      </c>
      <c r="BM779">
        <v>0</v>
      </c>
      <c r="BN779">
        <v>0</v>
      </c>
      <c r="BO779">
        <v>0</v>
      </c>
      <c r="BP779">
        <v>0</v>
      </c>
      <c r="BQ779">
        <v>0</v>
      </c>
      <c r="BR779">
        <v>0</v>
      </c>
      <c r="BS779">
        <v>0</v>
      </c>
      <c r="BT779">
        <v>0</v>
      </c>
      <c r="BU779">
        <v>0</v>
      </c>
      <c r="BV779">
        <v>0</v>
      </c>
      <c r="BW779">
        <v>0</v>
      </c>
      <c r="CX779">
        <f>Y779*Source!I488</f>
        <v>4.0000000000000002E-4</v>
      </c>
      <c r="CY779">
        <f t="shared" si="171"/>
        <v>93568.86</v>
      </c>
      <c r="CZ779">
        <f t="shared" si="172"/>
        <v>10362</v>
      </c>
      <c r="DA779">
        <f t="shared" si="173"/>
        <v>9.0299999999999994</v>
      </c>
      <c r="DB779">
        <f t="shared" si="174"/>
        <v>2.0699999999999998</v>
      </c>
      <c r="DC779">
        <f t="shared" si="175"/>
        <v>0</v>
      </c>
    </row>
    <row r="780" spans="1:107" x14ac:dyDescent="0.2">
      <c r="A780">
        <f>ROW(Source!A488)</f>
        <v>488</v>
      </c>
      <c r="B780">
        <v>68187018</v>
      </c>
      <c r="C780">
        <v>68193858</v>
      </c>
      <c r="D780">
        <v>64808521</v>
      </c>
      <c r="E780">
        <v>1</v>
      </c>
      <c r="F780">
        <v>1</v>
      </c>
      <c r="G780">
        <v>1</v>
      </c>
      <c r="H780">
        <v>3</v>
      </c>
      <c r="I780" t="s">
        <v>1020</v>
      </c>
      <c r="J780" t="s">
        <v>1021</v>
      </c>
      <c r="K780" t="s">
        <v>1022</v>
      </c>
      <c r="L780">
        <v>1339</v>
      </c>
      <c r="N780">
        <v>1007</v>
      </c>
      <c r="O780" t="s">
        <v>712</v>
      </c>
      <c r="P780" t="s">
        <v>712</v>
      </c>
      <c r="Q780">
        <v>1</v>
      </c>
      <c r="W780">
        <v>0</v>
      </c>
      <c r="X780">
        <v>-203673795</v>
      </c>
      <c r="Y780">
        <v>1.0500000000000001E-2</v>
      </c>
      <c r="AA780">
        <v>387.59</v>
      </c>
      <c r="AB780">
        <v>0</v>
      </c>
      <c r="AC780">
        <v>0</v>
      </c>
      <c r="AD780">
        <v>0</v>
      </c>
      <c r="AE780">
        <v>38.49</v>
      </c>
      <c r="AF780">
        <v>0</v>
      </c>
      <c r="AG780">
        <v>0</v>
      </c>
      <c r="AH780">
        <v>0</v>
      </c>
      <c r="AI780">
        <v>10.07</v>
      </c>
      <c r="AJ780">
        <v>1</v>
      </c>
      <c r="AK780">
        <v>1</v>
      </c>
      <c r="AL780">
        <v>1</v>
      </c>
      <c r="AN780">
        <v>0</v>
      </c>
      <c r="AO780">
        <v>1</v>
      </c>
      <c r="AP780">
        <v>0</v>
      </c>
      <c r="AQ780">
        <v>0</v>
      </c>
      <c r="AR780">
        <v>0</v>
      </c>
      <c r="AS780" t="s">
        <v>3</v>
      </c>
      <c r="AT780">
        <v>1.0500000000000001E-2</v>
      </c>
      <c r="AU780" t="s">
        <v>3</v>
      </c>
      <c r="AV780">
        <v>0</v>
      </c>
      <c r="AW780">
        <v>2</v>
      </c>
      <c r="AX780">
        <v>68193881</v>
      </c>
      <c r="AY780">
        <v>1</v>
      </c>
      <c r="AZ780">
        <v>0</v>
      </c>
      <c r="BA780">
        <v>767</v>
      </c>
      <c r="BB780">
        <v>0</v>
      </c>
      <c r="BC780">
        <v>0</v>
      </c>
      <c r="BD780">
        <v>0</v>
      </c>
      <c r="BE780">
        <v>0</v>
      </c>
      <c r="BF780">
        <v>0</v>
      </c>
      <c r="BG780">
        <v>0</v>
      </c>
      <c r="BH780">
        <v>0</v>
      </c>
      <c r="BI780">
        <v>0</v>
      </c>
      <c r="BJ780">
        <v>0</v>
      </c>
      <c r="BK780">
        <v>0</v>
      </c>
      <c r="BL780">
        <v>0</v>
      </c>
      <c r="BM780">
        <v>0</v>
      </c>
      <c r="BN780">
        <v>0</v>
      </c>
      <c r="BO780">
        <v>0</v>
      </c>
      <c r="BP780">
        <v>0</v>
      </c>
      <c r="BQ780">
        <v>0</v>
      </c>
      <c r="BR780">
        <v>0</v>
      </c>
      <c r="BS780">
        <v>0</v>
      </c>
      <c r="BT780">
        <v>0</v>
      </c>
      <c r="BU780">
        <v>0</v>
      </c>
      <c r="BV780">
        <v>0</v>
      </c>
      <c r="BW780">
        <v>0</v>
      </c>
      <c r="CX780">
        <f>Y780*Source!I488</f>
        <v>2.1000000000000001E-2</v>
      </c>
      <c r="CY780">
        <f t="shared" si="171"/>
        <v>387.59</v>
      </c>
      <c r="CZ780">
        <f t="shared" si="172"/>
        <v>38.49</v>
      </c>
      <c r="DA780">
        <f t="shared" si="173"/>
        <v>10.07</v>
      </c>
      <c r="DB780">
        <f t="shared" si="174"/>
        <v>0.4</v>
      </c>
      <c r="DC780">
        <f t="shared" si="175"/>
        <v>0</v>
      </c>
    </row>
    <row r="781" spans="1:107" x14ac:dyDescent="0.2">
      <c r="A781">
        <f>ROW(Source!A488)</f>
        <v>488</v>
      </c>
      <c r="B781">
        <v>68187018</v>
      </c>
      <c r="C781">
        <v>68193858</v>
      </c>
      <c r="D781">
        <v>64809361</v>
      </c>
      <c r="E781">
        <v>1</v>
      </c>
      <c r="F781">
        <v>1</v>
      </c>
      <c r="G781">
        <v>1</v>
      </c>
      <c r="H781">
        <v>3</v>
      </c>
      <c r="I781" t="s">
        <v>1006</v>
      </c>
      <c r="J781" t="s">
        <v>1007</v>
      </c>
      <c r="K781" t="s">
        <v>1008</v>
      </c>
      <c r="L781">
        <v>1348</v>
      </c>
      <c r="N781">
        <v>1009</v>
      </c>
      <c r="O781" t="s">
        <v>133</v>
      </c>
      <c r="P781" t="s">
        <v>133</v>
      </c>
      <c r="Q781">
        <v>1000</v>
      </c>
      <c r="W781">
        <v>0</v>
      </c>
      <c r="X781">
        <v>-1701539228</v>
      </c>
      <c r="Y781">
        <v>5.9999999999999995E-4</v>
      </c>
      <c r="AA781">
        <v>66586.7</v>
      </c>
      <c r="AB781">
        <v>0</v>
      </c>
      <c r="AC781">
        <v>0</v>
      </c>
      <c r="AD781">
        <v>0</v>
      </c>
      <c r="AE781">
        <v>14830</v>
      </c>
      <c r="AF781">
        <v>0</v>
      </c>
      <c r="AG781">
        <v>0</v>
      </c>
      <c r="AH781">
        <v>0</v>
      </c>
      <c r="AI781">
        <v>4.49</v>
      </c>
      <c r="AJ781">
        <v>1</v>
      </c>
      <c r="AK781">
        <v>1</v>
      </c>
      <c r="AL781">
        <v>1</v>
      </c>
      <c r="AN781">
        <v>0</v>
      </c>
      <c r="AO781">
        <v>1</v>
      </c>
      <c r="AP781">
        <v>0</v>
      </c>
      <c r="AQ781">
        <v>0</v>
      </c>
      <c r="AR781">
        <v>0</v>
      </c>
      <c r="AS781" t="s">
        <v>3</v>
      </c>
      <c r="AT781">
        <v>5.9999999999999995E-4</v>
      </c>
      <c r="AU781" t="s">
        <v>3</v>
      </c>
      <c r="AV781">
        <v>0</v>
      </c>
      <c r="AW781">
        <v>2</v>
      </c>
      <c r="AX781">
        <v>68193882</v>
      </c>
      <c r="AY781">
        <v>1</v>
      </c>
      <c r="AZ781">
        <v>0</v>
      </c>
      <c r="BA781">
        <v>768</v>
      </c>
      <c r="BB781">
        <v>0</v>
      </c>
      <c r="BC781">
        <v>0</v>
      </c>
      <c r="BD781">
        <v>0</v>
      </c>
      <c r="BE781">
        <v>0</v>
      </c>
      <c r="BF781">
        <v>0</v>
      </c>
      <c r="BG781">
        <v>0</v>
      </c>
      <c r="BH781">
        <v>0</v>
      </c>
      <c r="BI781">
        <v>0</v>
      </c>
      <c r="BJ781">
        <v>0</v>
      </c>
      <c r="BK781">
        <v>0</v>
      </c>
      <c r="BL781">
        <v>0</v>
      </c>
      <c r="BM781">
        <v>0</v>
      </c>
      <c r="BN781">
        <v>0</v>
      </c>
      <c r="BO781">
        <v>0</v>
      </c>
      <c r="BP781">
        <v>0</v>
      </c>
      <c r="BQ781">
        <v>0</v>
      </c>
      <c r="BR781">
        <v>0</v>
      </c>
      <c r="BS781">
        <v>0</v>
      </c>
      <c r="BT781">
        <v>0</v>
      </c>
      <c r="BU781">
        <v>0</v>
      </c>
      <c r="BV781">
        <v>0</v>
      </c>
      <c r="BW781">
        <v>0</v>
      </c>
      <c r="CX781">
        <f>Y781*Source!I488</f>
        <v>1.1999999999999999E-3</v>
      </c>
      <c r="CY781">
        <f t="shared" si="171"/>
        <v>66586.7</v>
      </c>
      <c r="CZ781">
        <f t="shared" si="172"/>
        <v>14830</v>
      </c>
      <c r="DA781">
        <f t="shared" si="173"/>
        <v>4.49</v>
      </c>
      <c r="DB781">
        <f t="shared" si="174"/>
        <v>8.9</v>
      </c>
      <c r="DC781">
        <f t="shared" si="175"/>
        <v>0</v>
      </c>
    </row>
    <row r="782" spans="1:107" x14ac:dyDescent="0.2">
      <c r="A782">
        <f>ROW(Source!A488)</f>
        <v>488</v>
      </c>
      <c r="B782">
        <v>68187018</v>
      </c>
      <c r="C782">
        <v>68193858</v>
      </c>
      <c r="D782">
        <v>64815603</v>
      </c>
      <c r="E782">
        <v>1</v>
      </c>
      <c r="F782">
        <v>1</v>
      </c>
      <c r="G782">
        <v>1</v>
      </c>
      <c r="H782">
        <v>3</v>
      </c>
      <c r="I782" t="s">
        <v>1023</v>
      </c>
      <c r="J782" t="s">
        <v>1024</v>
      </c>
      <c r="K782" t="s">
        <v>1025</v>
      </c>
      <c r="L782">
        <v>1301</v>
      </c>
      <c r="N782">
        <v>1003</v>
      </c>
      <c r="O782" t="s">
        <v>507</v>
      </c>
      <c r="P782" t="s">
        <v>507</v>
      </c>
      <c r="Q782">
        <v>1</v>
      </c>
      <c r="W782">
        <v>0</v>
      </c>
      <c r="X782">
        <v>-463660944</v>
      </c>
      <c r="Y782">
        <v>0.4</v>
      </c>
      <c r="AA782">
        <v>319.54000000000002</v>
      </c>
      <c r="AB782">
        <v>0</v>
      </c>
      <c r="AC782">
        <v>0</v>
      </c>
      <c r="AD782">
        <v>0</v>
      </c>
      <c r="AE782">
        <v>41.88</v>
      </c>
      <c r="AF782">
        <v>0</v>
      </c>
      <c r="AG782">
        <v>0</v>
      </c>
      <c r="AH782">
        <v>0</v>
      </c>
      <c r="AI782">
        <v>7.63</v>
      </c>
      <c r="AJ782">
        <v>1</v>
      </c>
      <c r="AK782">
        <v>1</v>
      </c>
      <c r="AL782">
        <v>1</v>
      </c>
      <c r="AN782">
        <v>0</v>
      </c>
      <c r="AO782">
        <v>1</v>
      </c>
      <c r="AP782">
        <v>0</v>
      </c>
      <c r="AQ782">
        <v>0</v>
      </c>
      <c r="AR782">
        <v>0</v>
      </c>
      <c r="AS782" t="s">
        <v>3</v>
      </c>
      <c r="AT782">
        <v>0.4</v>
      </c>
      <c r="AU782" t="s">
        <v>3</v>
      </c>
      <c r="AV782">
        <v>0</v>
      </c>
      <c r="AW782">
        <v>2</v>
      </c>
      <c r="AX782">
        <v>68193883</v>
      </c>
      <c r="AY782">
        <v>1</v>
      </c>
      <c r="AZ782">
        <v>0</v>
      </c>
      <c r="BA782">
        <v>769</v>
      </c>
      <c r="BB782">
        <v>0</v>
      </c>
      <c r="BC782">
        <v>0</v>
      </c>
      <c r="BD782">
        <v>0</v>
      </c>
      <c r="BE782">
        <v>0</v>
      </c>
      <c r="BF782">
        <v>0</v>
      </c>
      <c r="BG782">
        <v>0</v>
      </c>
      <c r="BH782">
        <v>0</v>
      </c>
      <c r="BI782">
        <v>0</v>
      </c>
      <c r="BJ782">
        <v>0</v>
      </c>
      <c r="BK782">
        <v>0</v>
      </c>
      <c r="BL782">
        <v>0</v>
      </c>
      <c r="BM782">
        <v>0</v>
      </c>
      <c r="BN782">
        <v>0</v>
      </c>
      <c r="BO782">
        <v>0</v>
      </c>
      <c r="BP782">
        <v>0</v>
      </c>
      <c r="BQ782">
        <v>0</v>
      </c>
      <c r="BR782">
        <v>0</v>
      </c>
      <c r="BS782">
        <v>0</v>
      </c>
      <c r="BT782">
        <v>0</v>
      </c>
      <c r="BU782">
        <v>0</v>
      </c>
      <c r="BV782">
        <v>0</v>
      </c>
      <c r="BW782">
        <v>0</v>
      </c>
      <c r="CX782">
        <f>Y782*Source!I488</f>
        <v>0.8</v>
      </c>
      <c r="CY782">
        <f t="shared" si="171"/>
        <v>319.54000000000002</v>
      </c>
      <c r="CZ782">
        <f t="shared" si="172"/>
        <v>41.88</v>
      </c>
      <c r="DA782">
        <f t="shared" si="173"/>
        <v>7.63</v>
      </c>
      <c r="DB782">
        <f t="shared" si="174"/>
        <v>16.75</v>
      </c>
      <c r="DC782">
        <f t="shared" si="175"/>
        <v>0</v>
      </c>
    </row>
    <row r="783" spans="1:107" x14ac:dyDescent="0.2">
      <c r="A783">
        <f>ROW(Source!A488)</f>
        <v>488</v>
      </c>
      <c r="B783">
        <v>68187018</v>
      </c>
      <c r="C783">
        <v>68193858</v>
      </c>
      <c r="D783">
        <v>64840666</v>
      </c>
      <c r="E783">
        <v>1</v>
      </c>
      <c r="F783">
        <v>1</v>
      </c>
      <c r="G783">
        <v>1</v>
      </c>
      <c r="H783">
        <v>3</v>
      </c>
      <c r="I783" t="s">
        <v>1026</v>
      </c>
      <c r="J783" t="s">
        <v>1027</v>
      </c>
      <c r="K783" t="s">
        <v>1028</v>
      </c>
      <c r="L783">
        <v>1354</v>
      </c>
      <c r="N783">
        <v>1010</v>
      </c>
      <c r="O783" t="s">
        <v>72</v>
      </c>
      <c r="P783" t="s">
        <v>72</v>
      </c>
      <c r="Q783">
        <v>1</v>
      </c>
      <c r="W783">
        <v>0</v>
      </c>
      <c r="X783">
        <v>1348129569</v>
      </c>
      <c r="Y783">
        <v>1</v>
      </c>
      <c r="AA783">
        <v>1341.96</v>
      </c>
      <c r="AB783">
        <v>0</v>
      </c>
      <c r="AC783">
        <v>0</v>
      </c>
      <c r="AD783">
        <v>0</v>
      </c>
      <c r="AE783">
        <v>257.08</v>
      </c>
      <c r="AF783">
        <v>0</v>
      </c>
      <c r="AG783">
        <v>0</v>
      </c>
      <c r="AH783">
        <v>0</v>
      </c>
      <c r="AI783">
        <v>5.22</v>
      </c>
      <c r="AJ783">
        <v>1</v>
      </c>
      <c r="AK783">
        <v>1</v>
      </c>
      <c r="AL783">
        <v>1</v>
      </c>
      <c r="AN783">
        <v>0</v>
      </c>
      <c r="AO783">
        <v>1</v>
      </c>
      <c r="AP783">
        <v>0</v>
      </c>
      <c r="AQ783">
        <v>0</v>
      </c>
      <c r="AR783">
        <v>0</v>
      </c>
      <c r="AS783" t="s">
        <v>3</v>
      </c>
      <c r="AT783">
        <v>1</v>
      </c>
      <c r="AU783" t="s">
        <v>3</v>
      </c>
      <c r="AV783">
        <v>0</v>
      </c>
      <c r="AW783">
        <v>2</v>
      </c>
      <c r="AX783">
        <v>68193884</v>
      </c>
      <c r="AY783">
        <v>1</v>
      </c>
      <c r="AZ783">
        <v>0</v>
      </c>
      <c r="BA783">
        <v>770</v>
      </c>
      <c r="BB783">
        <v>0</v>
      </c>
      <c r="BC783">
        <v>0</v>
      </c>
      <c r="BD783">
        <v>0</v>
      </c>
      <c r="BE783">
        <v>0</v>
      </c>
      <c r="BF783">
        <v>0</v>
      </c>
      <c r="BG783">
        <v>0</v>
      </c>
      <c r="BH783">
        <v>0</v>
      </c>
      <c r="BI783">
        <v>0</v>
      </c>
      <c r="BJ783">
        <v>0</v>
      </c>
      <c r="BK783">
        <v>0</v>
      </c>
      <c r="BL783">
        <v>0</v>
      </c>
      <c r="BM783">
        <v>0</v>
      </c>
      <c r="BN783">
        <v>0</v>
      </c>
      <c r="BO783">
        <v>0</v>
      </c>
      <c r="BP783">
        <v>0</v>
      </c>
      <c r="BQ783">
        <v>0</v>
      </c>
      <c r="BR783">
        <v>0</v>
      </c>
      <c r="BS783">
        <v>0</v>
      </c>
      <c r="BT783">
        <v>0</v>
      </c>
      <c r="BU783">
        <v>0</v>
      </c>
      <c r="BV783">
        <v>0</v>
      </c>
      <c r="BW783">
        <v>0</v>
      </c>
      <c r="CX783">
        <f>Y783*Source!I488</f>
        <v>2</v>
      </c>
      <c r="CY783">
        <f t="shared" si="171"/>
        <v>1341.96</v>
      </c>
      <c r="CZ783">
        <f t="shared" si="172"/>
        <v>257.08</v>
      </c>
      <c r="DA783">
        <f t="shared" si="173"/>
        <v>5.22</v>
      </c>
      <c r="DB783">
        <f t="shared" si="174"/>
        <v>257.08</v>
      </c>
      <c r="DC783">
        <f t="shared" si="175"/>
        <v>0</v>
      </c>
    </row>
    <row r="784" spans="1:107" x14ac:dyDescent="0.2">
      <c r="A784">
        <f>ROW(Source!A488)</f>
        <v>488</v>
      </c>
      <c r="B784">
        <v>68187018</v>
      </c>
      <c r="C784">
        <v>68193858</v>
      </c>
      <c r="D784">
        <v>64857294</v>
      </c>
      <c r="E784">
        <v>1</v>
      </c>
      <c r="F784">
        <v>1</v>
      </c>
      <c r="G784">
        <v>1</v>
      </c>
      <c r="H784">
        <v>3</v>
      </c>
      <c r="I784" t="s">
        <v>1029</v>
      </c>
      <c r="J784" t="s">
        <v>1030</v>
      </c>
      <c r="K784" t="s">
        <v>1031</v>
      </c>
      <c r="L784">
        <v>1354</v>
      </c>
      <c r="N784">
        <v>1010</v>
      </c>
      <c r="O784" t="s">
        <v>72</v>
      </c>
      <c r="P784" t="s">
        <v>72</v>
      </c>
      <c r="Q784">
        <v>1</v>
      </c>
      <c r="W784">
        <v>0</v>
      </c>
      <c r="X784">
        <v>-1838930415</v>
      </c>
      <c r="Y784">
        <v>1</v>
      </c>
      <c r="AA784">
        <v>187.25</v>
      </c>
      <c r="AB784">
        <v>0</v>
      </c>
      <c r="AC784">
        <v>0</v>
      </c>
      <c r="AD784">
        <v>0</v>
      </c>
      <c r="AE784">
        <v>27.99</v>
      </c>
      <c r="AF784">
        <v>0</v>
      </c>
      <c r="AG784">
        <v>0</v>
      </c>
      <c r="AH784">
        <v>0</v>
      </c>
      <c r="AI784">
        <v>6.69</v>
      </c>
      <c r="AJ784">
        <v>1</v>
      </c>
      <c r="AK784">
        <v>1</v>
      </c>
      <c r="AL784">
        <v>1</v>
      </c>
      <c r="AN784">
        <v>0</v>
      </c>
      <c r="AO784">
        <v>1</v>
      </c>
      <c r="AP784">
        <v>0</v>
      </c>
      <c r="AQ784">
        <v>0</v>
      </c>
      <c r="AR784">
        <v>0</v>
      </c>
      <c r="AS784" t="s">
        <v>3</v>
      </c>
      <c r="AT784">
        <v>1</v>
      </c>
      <c r="AU784" t="s">
        <v>3</v>
      </c>
      <c r="AV784">
        <v>0</v>
      </c>
      <c r="AW784">
        <v>2</v>
      </c>
      <c r="AX784">
        <v>68193885</v>
      </c>
      <c r="AY784">
        <v>1</v>
      </c>
      <c r="AZ784">
        <v>0</v>
      </c>
      <c r="BA784">
        <v>771</v>
      </c>
      <c r="BB784">
        <v>0</v>
      </c>
      <c r="BC784">
        <v>0</v>
      </c>
      <c r="BD784">
        <v>0</v>
      </c>
      <c r="BE784">
        <v>0</v>
      </c>
      <c r="BF784">
        <v>0</v>
      </c>
      <c r="BG784">
        <v>0</v>
      </c>
      <c r="BH784">
        <v>0</v>
      </c>
      <c r="BI784">
        <v>0</v>
      </c>
      <c r="BJ784">
        <v>0</v>
      </c>
      <c r="BK784">
        <v>0</v>
      </c>
      <c r="BL784">
        <v>0</v>
      </c>
      <c r="BM784">
        <v>0</v>
      </c>
      <c r="BN784">
        <v>0</v>
      </c>
      <c r="BO784">
        <v>0</v>
      </c>
      <c r="BP784">
        <v>0</v>
      </c>
      <c r="BQ784">
        <v>0</v>
      </c>
      <c r="BR784">
        <v>0</v>
      </c>
      <c r="BS784">
        <v>0</v>
      </c>
      <c r="BT784">
        <v>0</v>
      </c>
      <c r="BU784">
        <v>0</v>
      </c>
      <c r="BV784">
        <v>0</v>
      </c>
      <c r="BW784">
        <v>0</v>
      </c>
      <c r="CX784">
        <f>Y784*Source!I488</f>
        <v>2</v>
      </c>
      <c r="CY784">
        <f t="shared" si="171"/>
        <v>187.25</v>
      </c>
      <c r="CZ784">
        <f t="shared" si="172"/>
        <v>27.99</v>
      </c>
      <c r="DA784">
        <f t="shared" si="173"/>
        <v>6.69</v>
      </c>
      <c r="DB784">
        <f t="shared" si="174"/>
        <v>27.99</v>
      </c>
      <c r="DC784">
        <f t="shared" si="175"/>
        <v>0</v>
      </c>
    </row>
    <row r="785" spans="1:107" x14ac:dyDescent="0.2">
      <c r="A785">
        <f>ROW(Source!A488)</f>
        <v>488</v>
      </c>
      <c r="B785">
        <v>68187018</v>
      </c>
      <c r="C785">
        <v>68193858</v>
      </c>
      <c r="D785">
        <v>64863178</v>
      </c>
      <c r="E785">
        <v>1</v>
      </c>
      <c r="F785">
        <v>1</v>
      </c>
      <c r="G785">
        <v>1</v>
      </c>
      <c r="H785">
        <v>3</v>
      </c>
      <c r="I785" t="s">
        <v>1032</v>
      </c>
      <c r="J785" t="s">
        <v>1033</v>
      </c>
      <c r="K785" t="s">
        <v>1034</v>
      </c>
      <c r="L785">
        <v>1356</v>
      </c>
      <c r="N785">
        <v>1010</v>
      </c>
      <c r="O785" t="s">
        <v>271</v>
      </c>
      <c r="P785" t="s">
        <v>271</v>
      </c>
      <c r="Q785">
        <v>1000</v>
      </c>
      <c r="W785">
        <v>0</v>
      </c>
      <c r="X785">
        <v>469352752</v>
      </c>
      <c r="Y785">
        <v>1E-3</v>
      </c>
      <c r="AA785">
        <v>9763.5300000000007</v>
      </c>
      <c r="AB785">
        <v>0</v>
      </c>
      <c r="AC785">
        <v>0</v>
      </c>
      <c r="AD785">
        <v>0</v>
      </c>
      <c r="AE785">
        <v>3450.01</v>
      </c>
      <c r="AF785">
        <v>0</v>
      </c>
      <c r="AG785">
        <v>0</v>
      </c>
      <c r="AH785">
        <v>0</v>
      </c>
      <c r="AI785">
        <v>2.83</v>
      </c>
      <c r="AJ785">
        <v>1</v>
      </c>
      <c r="AK785">
        <v>1</v>
      </c>
      <c r="AL785">
        <v>1</v>
      </c>
      <c r="AN785">
        <v>0</v>
      </c>
      <c r="AO785">
        <v>1</v>
      </c>
      <c r="AP785">
        <v>0</v>
      </c>
      <c r="AQ785">
        <v>0</v>
      </c>
      <c r="AR785">
        <v>0</v>
      </c>
      <c r="AS785" t="s">
        <v>3</v>
      </c>
      <c r="AT785">
        <v>1E-3</v>
      </c>
      <c r="AU785" t="s">
        <v>3</v>
      </c>
      <c r="AV785">
        <v>0</v>
      </c>
      <c r="AW785">
        <v>2</v>
      </c>
      <c r="AX785">
        <v>68193886</v>
      </c>
      <c r="AY785">
        <v>1</v>
      </c>
      <c r="AZ785">
        <v>0</v>
      </c>
      <c r="BA785">
        <v>772</v>
      </c>
      <c r="BB785">
        <v>0</v>
      </c>
      <c r="BC785">
        <v>0</v>
      </c>
      <c r="BD785">
        <v>0</v>
      </c>
      <c r="BE785">
        <v>0</v>
      </c>
      <c r="BF785">
        <v>0</v>
      </c>
      <c r="BG785">
        <v>0</v>
      </c>
      <c r="BH785">
        <v>0</v>
      </c>
      <c r="BI785">
        <v>0</v>
      </c>
      <c r="BJ785">
        <v>0</v>
      </c>
      <c r="BK785">
        <v>0</v>
      </c>
      <c r="BL785">
        <v>0</v>
      </c>
      <c r="BM785">
        <v>0</v>
      </c>
      <c r="BN785">
        <v>0</v>
      </c>
      <c r="BO785">
        <v>0</v>
      </c>
      <c r="BP785">
        <v>0</v>
      </c>
      <c r="BQ785">
        <v>0</v>
      </c>
      <c r="BR785">
        <v>0</v>
      </c>
      <c r="BS785">
        <v>0</v>
      </c>
      <c r="BT785">
        <v>0</v>
      </c>
      <c r="BU785">
        <v>0</v>
      </c>
      <c r="BV785">
        <v>0</v>
      </c>
      <c r="BW785">
        <v>0</v>
      </c>
      <c r="CX785">
        <f>Y785*Source!I488</f>
        <v>2E-3</v>
      </c>
      <c r="CY785">
        <f t="shared" si="171"/>
        <v>9763.5300000000007</v>
      </c>
      <c r="CZ785">
        <f t="shared" si="172"/>
        <v>3450.01</v>
      </c>
      <c r="DA785">
        <f t="shared" si="173"/>
        <v>2.83</v>
      </c>
      <c r="DB785">
        <f t="shared" si="174"/>
        <v>3.45</v>
      </c>
      <c r="DC785">
        <f t="shared" si="175"/>
        <v>0</v>
      </c>
    </row>
    <row r="786" spans="1:107" x14ac:dyDescent="0.2">
      <c r="A786">
        <f>ROW(Source!A489)</f>
        <v>489</v>
      </c>
      <c r="B786">
        <v>68187018</v>
      </c>
      <c r="C786">
        <v>68193887</v>
      </c>
      <c r="D786">
        <v>18407150</v>
      </c>
      <c r="E786">
        <v>1</v>
      </c>
      <c r="F786">
        <v>1</v>
      </c>
      <c r="G786">
        <v>1</v>
      </c>
      <c r="H786">
        <v>1</v>
      </c>
      <c r="I786" t="s">
        <v>901</v>
      </c>
      <c r="J786" t="s">
        <v>3</v>
      </c>
      <c r="K786" t="s">
        <v>902</v>
      </c>
      <c r="L786">
        <v>1369</v>
      </c>
      <c r="N786">
        <v>1013</v>
      </c>
      <c r="O786" t="s">
        <v>665</v>
      </c>
      <c r="P786" t="s">
        <v>665</v>
      </c>
      <c r="Q786">
        <v>1</v>
      </c>
      <c r="W786">
        <v>0</v>
      </c>
      <c r="X786">
        <v>-931037793</v>
      </c>
      <c r="Y786">
        <v>10.281000000000001</v>
      </c>
      <c r="AA786">
        <v>0</v>
      </c>
      <c r="AB786">
        <v>0</v>
      </c>
      <c r="AC786">
        <v>0</v>
      </c>
      <c r="AD786">
        <v>8.5299999999999994</v>
      </c>
      <c r="AE786">
        <v>0</v>
      </c>
      <c r="AF786">
        <v>0</v>
      </c>
      <c r="AG786">
        <v>0</v>
      </c>
      <c r="AH786">
        <v>8.5299999999999994</v>
      </c>
      <c r="AI786">
        <v>1</v>
      </c>
      <c r="AJ786">
        <v>1</v>
      </c>
      <c r="AK786">
        <v>1</v>
      </c>
      <c r="AL786">
        <v>1</v>
      </c>
      <c r="AN786">
        <v>0</v>
      </c>
      <c r="AO786">
        <v>1</v>
      </c>
      <c r="AP786">
        <v>1</v>
      </c>
      <c r="AQ786">
        <v>0</v>
      </c>
      <c r="AR786">
        <v>0</v>
      </c>
      <c r="AS786" t="s">
        <v>3</v>
      </c>
      <c r="AT786">
        <v>8.94</v>
      </c>
      <c r="AU786" t="s">
        <v>21</v>
      </c>
      <c r="AV786">
        <v>1</v>
      </c>
      <c r="AW786">
        <v>2</v>
      </c>
      <c r="AX786">
        <v>68193895</v>
      </c>
      <c r="AY786">
        <v>1</v>
      </c>
      <c r="AZ786">
        <v>2048</v>
      </c>
      <c r="BA786">
        <v>773</v>
      </c>
      <c r="BB786">
        <v>0</v>
      </c>
      <c r="BC786">
        <v>0</v>
      </c>
      <c r="BD786">
        <v>0</v>
      </c>
      <c r="BE786">
        <v>0</v>
      </c>
      <c r="BF786">
        <v>0</v>
      </c>
      <c r="BG786">
        <v>0</v>
      </c>
      <c r="BH786">
        <v>0</v>
      </c>
      <c r="BI786">
        <v>0</v>
      </c>
      <c r="BJ786">
        <v>0</v>
      </c>
      <c r="BK786">
        <v>0</v>
      </c>
      <c r="BL786">
        <v>0</v>
      </c>
      <c r="BM786">
        <v>0</v>
      </c>
      <c r="BN786">
        <v>0</v>
      </c>
      <c r="BO786">
        <v>0</v>
      </c>
      <c r="BP786">
        <v>0</v>
      </c>
      <c r="BQ786">
        <v>0</v>
      </c>
      <c r="BR786">
        <v>0</v>
      </c>
      <c r="BS786">
        <v>0</v>
      </c>
      <c r="BT786">
        <v>0</v>
      </c>
      <c r="BU786">
        <v>0</v>
      </c>
      <c r="BV786">
        <v>0</v>
      </c>
      <c r="BW786">
        <v>0</v>
      </c>
      <c r="CX786">
        <f>Y786*Source!I489</f>
        <v>10.281000000000001</v>
      </c>
      <c r="CY786">
        <f>AD786</f>
        <v>8.5299999999999994</v>
      </c>
      <c r="CZ786">
        <f>AH786</f>
        <v>8.5299999999999994</v>
      </c>
      <c r="DA786">
        <f>AL786</f>
        <v>1</v>
      </c>
      <c r="DB786">
        <f>ROUND((ROUND(AT786*CZ786,2)*1.15),6)</f>
        <v>87.698999999999998</v>
      </c>
      <c r="DC786">
        <f>ROUND((ROUND(AT786*AG786,2)*1.15),6)</f>
        <v>0</v>
      </c>
    </row>
    <row r="787" spans="1:107" x14ac:dyDescent="0.2">
      <c r="A787">
        <f>ROW(Source!A489)</f>
        <v>489</v>
      </c>
      <c r="B787">
        <v>68187018</v>
      </c>
      <c r="C787">
        <v>68193887</v>
      </c>
      <c r="D787">
        <v>64873129</v>
      </c>
      <c r="E787">
        <v>1</v>
      </c>
      <c r="F787">
        <v>1</v>
      </c>
      <c r="G787">
        <v>1</v>
      </c>
      <c r="H787">
        <v>2</v>
      </c>
      <c r="I787" t="s">
        <v>715</v>
      </c>
      <c r="J787" t="s">
        <v>716</v>
      </c>
      <c r="K787" t="s">
        <v>717</v>
      </c>
      <c r="L787">
        <v>1368</v>
      </c>
      <c r="N787">
        <v>1011</v>
      </c>
      <c r="O787" t="s">
        <v>669</v>
      </c>
      <c r="P787" t="s">
        <v>669</v>
      </c>
      <c r="Q787">
        <v>1</v>
      </c>
      <c r="W787">
        <v>0</v>
      </c>
      <c r="X787">
        <v>1230759911</v>
      </c>
      <c r="Y787">
        <v>1.2500000000000001E-2</v>
      </c>
      <c r="AA787">
        <v>0</v>
      </c>
      <c r="AB787">
        <v>851.65</v>
      </c>
      <c r="AC787">
        <v>329.79</v>
      </c>
      <c r="AD787">
        <v>0</v>
      </c>
      <c r="AE787">
        <v>0</v>
      </c>
      <c r="AF787">
        <v>87.17</v>
      </c>
      <c r="AG787">
        <v>11.6</v>
      </c>
      <c r="AH787">
        <v>0</v>
      </c>
      <c r="AI787">
        <v>1</v>
      </c>
      <c r="AJ787">
        <v>9.77</v>
      </c>
      <c r="AK787">
        <v>28.43</v>
      </c>
      <c r="AL787">
        <v>1</v>
      </c>
      <c r="AN787">
        <v>0</v>
      </c>
      <c r="AO787">
        <v>1</v>
      </c>
      <c r="AP787">
        <v>1</v>
      </c>
      <c r="AQ787">
        <v>0</v>
      </c>
      <c r="AR787">
        <v>0</v>
      </c>
      <c r="AS787" t="s">
        <v>3</v>
      </c>
      <c r="AT787">
        <v>0.01</v>
      </c>
      <c r="AU787" t="s">
        <v>20</v>
      </c>
      <c r="AV787">
        <v>0</v>
      </c>
      <c r="AW787">
        <v>2</v>
      </c>
      <c r="AX787">
        <v>68193896</v>
      </c>
      <c r="AY787">
        <v>1</v>
      </c>
      <c r="AZ787">
        <v>0</v>
      </c>
      <c r="BA787">
        <v>774</v>
      </c>
      <c r="BB787">
        <v>0</v>
      </c>
      <c r="BC787">
        <v>0</v>
      </c>
      <c r="BD787">
        <v>0</v>
      </c>
      <c r="BE787">
        <v>0</v>
      </c>
      <c r="BF787">
        <v>0</v>
      </c>
      <c r="BG787">
        <v>0</v>
      </c>
      <c r="BH787">
        <v>0</v>
      </c>
      <c r="BI787">
        <v>0</v>
      </c>
      <c r="BJ787">
        <v>0</v>
      </c>
      <c r="BK787">
        <v>0</v>
      </c>
      <c r="BL787">
        <v>0</v>
      </c>
      <c r="BM787">
        <v>0</v>
      </c>
      <c r="BN787">
        <v>0</v>
      </c>
      <c r="BO787">
        <v>0</v>
      </c>
      <c r="BP787">
        <v>0</v>
      </c>
      <c r="BQ787">
        <v>0</v>
      </c>
      <c r="BR787">
        <v>0</v>
      </c>
      <c r="BS787">
        <v>0</v>
      </c>
      <c r="BT787">
        <v>0</v>
      </c>
      <c r="BU787">
        <v>0</v>
      </c>
      <c r="BV787">
        <v>0</v>
      </c>
      <c r="BW787">
        <v>0</v>
      </c>
      <c r="CX787">
        <f>Y787*Source!I489</f>
        <v>1.2500000000000001E-2</v>
      </c>
      <c r="CY787">
        <f>AB787</f>
        <v>851.65</v>
      </c>
      <c r="CZ787">
        <f>AF787</f>
        <v>87.17</v>
      </c>
      <c r="DA787">
        <f>AJ787</f>
        <v>9.77</v>
      </c>
      <c r="DB787">
        <f>ROUND((ROUND(AT787*CZ787,2)*1.25),6)</f>
        <v>1.0874999999999999</v>
      </c>
      <c r="DC787">
        <f>ROUND((ROUND(AT787*AG787,2)*1.25),6)</f>
        <v>0.15</v>
      </c>
    </row>
    <row r="788" spans="1:107" x14ac:dyDescent="0.2">
      <c r="A788">
        <f>ROW(Source!A489)</f>
        <v>489</v>
      </c>
      <c r="B788">
        <v>68187018</v>
      </c>
      <c r="C788">
        <v>68193887</v>
      </c>
      <c r="D788">
        <v>64808292</v>
      </c>
      <c r="E788">
        <v>1</v>
      </c>
      <c r="F788">
        <v>1</v>
      </c>
      <c r="G788">
        <v>1</v>
      </c>
      <c r="H788">
        <v>3</v>
      </c>
      <c r="I788" t="s">
        <v>1035</v>
      </c>
      <c r="J788" t="s">
        <v>1036</v>
      </c>
      <c r="K788" t="s">
        <v>1037</v>
      </c>
      <c r="L788">
        <v>1348</v>
      </c>
      <c r="N788">
        <v>1009</v>
      </c>
      <c r="O788" t="s">
        <v>133</v>
      </c>
      <c r="P788" t="s">
        <v>133</v>
      </c>
      <c r="Q788">
        <v>1000</v>
      </c>
      <c r="W788">
        <v>0</v>
      </c>
      <c r="X788">
        <v>1748729848</v>
      </c>
      <c r="Y788">
        <v>1.92E-3</v>
      </c>
      <c r="AA788">
        <v>27558.36</v>
      </c>
      <c r="AB788">
        <v>0</v>
      </c>
      <c r="AC788">
        <v>0</v>
      </c>
      <c r="AD788">
        <v>0</v>
      </c>
      <c r="AE788">
        <v>1836</v>
      </c>
      <c r="AF788">
        <v>0</v>
      </c>
      <c r="AG788">
        <v>0</v>
      </c>
      <c r="AH788">
        <v>0</v>
      </c>
      <c r="AI788">
        <v>15.01</v>
      </c>
      <c r="AJ788">
        <v>1</v>
      </c>
      <c r="AK788">
        <v>1</v>
      </c>
      <c r="AL788">
        <v>1</v>
      </c>
      <c r="AN788">
        <v>0</v>
      </c>
      <c r="AO788">
        <v>1</v>
      </c>
      <c r="AP788">
        <v>0</v>
      </c>
      <c r="AQ788">
        <v>0</v>
      </c>
      <c r="AR788">
        <v>0</v>
      </c>
      <c r="AS788" t="s">
        <v>3</v>
      </c>
      <c r="AT788">
        <v>1.92E-3</v>
      </c>
      <c r="AU788" t="s">
        <v>3</v>
      </c>
      <c r="AV788">
        <v>0</v>
      </c>
      <c r="AW788">
        <v>2</v>
      </c>
      <c r="AX788">
        <v>68193897</v>
      </c>
      <c r="AY788">
        <v>1</v>
      </c>
      <c r="AZ788">
        <v>0</v>
      </c>
      <c r="BA788">
        <v>775</v>
      </c>
      <c r="BB788">
        <v>0</v>
      </c>
      <c r="BC788">
        <v>0</v>
      </c>
      <c r="BD788">
        <v>0</v>
      </c>
      <c r="BE788">
        <v>0</v>
      </c>
      <c r="BF788">
        <v>0</v>
      </c>
      <c r="BG788">
        <v>0</v>
      </c>
      <c r="BH788">
        <v>0</v>
      </c>
      <c r="BI788">
        <v>0</v>
      </c>
      <c r="BJ788">
        <v>0</v>
      </c>
      <c r="BK788">
        <v>0</v>
      </c>
      <c r="BL788">
        <v>0</v>
      </c>
      <c r="BM788">
        <v>0</v>
      </c>
      <c r="BN788">
        <v>0</v>
      </c>
      <c r="BO788">
        <v>0</v>
      </c>
      <c r="BP788">
        <v>0</v>
      </c>
      <c r="BQ788">
        <v>0</v>
      </c>
      <c r="BR788">
        <v>0</v>
      </c>
      <c r="BS788">
        <v>0</v>
      </c>
      <c r="BT788">
        <v>0</v>
      </c>
      <c r="BU788">
        <v>0</v>
      </c>
      <c r="BV788">
        <v>0</v>
      </c>
      <c r="BW788">
        <v>0</v>
      </c>
      <c r="CX788">
        <f>Y788*Source!I489</f>
        <v>1.92E-3</v>
      </c>
      <c r="CY788">
        <f>AA788</f>
        <v>27558.36</v>
      </c>
      <c r="CZ788">
        <f>AE788</f>
        <v>1836</v>
      </c>
      <c r="DA788">
        <f>AI788</f>
        <v>15.01</v>
      </c>
      <c r="DB788">
        <f>ROUND(ROUND(AT788*CZ788,2),6)</f>
        <v>3.53</v>
      </c>
      <c r="DC788">
        <f>ROUND(ROUND(AT788*AG788,2),6)</f>
        <v>0</v>
      </c>
    </row>
    <row r="789" spans="1:107" x14ac:dyDescent="0.2">
      <c r="A789">
        <f>ROW(Source!A489)</f>
        <v>489</v>
      </c>
      <c r="B789">
        <v>68187018</v>
      </c>
      <c r="C789">
        <v>68193887</v>
      </c>
      <c r="D789">
        <v>64808617</v>
      </c>
      <c r="E789">
        <v>1</v>
      </c>
      <c r="F789">
        <v>1</v>
      </c>
      <c r="G789">
        <v>1</v>
      </c>
      <c r="H789">
        <v>3</v>
      </c>
      <c r="I789" t="s">
        <v>761</v>
      </c>
      <c r="J789" t="s">
        <v>762</v>
      </c>
      <c r="K789" t="s">
        <v>763</v>
      </c>
      <c r="L789">
        <v>1346</v>
      </c>
      <c r="N789">
        <v>1009</v>
      </c>
      <c r="O789" t="s">
        <v>120</v>
      </c>
      <c r="P789" t="s">
        <v>120</v>
      </c>
      <c r="Q789">
        <v>1</v>
      </c>
      <c r="W789">
        <v>0</v>
      </c>
      <c r="X789">
        <v>-1980359651</v>
      </c>
      <c r="Y789">
        <v>7.2000000000000005E-4</v>
      </c>
      <c r="AA789">
        <v>86.42</v>
      </c>
      <c r="AB789">
        <v>0</v>
      </c>
      <c r="AC789">
        <v>0</v>
      </c>
      <c r="AD789">
        <v>0</v>
      </c>
      <c r="AE789">
        <v>9.0399999999999991</v>
      </c>
      <c r="AF789">
        <v>0</v>
      </c>
      <c r="AG789">
        <v>0</v>
      </c>
      <c r="AH789">
        <v>0</v>
      </c>
      <c r="AI789">
        <v>9.56</v>
      </c>
      <c r="AJ789">
        <v>1</v>
      </c>
      <c r="AK789">
        <v>1</v>
      </c>
      <c r="AL789">
        <v>1</v>
      </c>
      <c r="AN789">
        <v>0</v>
      </c>
      <c r="AO789">
        <v>1</v>
      </c>
      <c r="AP789">
        <v>0</v>
      </c>
      <c r="AQ789">
        <v>0</v>
      </c>
      <c r="AR789">
        <v>0</v>
      </c>
      <c r="AS789" t="s">
        <v>3</v>
      </c>
      <c r="AT789">
        <v>7.2000000000000005E-4</v>
      </c>
      <c r="AU789" t="s">
        <v>3</v>
      </c>
      <c r="AV789">
        <v>0</v>
      </c>
      <c r="AW789">
        <v>2</v>
      </c>
      <c r="AX789">
        <v>68193898</v>
      </c>
      <c r="AY789">
        <v>1</v>
      </c>
      <c r="AZ789">
        <v>0</v>
      </c>
      <c r="BA789">
        <v>776</v>
      </c>
      <c r="BB789">
        <v>0</v>
      </c>
      <c r="BC789">
        <v>0</v>
      </c>
      <c r="BD789">
        <v>0</v>
      </c>
      <c r="BE789">
        <v>0</v>
      </c>
      <c r="BF789">
        <v>0</v>
      </c>
      <c r="BG789">
        <v>0</v>
      </c>
      <c r="BH789">
        <v>0</v>
      </c>
      <c r="BI789">
        <v>0</v>
      </c>
      <c r="BJ789">
        <v>0</v>
      </c>
      <c r="BK789">
        <v>0</v>
      </c>
      <c r="BL789">
        <v>0</v>
      </c>
      <c r="BM789">
        <v>0</v>
      </c>
      <c r="BN789">
        <v>0</v>
      </c>
      <c r="BO789">
        <v>0</v>
      </c>
      <c r="BP789">
        <v>0</v>
      </c>
      <c r="BQ789">
        <v>0</v>
      </c>
      <c r="BR789">
        <v>0</v>
      </c>
      <c r="BS789">
        <v>0</v>
      </c>
      <c r="BT789">
        <v>0</v>
      </c>
      <c r="BU789">
        <v>0</v>
      </c>
      <c r="BV789">
        <v>0</v>
      </c>
      <c r="BW789">
        <v>0</v>
      </c>
      <c r="CX789">
        <f>Y789*Source!I489</f>
        <v>7.2000000000000005E-4</v>
      </c>
      <c r="CY789">
        <f>AA789</f>
        <v>86.42</v>
      </c>
      <c r="CZ789">
        <f>AE789</f>
        <v>9.0399999999999991</v>
      </c>
      <c r="DA789">
        <f>AI789</f>
        <v>9.56</v>
      </c>
      <c r="DB789">
        <f>ROUND(ROUND(AT789*CZ789,2),6)</f>
        <v>0.01</v>
      </c>
      <c r="DC789">
        <f>ROUND(ROUND(AT789*AG789,2),6)</f>
        <v>0</v>
      </c>
    </row>
    <row r="790" spans="1:107" x14ac:dyDescent="0.2">
      <c r="A790">
        <f>ROW(Source!A489)</f>
        <v>489</v>
      </c>
      <c r="B790">
        <v>68187018</v>
      </c>
      <c r="C790">
        <v>68193887</v>
      </c>
      <c r="D790">
        <v>64816145</v>
      </c>
      <c r="E790">
        <v>1</v>
      </c>
      <c r="F790">
        <v>1</v>
      </c>
      <c r="G790">
        <v>1</v>
      </c>
      <c r="H790">
        <v>3</v>
      </c>
      <c r="I790" t="s">
        <v>1038</v>
      </c>
      <c r="J790" t="s">
        <v>1039</v>
      </c>
      <c r="K790" t="s">
        <v>1040</v>
      </c>
      <c r="L790">
        <v>1354</v>
      </c>
      <c r="N790">
        <v>1010</v>
      </c>
      <c r="O790" t="s">
        <v>72</v>
      </c>
      <c r="P790" t="s">
        <v>72</v>
      </c>
      <c r="Q790">
        <v>1</v>
      </c>
      <c r="W790">
        <v>0</v>
      </c>
      <c r="X790">
        <v>567941951</v>
      </c>
      <c r="Y790">
        <v>1</v>
      </c>
      <c r="AA790">
        <v>233.1</v>
      </c>
      <c r="AB790">
        <v>0</v>
      </c>
      <c r="AC790">
        <v>0</v>
      </c>
      <c r="AD790">
        <v>0</v>
      </c>
      <c r="AE790">
        <v>17.5</v>
      </c>
      <c r="AF790">
        <v>0</v>
      </c>
      <c r="AG790">
        <v>0</v>
      </c>
      <c r="AH790">
        <v>0</v>
      </c>
      <c r="AI790">
        <v>13.32</v>
      </c>
      <c r="AJ790">
        <v>1</v>
      </c>
      <c r="AK790">
        <v>1</v>
      </c>
      <c r="AL790">
        <v>1</v>
      </c>
      <c r="AN790">
        <v>0</v>
      </c>
      <c r="AO790">
        <v>1</v>
      </c>
      <c r="AP790">
        <v>0</v>
      </c>
      <c r="AQ790">
        <v>0</v>
      </c>
      <c r="AR790">
        <v>0</v>
      </c>
      <c r="AS790" t="s">
        <v>3</v>
      </c>
      <c r="AT790">
        <v>1</v>
      </c>
      <c r="AU790" t="s">
        <v>3</v>
      </c>
      <c r="AV790">
        <v>0</v>
      </c>
      <c r="AW790">
        <v>2</v>
      </c>
      <c r="AX790">
        <v>68193899</v>
      </c>
      <c r="AY790">
        <v>1</v>
      </c>
      <c r="AZ790">
        <v>0</v>
      </c>
      <c r="BA790">
        <v>777</v>
      </c>
      <c r="BB790">
        <v>0</v>
      </c>
      <c r="BC790">
        <v>0</v>
      </c>
      <c r="BD790">
        <v>0</v>
      </c>
      <c r="BE790">
        <v>0</v>
      </c>
      <c r="BF790">
        <v>0</v>
      </c>
      <c r="BG790">
        <v>0</v>
      </c>
      <c r="BH790">
        <v>0</v>
      </c>
      <c r="BI790">
        <v>0</v>
      </c>
      <c r="BJ790">
        <v>0</v>
      </c>
      <c r="BK790">
        <v>0</v>
      </c>
      <c r="BL790">
        <v>0</v>
      </c>
      <c r="BM790">
        <v>0</v>
      </c>
      <c r="BN790">
        <v>0</v>
      </c>
      <c r="BO790">
        <v>0</v>
      </c>
      <c r="BP790">
        <v>0</v>
      </c>
      <c r="BQ790">
        <v>0</v>
      </c>
      <c r="BR790">
        <v>0</v>
      </c>
      <c r="BS790">
        <v>0</v>
      </c>
      <c r="BT790">
        <v>0</v>
      </c>
      <c r="BU790">
        <v>0</v>
      </c>
      <c r="BV790">
        <v>0</v>
      </c>
      <c r="BW790">
        <v>0</v>
      </c>
      <c r="CX790">
        <f>Y790*Source!I489</f>
        <v>1</v>
      </c>
      <c r="CY790">
        <f>AA790</f>
        <v>233.1</v>
      </c>
      <c r="CZ790">
        <f>AE790</f>
        <v>17.5</v>
      </c>
      <c r="DA790">
        <f>AI790</f>
        <v>13.32</v>
      </c>
      <c r="DB790">
        <f>ROUND(ROUND(AT790*CZ790,2),6)</f>
        <v>17.5</v>
      </c>
      <c r="DC790">
        <f>ROUND(ROUND(AT790*AG790,2),6)</f>
        <v>0</v>
      </c>
    </row>
    <row r="791" spans="1:107" x14ac:dyDescent="0.2">
      <c r="A791">
        <f>ROW(Source!A489)</f>
        <v>489</v>
      </c>
      <c r="B791">
        <v>68187018</v>
      </c>
      <c r="C791">
        <v>68193887</v>
      </c>
      <c r="D791">
        <v>64816163</v>
      </c>
      <c r="E791">
        <v>1</v>
      </c>
      <c r="F791">
        <v>1</v>
      </c>
      <c r="G791">
        <v>1</v>
      </c>
      <c r="H791">
        <v>3</v>
      </c>
      <c r="I791" t="s">
        <v>1041</v>
      </c>
      <c r="J791" t="s">
        <v>1042</v>
      </c>
      <c r="K791" t="s">
        <v>1043</v>
      </c>
      <c r="L791">
        <v>1354</v>
      </c>
      <c r="N791">
        <v>1010</v>
      </c>
      <c r="O791" t="s">
        <v>72</v>
      </c>
      <c r="P791" t="s">
        <v>72</v>
      </c>
      <c r="Q791">
        <v>1</v>
      </c>
      <c r="W791">
        <v>0</v>
      </c>
      <c r="X791">
        <v>-1252431024</v>
      </c>
      <c r="Y791">
        <v>1</v>
      </c>
      <c r="AA791">
        <v>662.8</v>
      </c>
      <c r="AB791">
        <v>0</v>
      </c>
      <c r="AC791">
        <v>0</v>
      </c>
      <c r="AD791">
        <v>0</v>
      </c>
      <c r="AE791">
        <v>36.700000000000003</v>
      </c>
      <c r="AF791">
        <v>0</v>
      </c>
      <c r="AG791">
        <v>0</v>
      </c>
      <c r="AH791">
        <v>0</v>
      </c>
      <c r="AI791">
        <v>18.059999999999999</v>
      </c>
      <c r="AJ791">
        <v>1</v>
      </c>
      <c r="AK791">
        <v>1</v>
      </c>
      <c r="AL791">
        <v>1</v>
      </c>
      <c r="AN791">
        <v>0</v>
      </c>
      <c r="AO791">
        <v>1</v>
      </c>
      <c r="AP791">
        <v>0</v>
      </c>
      <c r="AQ791">
        <v>0</v>
      </c>
      <c r="AR791">
        <v>0</v>
      </c>
      <c r="AS791" t="s">
        <v>3</v>
      </c>
      <c r="AT791">
        <v>1</v>
      </c>
      <c r="AU791" t="s">
        <v>3</v>
      </c>
      <c r="AV791">
        <v>0</v>
      </c>
      <c r="AW791">
        <v>2</v>
      </c>
      <c r="AX791">
        <v>68193900</v>
      </c>
      <c r="AY791">
        <v>1</v>
      </c>
      <c r="AZ791">
        <v>0</v>
      </c>
      <c r="BA791">
        <v>778</v>
      </c>
      <c r="BB791">
        <v>0</v>
      </c>
      <c r="BC791">
        <v>0</v>
      </c>
      <c r="BD791">
        <v>0</v>
      </c>
      <c r="BE791">
        <v>0</v>
      </c>
      <c r="BF791">
        <v>0</v>
      </c>
      <c r="BG791">
        <v>0</v>
      </c>
      <c r="BH791">
        <v>0</v>
      </c>
      <c r="BI791">
        <v>0</v>
      </c>
      <c r="BJ791">
        <v>0</v>
      </c>
      <c r="BK791">
        <v>0</v>
      </c>
      <c r="BL791">
        <v>0</v>
      </c>
      <c r="BM791">
        <v>0</v>
      </c>
      <c r="BN791">
        <v>0</v>
      </c>
      <c r="BO791">
        <v>0</v>
      </c>
      <c r="BP791">
        <v>0</v>
      </c>
      <c r="BQ791">
        <v>0</v>
      </c>
      <c r="BR791">
        <v>0</v>
      </c>
      <c r="BS791">
        <v>0</v>
      </c>
      <c r="BT791">
        <v>0</v>
      </c>
      <c r="BU791">
        <v>0</v>
      </c>
      <c r="BV791">
        <v>0</v>
      </c>
      <c r="BW791">
        <v>0</v>
      </c>
      <c r="CX791">
        <f>Y791*Source!I489</f>
        <v>1</v>
      </c>
      <c r="CY791">
        <f>AA791</f>
        <v>662.8</v>
      </c>
      <c r="CZ791">
        <f>AE791</f>
        <v>36.700000000000003</v>
      </c>
      <c r="DA791">
        <f>AI791</f>
        <v>18.059999999999999</v>
      </c>
      <c r="DB791">
        <f>ROUND(ROUND(AT791*CZ791,2),6)</f>
        <v>36.700000000000003</v>
      </c>
      <c r="DC791">
        <f>ROUND(ROUND(AT791*AG791,2),6)</f>
        <v>0</v>
      </c>
    </row>
    <row r="792" spans="1:107" x14ac:dyDescent="0.2">
      <c r="A792">
        <f>ROW(Source!A489)</f>
        <v>489</v>
      </c>
      <c r="B792">
        <v>68187018</v>
      </c>
      <c r="C792">
        <v>68193887</v>
      </c>
      <c r="D792">
        <v>64834734</v>
      </c>
      <c r="E792">
        <v>1</v>
      </c>
      <c r="F792">
        <v>1</v>
      </c>
      <c r="G792">
        <v>1</v>
      </c>
      <c r="H792">
        <v>3</v>
      </c>
      <c r="I792" t="s">
        <v>1044</v>
      </c>
      <c r="J792" t="s">
        <v>1045</v>
      </c>
      <c r="K792" t="s">
        <v>1046</v>
      </c>
      <c r="L792">
        <v>1354</v>
      </c>
      <c r="N792">
        <v>1010</v>
      </c>
      <c r="O792" t="s">
        <v>72</v>
      </c>
      <c r="P792" t="s">
        <v>72</v>
      </c>
      <c r="Q792">
        <v>1</v>
      </c>
      <c r="W792">
        <v>0</v>
      </c>
      <c r="X792">
        <v>363495585</v>
      </c>
      <c r="Y792">
        <v>1</v>
      </c>
      <c r="AA792">
        <v>495.2</v>
      </c>
      <c r="AB792">
        <v>0</v>
      </c>
      <c r="AC792">
        <v>0</v>
      </c>
      <c r="AD792">
        <v>0</v>
      </c>
      <c r="AE792">
        <v>77.739999999999995</v>
      </c>
      <c r="AF792">
        <v>0</v>
      </c>
      <c r="AG792">
        <v>0</v>
      </c>
      <c r="AH792">
        <v>0</v>
      </c>
      <c r="AI792">
        <v>6.37</v>
      </c>
      <c r="AJ792">
        <v>1</v>
      </c>
      <c r="AK792">
        <v>1</v>
      </c>
      <c r="AL792">
        <v>1</v>
      </c>
      <c r="AN792">
        <v>0</v>
      </c>
      <c r="AO792">
        <v>1</v>
      </c>
      <c r="AP792">
        <v>0</v>
      </c>
      <c r="AQ792">
        <v>0</v>
      </c>
      <c r="AR792">
        <v>0</v>
      </c>
      <c r="AS792" t="s">
        <v>3</v>
      </c>
      <c r="AT792">
        <v>1</v>
      </c>
      <c r="AU792" t="s">
        <v>3</v>
      </c>
      <c r="AV792">
        <v>0</v>
      </c>
      <c r="AW792">
        <v>2</v>
      </c>
      <c r="AX792">
        <v>68193901</v>
      </c>
      <c r="AY792">
        <v>1</v>
      </c>
      <c r="AZ792">
        <v>0</v>
      </c>
      <c r="BA792">
        <v>779</v>
      </c>
      <c r="BB792">
        <v>0</v>
      </c>
      <c r="BC792">
        <v>0</v>
      </c>
      <c r="BD792">
        <v>0</v>
      </c>
      <c r="BE792">
        <v>0</v>
      </c>
      <c r="BF792">
        <v>0</v>
      </c>
      <c r="BG792">
        <v>0</v>
      </c>
      <c r="BH792">
        <v>0</v>
      </c>
      <c r="BI792">
        <v>0</v>
      </c>
      <c r="BJ792">
        <v>0</v>
      </c>
      <c r="BK792">
        <v>0</v>
      </c>
      <c r="BL792">
        <v>0</v>
      </c>
      <c r="BM792">
        <v>0</v>
      </c>
      <c r="BN792">
        <v>0</v>
      </c>
      <c r="BO792">
        <v>0</v>
      </c>
      <c r="BP792">
        <v>0</v>
      </c>
      <c r="BQ792">
        <v>0</v>
      </c>
      <c r="BR792">
        <v>0</v>
      </c>
      <c r="BS792">
        <v>0</v>
      </c>
      <c r="BT792">
        <v>0</v>
      </c>
      <c r="BU792">
        <v>0</v>
      </c>
      <c r="BV792">
        <v>0</v>
      </c>
      <c r="BW792">
        <v>0</v>
      </c>
      <c r="CX792">
        <f>Y792*Source!I489</f>
        <v>1</v>
      </c>
      <c r="CY792">
        <f>AA792</f>
        <v>495.2</v>
      </c>
      <c r="CZ792">
        <f>AE792</f>
        <v>77.739999999999995</v>
      </c>
      <c r="DA792">
        <f>AI792</f>
        <v>6.37</v>
      </c>
      <c r="DB792">
        <f>ROUND(ROUND(AT792*CZ792,2),6)</f>
        <v>77.739999999999995</v>
      </c>
      <c r="DC792">
        <f>ROUND(ROUND(AT792*AG792,2),6)</f>
        <v>0</v>
      </c>
    </row>
    <row r="793" spans="1:107" x14ac:dyDescent="0.2">
      <c r="A793">
        <f>ROW(Source!A490)</f>
        <v>490</v>
      </c>
      <c r="B793">
        <v>68187018</v>
      </c>
      <c r="C793">
        <v>68193902</v>
      </c>
      <c r="D793">
        <v>18410280</v>
      </c>
      <c r="E793">
        <v>1</v>
      </c>
      <c r="F793">
        <v>1</v>
      </c>
      <c r="G793">
        <v>1</v>
      </c>
      <c r="H793">
        <v>1</v>
      </c>
      <c r="I793" t="s">
        <v>787</v>
      </c>
      <c r="J793" t="s">
        <v>3</v>
      </c>
      <c r="K793" t="s">
        <v>788</v>
      </c>
      <c r="L793">
        <v>1369</v>
      </c>
      <c r="N793">
        <v>1013</v>
      </c>
      <c r="O793" t="s">
        <v>665</v>
      </c>
      <c r="P793" t="s">
        <v>665</v>
      </c>
      <c r="Q793">
        <v>1</v>
      </c>
      <c r="W793">
        <v>0</v>
      </c>
      <c r="X793">
        <v>-464685602</v>
      </c>
      <c r="Y793">
        <v>28.335999999999999</v>
      </c>
      <c r="AA793">
        <v>0</v>
      </c>
      <c r="AB793">
        <v>0</v>
      </c>
      <c r="AC793">
        <v>0</v>
      </c>
      <c r="AD793">
        <v>9.51</v>
      </c>
      <c r="AE793">
        <v>0</v>
      </c>
      <c r="AF793">
        <v>0</v>
      </c>
      <c r="AG793">
        <v>0</v>
      </c>
      <c r="AH793">
        <v>9.51</v>
      </c>
      <c r="AI793">
        <v>1</v>
      </c>
      <c r="AJ793">
        <v>1</v>
      </c>
      <c r="AK793">
        <v>1</v>
      </c>
      <c r="AL793">
        <v>1</v>
      </c>
      <c r="AN793">
        <v>0</v>
      </c>
      <c r="AO793">
        <v>1</v>
      </c>
      <c r="AP793">
        <v>1</v>
      </c>
      <c r="AQ793">
        <v>0</v>
      </c>
      <c r="AR793">
        <v>0</v>
      </c>
      <c r="AS793" t="s">
        <v>3</v>
      </c>
      <c r="AT793">
        <v>24.64</v>
      </c>
      <c r="AU793" t="s">
        <v>21</v>
      </c>
      <c r="AV793">
        <v>1</v>
      </c>
      <c r="AW793">
        <v>2</v>
      </c>
      <c r="AX793">
        <v>68193920</v>
      </c>
      <c r="AY793">
        <v>1</v>
      </c>
      <c r="AZ793">
        <v>0</v>
      </c>
      <c r="BA793">
        <v>780</v>
      </c>
      <c r="BB793">
        <v>0</v>
      </c>
      <c r="BC793">
        <v>0</v>
      </c>
      <c r="BD793">
        <v>0</v>
      </c>
      <c r="BE793">
        <v>0</v>
      </c>
      <c r="BF793">
        <v>0</v>
      </c>
      <c r="BG793">
        <v>0</v>
      </c>
      <c r="BH793">
        <v>0</v>
      </c>
      <c r="BI793">
        <v>0</v>
      </c>
      <c r="BJ793">
        <v>0</v>
      </c>
      <c r="BK793">
        <v>0</v>
      </c>
      <c r="BL793">
        <v>0</v>
      </c>
      <c r="BM793">
        <v>0</v>
      </c>
      <c r="BN793">
        <v>0</v>
      </c>
      <c r="BO793">
        <v>0</v>
      </c>
      <c r="BP793">
        <v>0</v>
      </c>
      <c r="BQ793">
        <v>0</v>
      </c>
      <c r="BR793">
        <v>0</v>
      </c>
      <c r="BS793">
        <v>0</v>
      </c>
      <c r="BT793">
        <v>0</v>
      </c>
      <c r="BU793">
        <v>0</v>
      </c>
      <c r="BV793">
        <v>0</v>
      </c>
      <c r="BW793">
        <v>0</v>
      </c>
      <c r="CX793">
        <f>Y793*Source!I490</f>
        <v>19.835199999999997</v>
      </c>
      <c r="CY793">
        <f>AD793</f>
        <v>9.51</v>
      </c>
      <c r="CZ793">
        <f>AH793</f>
        <v>9.51</v>
      </c>
      <c r="DA793">
        <f>AL793</f>
        <v>1</v>
      </c>
      <c r="DB793">
        <f>ROUND((ROUND(AT793*CZ793,2)*1.15),6)</f>
        <v>269.47949999999997</v>
      </c>
      <c r="DC793">
        <f>ROUND((ROUND(AT793*AG793,2)*1.15),6)</f>
        <v>0</v>
      </c>
    </row>
    <row r="794" spans="1:107" x14ac:dyDescent="0.2">
      <c r="A794">
        <f>ROW(Source!A490)</f>
        <v>490</v>
      </c>
      <c r="B794">
        <v>68187018</v>
      </c>
      <c r="C794">
        <v>68193902</v>
      </c>
      <c r="D794">
        <v>121548</v>
      </c>
      <c r="E794">
        <v>1</v>
      </c>
      <c r="F794">
        <v>1</v>
      </c>
      <c r="G794">
        <v>1</v>
      </c>
      <c r="H794">
        <v>1</v>
      </c>
      <c r="I794" t="s">
        <v>44</v>
      </c>
      <c r="J794" t="s">
        <v>3</v>
      </c>
      <c r="K794" t="s">
        <v>723</v>
      </c>
      <c r="L794">
        <v>608254</v>
      </c>
      <c r="N794">
        <v>1013</v>
      </c>
      <c r="O794" t="s">
        <v>724</v>
      </c>
      <c r="P794" t="s">
        <v>724</v>
      </c>
      <c r="Q794">
        <v>1</v>
      </c>
      <c r="W794">
        <v>0</v>
      </c>
      <c r="X794">
        <v>-185737400</v>
      </c>
      <c r="Y794">
        <v>0.4</v>
      </c>
      <c r="AA794">
        <v>0</v>
      </c>
      <c r="AB794">
        <v>0</v>
      </c>
      <c r="AC794">
        <v>0</v>
      </c>
      <c r="AD794">
        <v>0</v>
      </c>
      <c r="AE794">
        <v>0</v>
      </c>
      <c r="AF794">
        <v>0</v>
      </c>
      <c r="AG794">
        <v>0</v>
      </c>
      <c r="AH794">
        <v>0</v>
      </c>
      <c r="AI794">
        <v>1</v>
      </c>
      <c r="AJ794">
        <v>1</v>
      </c>
      <c r="AK794">
        <v>1</v>
      </c>
      <c r="AL794">
        <v>1</v>
      </c>
      <c r="AN794">
        <v>0</v>
      </c>
      <c r="AO794">
        <v>1</v>
      </c>
      <c r="AP794">
        <v>1</v>
      </c>
      <c r="AQ794">
        <v>0</v>
      </c>
      <c r="AR794">
        <v>0</v>
      </c>
      <c r="AS794" t="s">
        <v>3</v>
      </c>
      <c r="AT794">
        <v>0.32</v>
      </c>
      <c r="AU794" t="s">
        <v>20</v>
      </c>
      <c r="AV794">
        <v>2</v>
      </c>
      <c r="AW794">
        <v>2</v>
      </c>
      <c r="AX794">
        <v>68193921</v>
      </c>
      <c r="AY794">
        <v>1</v>
      </c>
      <c r="AZ794">
        <v>0</v>
      </c>
      <c r="BA794">
        <v>781</v>
      </c>
      <c r="BB794">
        <v>0</v>
      </c>
      <c r="BC794">
        <v>0</v>
      </c>
      <c r="BD794">
        <v>0</v>
      </c>
      <c r="BE794">
        <v>0</v>
      </c>
      <c r="BF794">
        <v>0</v>
      </c>
      <c r="BG794">
        <v>0</v>
      </c>
      <c r="BH794">
        <v>0</v>
      </c>
      <c r="BI794">
        <v>0</v>
      </c>
      <c r="BJ794">
        <v>0</v>
      </c>
      <c r="BK794">
        <v>0</v>
      </c>
      <c r="BL794">
        <v>0</v>
      </c>
      <c r="BM794">
        <v>0</v>
      </c>
      <c r="BN794">
        <v>0</v>
      </c>
      <c r="BO794">
        <v>0</v>
      </c>
      <c r="BP794">
        <v>0</v>
      </c>
      <c r="BQ794">
        <v>0</v>
      </c>
      <c r="BR794">
        <v>0</v>
      </c>
      <c r="BS794">
        <v>0</v>
      </c>
      <c r="BT794">
        <v>0</v>
      </c>
      <c r="BU794">
        <v>0</v>
      </c>
      <c r="BV794">
        <v>0</v>
      </c>
      <c r="BW794">
        <v>0</v>
      </c>
      <c r="CX794">
        <f>Y794*Source!I490</f>
        <v>0.27999999999999997</v>
      </c>
      <c r="CY794">
        <f>AD794</f>
        <v>0</v>
      </c>
      <c r="CZ794">
        <f>AH794</f>
        <v>0</v>
      </c>
      <c r="DA794">
        <f>AL794</f>
        <v>1</v>
      </c>
      <c r="DB794">
        <f>ROUND((ROUND(AT794*CZ794,2)*1.25),6)</f>
        <v>0</v>
      </c>
      <c r="DC794">
        <f>ROUND((ROUND(AT794*AG794,2)*1.25),6)</f>
        <v>0</v>
      </c>
    </row>
    <row r="795" spans="1:107" x14ac:dyDescent="0.2">
      <c r="A795">
        <f>ROW(Source!A490)</f>
        <v>490</v>
      </c>
      <c r="B795">
        <v>68187018</v>
      </c>
      <c r="C795">
        <v>68193902</v>
      </c>
      <c r="D795">
        <v>64871408</v>
      </c>
      <c r="E795">
        <v>1</v>
      </c>
      <c r="F795">
        <v>1</v>
      </c>
      <c r="G795">
        <v>1</v>
      </c>
      <c r="H795">
        <v>2</v>
      </c>
      <c r="I795" t="s">
        <v>789</v>
      </c>
      <c r="J795" t="s">
        <v>790</v>
      </c>
      <c r="K795" t="s">
        <v>791</v>
      </c>
      <c r="L795">
        <v>1368</v>
      </c>
      <c r="N795">
        <v>1011</v>
      </c>
      <c r="O795" t="s">
        <v>669</v>
      </c>
      <c r="P795" t="s">
        <v>669</v>
      </c>
      <c r="Q795">
        <v>1</v>
      </c>
      <c r="W795">
        <v>0</v>
      </c>
      <c r="X795">
        <v>344519037</v>
      </c>
      <c r="Y795">
        <v>0.4</v>
      </c>
      <c r="AA795">
        <v>0</v>
      </c>
      <c r="AB795">
        <v>399.5</v>
      </c>
      <c r="AC795">
        <v>383.81</v>
      </c>
      <c r="AD795">
        <v>0</v>
      </c>
      <c r="AE795">
        <v>0</v>
      </c>
      <c r="AF795">
        <v>31.26</v>
      </c>
      <c r="AG795">
        <v>13.5</v>
      </c>
      <c r="AH795">
        <v>0</v>
      </c>
      <c r="AI795">
        <v>1</v>
      </c>
      <c r="AJ795">
        <v>12.78</v>
      </c>
      <c r="AK795">
        <v>28.43</v>
      </c>
      <c r="AL795">
        <v>1</v>
      </c>
      <c r="AN795">
        <v>0</v>
      </c>
      <c r="AO795">
        <v>1</v>
      </c>
      <c r="AP795">
        <v>1</v>
      </c>
      <c r="AQ795">
        <v>0</v>
      </c>
      <c r="AR795">
        <v>0</v>
      </c>
      <c r="AS795" t="s">
        <v>3</v>
      </c>
      <c r="AT795">
        <v>0.32</v>
      </c>
      <c r="AU795" t="s">
        <v>20</v>
      </c>
      <c r="AV795">
        <v>0</v>
      </c>
      <c r="AW795">
        <v>2</v>
      </c>
      <c r="AX795">
        <v>68193922</v>
      </c>
      <c r="AY795">
        <v>1</v>
      </c>
      <c r="AZ795">
        <v>0</v>
      </c>
      <c r="BA795">
        <v>782</v>
      </c>
      <c r="BB795">
        <v>0</v>
      </c>
      <c r="BC795">
        <v>0</v>
      </c>
      <c r="BD795">
        <v>0</v>
      </c>
      <c r="BE795">
        <v>0</v>
      </c>
      <c r="BF795">
        <v>0</v>
      </c>
      <c r="BG795">
        <v>0</v>
      </c>
      <c r="BH795">
        <v>0</v>
      </c>
      <c r="BI795">
        <v>0</v>
      </c>
      <c r="BJ795">
        <v>0</v>
      </c>
      <c r="BK795">
        <v>0</v>
      </c>
      <c r="BL795">
        <v>0</v>
      </c>
      <c r="BM795">
        <v>0</v>
      </c>
      <c r="BN795">
        <v>0</v>
      </c>
      <c r="BO795">
        <v>0</v>
      </c>
      <c r="BP795">
        <v>0</v>
      </c>
      <c r="BQ795">
        <v>0</v>
      </c>
      <c r="BR795">
        <v>0</v>
      </c>
      <c r="BS795">
        <v>0</v>
      </c>
      <c r="BT795">
        <v>0</v>
      </c>
      <c r="BU795">
        <v>0</v>
      </c>
      <c r="BV795">
        <v>0</v>
      </c>
      <c r="BW795">
        <v>0</v>
      </c>
      <c r="CX795">
        <f>Y795*Source!I490</f>
        <v>0.27999999999999997</v>
      </c>
      <c r="CY795">
        <f>AB795</f>
        <v>399.5</v>
      </c>
      <c r="CZ795">
        <f>AF795</f>
        <v>31.26</v>
      </c>
      <c r="DA795">
        <f>AJ795</f>
        <v>12.78</v>
      </c>
      <c r="DB795">
        <f>ROUND((ROUND(AT795*CZ795,2)*1.25),6)</f>
        <v>12.5</v>
      </c>
      <c r="DC795">
        <f>ROUND((ROUND(AT795*AG795,2)*1.25),6)</f>
        <v>5.4</v>
      </c>
    </row>
    <row r="796" spans="1:107" x14ac:dyDescent="0.2">
      <c r="A796">
        <f>ROW(Source!A490)</f>
        <v>490</v>
      </c>
      <c r="B796">
        <v>68187018</v>
      </c>
      <c r="C796">
        <v>68193902</v>
      </c>
      <c r="D796">
        <v>64872800</v>
      </c>
      <c r="E796">
        <v>1</v>
      </c>
      <c r="F796">
        <v>1</v>
      </c>
      <c r="G796">
        <v>1</v>
      </c>
      <c r="H796">
        <v>2</v>
      </c>
      <c r="I796" t="s">
        <v>746</v>
      </c>
      <c r="J796" t="s">
        <v>747</v>
      </c>
      <c r="K796" t="s">
        <v>748</v>
      </c>
      <c r="L796">
        <v>1368</v>
      </c>
      <c r="N796">
        <v>1011</v>
      </c>
      <c r="O796" t="s">
        <v>669</v>
      </c>
      <c r="P796" t="s">
        <v>669</v>
      </c>
      <c r="Q796">
        <v>1</v>
      </c>
      <c r="W796">
        <v>0</v>
      </c>
      <c r="X796">
        <v>-1867053656</v>
      </c>
      <c r="Y796">
        <v>0.25</v>
      </c>
      <c r="AA796">
        <v>0</v>
      </c>
      <c r="AB796">
        <v>7.18</v>
      </c>
      <c r="AC796">
        <v>0</v>
      </c>
      <c r="AD796">
        <v>0</v>
      </c>
      <c r="AE796">
        <v>0</v>
      </c>
      <c r="AF796">
        <v>1.95</v>
      </c>
      <c r="AG796">
        <v>0</v>
      </c>
      <c r="AH796">
        <v>0</v>
      </c>
      <c r="AI796">
        <v>1</v>
      </c>
      <c r="AJ796">
        <v>3.68</v>
      </c>
      <c r="AK796">
        <v>28.43</v>
      </c>
      <c r="AL796">
        <v>1</v>
      </c>
      <c r="AN796">
        <v>0</v>
      </c>
      <c r="AO796">
        <v>1</v>
      </c>
      <c r="AP796">
        <v>1</v>
      </c>
      <c r="AQ796">
        <v>0</v>
      </c>
      <c r="AR796">
        <v>0</v>
      </c>
      <c r="AS796" t="s">
        <v>3</v>
      </c>
      <c r="AT796">
        <v>0.2</v>
      </c>
      <c r="AU796" t="s">
        <v>20</v>
      </c>
      <c r="AV796">
        <v>0</v>
      </c>
      <c r="AW796">
        <v>2</v>
      </c>
      <c r="AX796">
        <v>68193923</v>
      </c>
      <c r="AY796">
        <v>1</v>
      </c>
      <c r="AZ796">
        <v>0</v>
      </c>
      <c r="BA796">
        <v>783</v>
      </c>
      <c r="BB796">
        <v>0</v>
      </c>
      <c r="BC796">
        <v>0</v>
      </c>
      <c r="BD796">
        <v>0</v>
      </c>
      <c r="BE796">
        <v>0</v>
      </c>
      <c r="BF796">
        <v>0</v>
      </c>
      <c r="BG796">
        <v>0</v>
      </c>
      <c r="BH796">
        <v>0</v>
      </c>
      <c r="BI796">
        <v>0</v>
      </c>
      <c r="BJ796">
        <v>0</v>
      </c>
      <c r="BK796">
        <v>0</v>
      </c>
      <c r="BL796">
        <v>0</v>
      </c>
      <c r="BM796">
        <v>0</v>
      </c>
      <c r="BN796">
        <v>0</v>
      </c>
      <c r="BO796">
        <v>0</v>
      </c>
      <c r="BP796">
        <v>0</v>
      </c>
      <c r="BQ796">
        <v>0</v>
      </c>
      <c r="BR796">
        <v>0</v>
      </c>
      <c r="BS796">
        <v>0</v>
      </c>
      <c r="BT796">
        <v>0</v>
      </c>
      <c r="BU796">
        <v>0</v>
      </c>
      <c r="BV796">
        <v>0</v>
      </c>
      <c r="BW796">
        <v>0</v>
      </c>
      <c r="CX796">
        <f>Y796*Source!I490</f>
        <v>0.17499999999999999</v>
      </c>
      <c r="CY796">
        <f>AB796</f>
        <v>7.18</v>
      </c>
      <c r="CZ796">
        <f>AF796</f>
        <v>1.95</v>
      </c>
      <c r="DA796">
        <f>AJ796</f>
        <v>3.68</v>
      </c>
      <c r="DB796">
        <f>ROUND((ROUND(AT796*CZ796,2)*1.25),6)</f>
        <v>0.48749999999999999</v>
      </c>
      <c r="DC796">
        <f>ROUND((ROUND(AT796*AG796,2)*1.25),6)</f>
        <v>0</v>
      </c>
    </row>
    <row r="797" spans="1:107" x14ac:dyDescent="0.2">
      <c r="A797">
        <f>ROW(Source!A490)</f>
        <v>490</v>
      </c>
      <c r="B797">
        <v>68187018</v>
      </c>
      <c r="C797">
        <v>68193902</v>
      </c>
      <c r="D797">
        <v>64873129</v>
      </c>
      <c r="E797">
        <v>1</v>
      </c>
      <c r="F797">
        <v>1</v>
      </c>
      <c r="G797">
        <v>1</v>
      </c>
      <c r="H797">
        <v>2</v>
      </c>
      <c r="I797" t="s">
        <v>715</v>
      </c>
      <c r="J797" t="s">
        <v>716</v>
      </c>
      <c r="K797" t="s">
        <v>717</v>
      </c>
      <c r="L797">
        <v>1368</v>
      </c>
      <c r="N797">
        <v>1011</v>
      </c>
      <c r="O797" t="s">
        <v>669</v>
      </c>
      <c r="P797" t="s">
        <v>669</v>
      </c>
      <c r="Q797">
        <v>1</v>
      </c>
      <c r="W797">
        <v>0</v>
      </c>
      <c r="X797">
        <v>1230759911</v>
      </c>
      <c r="Y797">
        <v>0.48749999999999999</v>
      </c>
      <c r="AA797">
        <v>0</v>
      </c>
      <c r="AB797">
        <v>851.65</v>
      </c>
      <c r="AC797">
        <v>329.79</v>
      </c>
      <c r="AD797">
        <v>0</v>
      </c>
      <c r="AE797">
        <v>0</v>
      </c>
      <c r="AF797">
        <v>87.17</v>
      </c>
      <c r="AG797">
        <v>11.6</v>
      </c>
      <c r="AH797">
        <v>0</v>
      </c>
      <c r="AI797">
        <v>1</v>
      </c>
      <c r="AJ797">
        <v>9.77</v>
      </c>
      <c r="AK797">
        <v>28.43</v>
      </c>
      <c r="AL797">
        <v>1</v>
      </c>
      <c r="AN797">
        <v>0</v>
      </c>
      <c r="AO797">
        <v>1</v>
      </c>
      <c r="AP797">
        <v>1</v>
      </c>
      <c r="AQ797">
        <v>0</v>
      </c>
      <c r="AR797">
        <v>0</v>
      </c>
      <c r="AS797" t="s">
        <v>3</v>
      </c>
      <c r="AT797">
        <v>0.39</v>
      </c>
      <c r="AU797" t="s">
        <v>20</v>
      </c>
      <c r="AV797">
        <v>0</v>
      </c>
      <c r="AW797">
        <v>2</v>
      </c>
      <c r="AX797">
        <v>68193924</v>
      </c>
      <c r="AY797">
        <v>1</v>
      </c>
      <c r="AZ797">
        <v>2048</v>
      </c>
      <c r="BA797">
        <v>784</v>
      </c>
      <c r="BB797">
        <v>0</v>
      </c>
      <c r="BC797">
        <v>0</v>
      </c>
      <c r="BD797">
        <v>0</v>
      </c>
      <c r="BE797">
        <v>0</v>
      </c>
      <c r="BF797">
        <v>0</v>
      </c>
      <c r="BG797">
        <v>0</v>
      </c>
      <c r="BH797">
        <v>0</v>
      </c>
      <c r="BI797">
        <v>0</v>
      </c>
      <c r="BJ797">
        <v>0</v>
      </c>
      <c r="BK797">
        <v>0</v>
      </c>
      <c r="BL797">
        <v>0</v>
      </c>
      <c r="BM797">
        <v>0</v>
      </c>
      <c r="BN797">
        <v>0</v>
      </c>
      <c r="BO797">
        <v>0</v>
      </c>
      <c r="BP797">
        <v>0</v>
      </c>
      <c r="BQ797">
        <v>0</v>
      </c>
      <c r="BR797">
        <v>0</v>
      </c>
      <c r="BS797">
        <v>0</v>
      </c>
      <c r="BT797">
        <v>0</v>
      </c>
      <c r="BU797">
        <v>0</v>
      </c>
      <c r="BV797">
        <v>0</v>
      </c>
      <c r="BW797">
        <v>0</v>
      </c>
      <c r="CX797">
        <f>Y797*Source!I490</f>
        <v>0.34125</v>
      </c>
      <c r="CY797">
        <f>AB797</f>
        <v>851.65</v>
      </c>
      <c r="CZ797">
        <f>AF797</f>
        <v>87.17</v>
      </c>
      <c r="DA797">
        <f>AJ797</f>
        <v>9.77</v>
      </c>
      <c r="DB797">
        <f>ROUND((ROUND(AT797*CZ797,2)*1.25),6)</f>
        <v>42.5</v>
      </c>
      <c r="DC797">
        <f>ROUND((ROUND(AT797*AG797,2)*1.25),6)</f>
        <v>5.65</v>
      </c>
    </row>
    <row r="798" spans="1:107" x14ac:dyDescent="0.2">
      <c r="A798">
        <f>ROW(Source!A490)</f>
        <v>490</v>
      </c>
      <c r="B798">
        <v>68187018</v>
      </c>
      <c r="C798">
        <v>68193902</v>
      </c>
      <c r="D798">
        <v>64807530</v>
      </c>
      <c r="E798">
        <v>1</v>
      </c>
      <c r="F798">
        <v>1</v>
      </c>
      <c r="G798">
        <v>1</v>
      </c>
      <c r="H798">
        <v>3</v>
      </c>
      <c r="I798" t="s">
        <v>1047</v>
      </c>
      <c r="J798" t="s">
        <v>1048</v>
      </c>
      <c r="K798" t="s">
        <v>1049</v>
      </c>
      <c r="L798">
        <v>1348</v>
      </c>
      <c r="N798">
        <v>1009</v>
      </c>
      <c r="O798" t="s">
        <v>133</v>
      </c>
      <c r="P798" t="s">
        <v>133</v>
      </c>
      <c r="Q798">
        <v>1000</v>
      </c>
      <c r="W798">
        <v>0</v>
      </c>
      <c r="X798">
        <v>-1081944564</v>
      </c>
      <c r="Y798">
        <v>1E-3</v>
      </c>
      <c r="AA798">
        <v>126426.26</v>
      </c>
      <c r="AB798">
        <v>0</v>
      </c>
      <c r="AC798">
        <v>0</v>
      </c>
      <c r="AD798">
        <v>0</v>
      </c>
      <c r="AE798">
        <v>30029.99</v>
      </c>
      <c r="AF798">
        <v>0</v>
      </c>
      <c r="AG798">
        <v>0</v>
      </c>
      <c r="AH798">
        <v>0</v>
      </c>
      <c r="AI798">
        <v>4.21</v>
      </c>
      <c r="AJ798">
        <v>1</v>
      </c>
      <c r="AK798">
        <v>1</v>
      </c>
      <c r="AL798">
        <v>1</v>
      </c>
      <c r="AN798">
        <v>0</v>
      </c>
      <c r="AO798">
        <v>1</v>
      </c>
      <c r="AP798">
        <v>0</v>
      </c>
      <c r="AQ798">
        <v>0</v>
      </c>
      <c r="AR798">
        <v>0</v>
      </c>
      <c r="AS798" t="s">
        <v>3</v>
      </c>
      <c r="AT798">
        <v>1E-3</v>
      </c>
      <c r="AU798" t="s">
        <v>3</v>
      </c>
      <c r="AV798">
        <v>0</v>
      </c>
      <c r="AW798">
        <v>2</v>
      </c>
      <c r="AX798">
        <v>68193925</v>
      </c>
      <c r="AY798">
        <v>1</v>
      </c>
      <c r="AZ798">
        <v>0</v>
      </c>
      <c r="BA798">
        <v>785</v>
      </c>
      <c r="BB798">
        <v>0</v>
      </c>
      <c r="BC798">
        <v>0</v>
      </c>
      <c r="BD798">
        <v>0</v>
      </c>
      <c r="BE798">
        <v>0</v>
      </c>
      <c r="BF798">
        <v>0</v>
      </c>
      <c r="BG798">
        <v>0</v>
      </c>
      <c r="BH798">
        <v>0</v>
      </c>
      <c r="BI798">
        <v>0</v>
      </c>
      <c r="BJ798">
        <v>0</v>
      </c>
      <c r="BK798">
        <v>0</v>
      </c>
      <c r="BL798">
        <v>0</v>
      </c>
      <c r="BM798">
        <v>0</v>
      </c>
      <c r="BN798">
        <v>0</v>
      </c>
      <c r="BO798">
        <v>0</v>
      </c>
      <c r="BP798">
        <v>0</v>
      </c>
      <c r="BQ798">
        <v>0</v>
      </c>
      <c r="BR798">
        <v>0</v>
      </c>
      <c r="BS798">
        <v>0</v>
      </c>
      <c r="BT798">
        <v>0</v>
      </c>
      <c r="BU798">
        <v>0</v>
      </c>
      <c r="BV798">
        <v>0</v>
      </c>
      <c r="BW798">
        <v>0</v>
      </c>
      <c r="CX798">
        <f>Y798*Source!I490</f>
        <v>6.9999999999999999E-4</v>
      </c>
      <c r="CY798">
        <f t="shared" ref="CY798:CY809" si="176">AA798</f>
        <v>126426.26</v>
      </c>
      <c r="CZ798">
        <f t="shared" ref="CZ798:CZ809" si="177">AE798</f>
        <v>30029.99</v>
      </c>
      <c r="DA798">
        <f t="shared" ref="DA798:DA809" si="178">AI798</f>
        <v>4.21</v>
      </c>
      <c r="DB798">
        <f t="shared" ref="DB798:DB809" si="179">ROUND(ROUND(AT798*CZ798,2),6)</f>
        <v>30.03</v>
      </c>
      <c r="DC798">
        <f t="shared" ref="DC798:DC809" si="180">ROUND(ROUND(AT798*AG798,2),6)</f>
        <v>0</v>
      </c>
    </row>
    <row r="799" spans="1:107" x14ac:dyDescent="0.2">
      <c r="A799">
        <f>ROW(Source!A490)</f>
        <v>490</v>
      </c>
      <c r="B799">
        <v>68187018</v>
      </c>
      <c r="C799">
        <v>68193902</v>
      </c>
      <c r="D799">
        <v>64807574</v>
      </c>
      <c r="E799">
        <v>1</v>
      </c>
      <c r="F799">
        <v>1</v>
      </c>
      <c r="G799">
        <v>1</v>
      </c>
      <c r="H799">
        <v>3</v>
      </c>
      <c r="I799" t="s">
        <v>985</v>
      </c>
      <c r="J799" t="s">
        <v>986</v>
      </c>
      <c r="K799" t="s">
        <v>987</v>
      </c>
      <c r="L799">
        <v>1348</v>
      </c>
      <c r="N799">
        <v>1009</v>
      </c>
      <c r="O799" t="s">
        <v>133</v>
      </c>
      <c r="P799" t="s">
        <v>133</v>
      </c>
      <c r="Q799">
        <v>1000</v>
      </c>
      <c r="W799">
        <v>0</v>
      </c>
      <c r="X799">
        <v>1625292450</v>
      </c>
      <c r="Y799">
        <v>4.0000000000000002E-4</v>
      </c>
      <c r="AA799">
        <v>48531.96</v>
      </c>
      <c r="AB799">
        <v>0</v>
      </c>
      <c r="AC799">
        <v>0</v>
      </c>
      <c r="AD799">
        <v>0</v>
      </c>
      <c r="AE799">
        <v>15118.99</v>
      </c>
      <c r="AF799">
        <v>0</v>
      </c>
      <c r="AG799">
        <v>0</v>
      </c>
      <c r="AH799">
        <v>0</v>
      </c>
      <c r="AI799">
        <v>3.21</v>
      </c>
      <c r="AJ799">
        <v>1</v>
      </c>
      <c r="AK799">
        <v>1</v>
      </c>
      <c r="AL799">
        <v>1</v>
      </c>
      <c r="AN799">
        <v>0</v>
      </c>
      <c r="AO799">
        <v>1</v>
      </c>
      <c r="AP799">
        <v>0</v>
      </c>
      <c r="AQ799">
        <v>0</v>
      </c>
      <c r="AR799">
        <v>0</v>
      </c>
      <c r="AS799" t="s">
        <v>3</v>
      </c>
      <c r="AT799">
        <v>4.0000000000000002E-4</v>
      </c>
      <c r="AU799" t="s">
        <v>3</v>
      </c>
      <c r="AV799">
        <v>0</v>
      </c>
      <c r="AW799">
        <v>2</v>
      </c>
      <c r="AX799">
        <v>68193926</v>
      </c>
      <c r="AY799">
        <v>1</v>
      </c>
      <c r="AZ799">
        <v>0</v>
      </c>
      <c r="BA799">
        <v>786</v>
      </c>
      <c r="BB799">
        <v>0</v>
      </c>
      <c r="BC799">
        <v>0</v>
      </c>
      <c r="BD799">
        <v>0</v>
      </c>
      <c r="BE799">
        <v>0</v>
      </c>
      <c r="BF799">
        <v>0</v>
      </c>
      <c r="BG799">
        <v>0</v>
      </c>
      <c r="BH799">
        <v>0</v>
      </c>
      <c r="BI799">
        <v>0</v>
      </c>
      <c r="BJ799">
        <v>0</v>
      </c>
      <c r="BK799">
        <v>0</v>
      </c>
      <c r="BL799">
        <v>0</v>
      </c>
      <c r="BM799">
        <v>0</v>
      </c>
      <c r="BN799">
        <v>0</v>
      </c>
      <c r="BO799">
        <v>0</v>
      </c>
      <c r="BP799">
        <v>0</v>
      </c>
      <c r="BQ799">
        <v>0</v>
      </c>
      <c r="BR799">
        <v>0</v>
      </c>
      <c r="BS799">
        <v>0</v>
      </c>
      <c r="BT799">
        <v>0</v>
      </c>
      <c r="BU799">
        <v>0</v>
      </c>
      <c r="BV799">
        <v>0</v>
      </c>
      <c r="BW799">
        <v>0</v>
      </c>
      <c r="CX799">
        <f>Y799*Source!I490</f>
        <v>2.7999999999999998E-4</v>
      </c>
      <c r="CY799">
        <f t="shared" si="176"/>
        <v>48531.96</v>
      </c>
      <c r="CZ799">
        <f t="shared" si="177"/>
        <v>15118.99</v>
      </c>
      <c r="DA799">
        <f t="shared" si="178"/>
        <v>3.21</v>
      </c>
      <c r="DB799">
        <f t="shared" si="179"/>
        <v>6.05</v>
      </c>
      <c r="DC799">
        <f t="shared" si="180"/>
        <v>0</v>
      </c>
    </row>
    <row r="800" spans="1:107" x14ac:dyDescent="0.2">
      <c r="A800">
        <f>ROW(Source!A490)</f>
        <v>490</v>
      </c>
      <c r="B800">
        <v>68187018</v>
      </c>
      <c r="C800">
        <v>68193902</v>
      </c>
      <c r="D800">
        <v>64807749</v>
      </c>
      <c r="E800">
        <v>1</v>
      </c>
      <c r="F800">
        <v>1</v>
      </c>
      <c r="G800">
        <v>1</v>
      </c>
      <c r="H800">
        <v>3</v>
      </c>
      <c r="I800" t="s">
        <v>988</v>
      </c>
      <c r="J800" t="s">
        <v>989</v>
      </c>
      <c r="K800" t="s">
        <v>990</v>
      </c>
      <c r="L800">
        <v>1348</v>
      </c>
      <c r="N800">
        <v>1009</v>
      </c>
      <c r="O800" t="s">
        <v>133</v>
      </c>
      <c r="P800" t="s">
        <v>133</v>
      </c>
      <c r="Q800">
        <v>1000</v>
      </c>
      <c r="W800">
        <v>0</v>
      </c>
      <c r="X800">
        <v>24062879</v>
      </c>
      <c r="Y800">
        <v>2.0000000000000001E-4</v>
      </c>
      <c r="AA800">
        <v>55765.5</v>
      </c>
      <c r="AB800">
        <v>0</v>
      </c>
      <c r="AC800">
        <v>0</v>
      </c>
      <c r="AD800">
        <v>0</v>
      </c>
      <c r="AE800">
        <v>16950</v>
      </c>
      <c r="AF800">
        <v>0</v>
      </c>
      <c r="AG800">
        <v>0</v>
      </c>
      <c r="AH800">
        <v>0</v>
      </c>
      <c r="AI800">
        <v>3.29</v>
      </c>
      <c r="AJ800">
        <v>1</v>
      </c>
      <c r="AK800">
        <v>1</v>
      </c>
      <c r="AL800">
        <v>1</v>
      </c>
      <c r="AN800">
        <v>0</v>
      </c>
      <c r="AO800">
        <v>1</v>
      </c>
      <c r="AP800">
        <v>0</v>
      </c>
      <c r="AQ800">
        <v>0</v>
      </c>
      <c r="AR800">
        <v>0</v>
      </c>
      <c r="AS800" t="s">
        <v>3</v>
      </c>
      <c r="AT800">
        <v>2.0000000000000001E-4</v>
      </c>
      <c r="AU800" t="s">
        <v>3</v>
      </c>
      <c r="AV800">
        <v>0</v>
      </c>
      <c r="AW800">
        <v>2</v>
      </c>
      <c r="AX800">
        <v>68193927</v>
      </c>
      <c r="AY800">
        <v>1</v>
      </c>
      <c r="AZ800">
        <v>0</v>
      </c>
      <c r="BA800">
        <v>787</v>
      </c>
      <c r="BB800">
        <v>0</v>
      </c>
      <c r="BC800">
        <v>0</v>
      </c>
      <c r="BD800">
        <v>0</v>
      </c>
      <c r="BE800">
        <v>0</v>
      </c>
      <c r="BF800">
        <v>0</v>
      </c>
      <c r="BG800">
        <v>0</v>
      </c>
      <c r="BH800">
        <v>0</v>
      </c>
      <c r="BI800">
        <v>0</v>
      </c>
      <c r="BJ800">
        <v>0</v>
      </c>
      <c r="BK800">
        <v>0</v>
      </c>
      <c r="BL800">
        <v>0</v>
      </c>
      <c r="BM800">
        <v>0</v>
      </c>
      <c r="BN800">
        <v>0</v>
      </c>
      <c r="BO800">
        <v>0</v>
      </c>
      <c r="BP800">
        <v>0</v>
      </c>
      <c r="BQ800">
        <v>0</v>
      </c>
      <c r="BR800">
        <v>0</v>
      </c>
      <c r="BS800">
        <v>0</v>
      </c>
      <c r="BT800">
        <v>0</v>
      </c>
      <c r="BU800">
        <v>0</v>
      </c>
      <c r="BV800">
        <v>0</v>
      </c>
      <c r="BW800">
        <v>0</v>
      </c>
      <c r="CX800">
        <f>Y800*Source!I490</f>
        <v>1.3999999999999999E-4</v>
      </c>
      <c r="CY800">
        <f t="shared" si="176"/>
        <v>55765.5</v>
      </c>
      <c r="CZ800">
        <f t="shared" si="177"/>
        <v>16950</v>
      </c>
      <c r="DA800">
        <f t="shared" si="178"/>
        <v>3.29</v>
      </c>
      <c r="DB800">
        <f t="shared" si="179"/>
        <v>3.39</v>
      </c>
      <c r="DC800">
        <f t="shared" si="180"/>
        <v>0</v>
      </c>
    </row>
    <row r="801" spans="1:107" x14ac:dyDescent="0.2">
      <c r="A801">
        <f>ROW(Source!A490)</f>
        <v>490</v>
      </c>
      <c r="B801">
        <v>68187018</v>
      </c>
      <c r="C801">
        <v>68193902</v>
      </c>
      <c r="D801">
        <v>64807892</v>
      </c>
      <c r="E801">
        <v>1</v>
      </c>
      <c r="F801">
        <v>1</v>
      </c>
      <c r="G801">
        <v>1</v>
      </c>
      <c r="H801">
        <v>3</v>
      </c>
      <c r="I801" t="s">
        <v>1050</v>
      </c>
      <c r="J801" t="s">
        <v>1051</v>
      </c>
      <c r="K801" t="s">
        <v>1052</v>
      </c>
      <c r="L801">
        <v>1346</v>
      </c>
      <c r="N801">
        <v>1009</v>
      </c>
      <c r="O801" t="s">
        <v>120</v>
      </c>
      <c r="P801" t="s">
        <v>120</v>
      </c>
      <c r="Q801">
        <v>1</v>
      </c>
      <c r="W801">
        <v>0</v>
      </c>
      <c r="X801">
        <v>732645912</v>
      </c>
      <c r="Y801">
        <v>0.8</v>
      </c>
      <c r="AA801">
        <v>75.47</v>
      </c>
      <c r="AB801">
        <v>0</v>
      </c>
      <c r="AC801">
        <v>0</v>
      </c>
      <c r="AD801">
        <v>0</v>
      </c>
      <c r="AE801">
        <v>13.55</v>
      </c>
      <c r="AF801">
        <v>0</v>
      </c>
      <c r="AG801">
        <v>0</v>
      </c>
      <c r="AH801">
        <v>0</v>
      </c>
      <c r="AI801">
        <v>5.57</v>
      </c>
      <c r="AJ801">
        <v>1</v>
      </c>
      <c r="AK801">
        <v>1</v>
      </c>
      <c r="AL801">
        <v>1</v>
      </c>
      <c r="AN801">
        <v>0</v>
      </c>
      <c r="AO801">
        <v>1</v>
      </c>
      <c r="AP801">
        <v>0</v>
      </c>
      <c r="AQ801">
        <v>0</v>
      </c>
      <c r="AR801">
        <v>0</v>
      </c>
      <c r="AS801" t="s">
        <v>3</v>
      </c>
      <c r="AT801">
        <v>0.8</v>
      </c>
      <c r="AU801" t="s">
        <v>3</v>
      </c>
      <c r="AV801">
        <v>0</v>
      </c>
      <c r="AW801">
        <v>2</v>
      </c>
      <c r="AX801">
        <v>68193928</v>
      </c>
      <c r="AY801">
        <v>1</v>
      </c>
      <c r="AZ801">
        <v>0</v>
      </c>
      <c r="BA801">
        <v>788</v>
      </c>
      <c r="BB801">
        <v>0</v>
      </c>
      <c r="BC801">
        <v>0</v>
      </c>
      <c r="BD801">
        <v>0</v>
      </c>
      <c r="BE801">
        <v>0</v>
      </c>
      <c r="BF801">
        <v>0</v>
      </c>
      <c r="BG801">
        <v>0</v>
      </c>
      <c r="BH801">
        <v>0</v>
      </c>
      <c r="BI801">
        <v>0</v>
      </c>
      <c r="BJ801">
        <v>0</v>
      </c>
      <c r="BK801">
        <v>0</v>
      </c>
      <c r="BL801">
        <v>0</v>
      </c>
      <c r="BM801">
        <v>0</v>
      </c>
      <c r="BN801">
        <v>0</v>
      </c>
      <c r="BO801">
        <v>0</v>
      </c>
      <c r="BP801">
        <v>0</v>
      </c>
      <c r="BQ801">
        <v>0</v>
      </c>
      <c r="BR801">
        <v>0</v>
      </c>
      <c r="BS801">
        <v>0</v>
      </c>
      <c r="BT801">
        <v>0</v>
      </c>
      <c r="BU801">
        <v>0</v>
      </c>
      <c r="BV801">
        <v>0</v>
      </c>
      <c r="BW801">
        <v>0</v>
      </c>
      <c r="CX801">
        <f>Y801*Source!I490</f>
        <v>0.55999999999999994</v>
      </c>
      <c r="CY801">
        <f t="shared" si="176"/>
        <v>75.47</v>
      </c>
      <c r="CZ801">
        <f t="shared" si="177"/>
        <v>13.55</v>
      </c>
      <c r="DA801">
        <f t="shared" si="178"/>
        <v>5.57</v>
      </c>
      <c r="DB801">
        <f t="shared" si="179"/>
        <v>10.84</v>
      </c>
      <c r="DC801">
        <f t="shared" si="180"/>
        <v>0</v>
      </c>
    </row>
    <row r="802" spans="1:107" x14ac:dyDescent="0.2">
      <c r="A802">
        <f>ROW(Source!A490)</f>
        <v>490</v>
      </c>
      <c r="B802">
        <v>68187018</v>
      </c>
      <c r="C802">
        <v>68193902</v>
      </c>
      <c r="D802">
        <v>64808586</v>
      </c>
      <c r="E802">
        <v>1</v>
      </c>
      <c r="F802">
        <v>1</v>
      </c>
      <c r="G802">
        <v>1</v>
      </c>
      <c r="H802">
        <v>3</v>
      </c>
      <c r="I802" t="s">
        <v>994</v>
      </c>
      <c r="J802" t="s">
        <v>995</v>
      </c>
      <c r="K802" t="s">
        <v>996</v>
      </c>
      <c r="L802">
        <v>1346</v>
      </c>
      <c r="N802">
        <v>1009</v>
      </c>
      <c r="O802" t="s">
        <v>120</v>
      </c>
      <c r="P802" t="s">
        <v>120</v>
      </c>
      <c r="Q802">
        <v>1</v>
      </c>
      <c r="W802">
        <v>0</v>
      </c>
      <c r="X802">
        <v>-2113933962</v>
      </c>
      <c r="Y802">
        <v>0.04</v>
      </c>
      <c r="AA802">
        <v>75.33</v>
      </c>
      <c r="AB802">
        <v>0</v>
      </c>
      <c r="AC802">
        <v>0</v>
      </c>
      <c r="AD802">
        <v>0</v>
      </c>
      <c r="AE802">
        <v>37.29</v>
      </c>
      <c r="AF802">
        <v>0</v>
      </c>
      <c r="AG802">
        <v>0</v>
      </c>
      <c r="AH802">
        <v>0</v>
      </c>
      <c r="AI802">
        <v>2.02</v>
      </c>
      <c r="AJ802">
        <v>1</v>
      </c>
      <c r="AK802">
        <v>1</v>
      </c>
      <c r="AL802">
        <v>1</v>
      </c>
      <c r="AN802">
        <v>0</v>
      </c>
      <c r="AO802">
        <v>1</v>
      </c>
      <c r="AP802">
        <v>0</v>
      </c>
      <c r="AQ802">
        <v>0</v>
      </c>
      <c r="AR802">
        <v>0</v>
      </c>
      <c r="AS802" t="s">
        <v>3</v>
      </c>
      <c r="AT802">
        <v>0.04</v>
      </c>
      <c r="AU802" t="s">
        <v>3</v>
      </c>
      <c r="AV802">
        <v>0</v>
      </c>
      <c r="AW802">
        <v>2</v>
      </c>
      <c r="AX802">
        <v>68193929</v>
      </c>
      <c r="AY802">
        <v>1</v>
      </c>
      <c r="AZ802">
        <v>0</v>
      </c>
      <c r="BA802">
        <v>789</v>
      </c>
      <c r="BB802">
        <v>0</v>
      </c>
      <c r="BC802">
        <v>0</v>
      </c>
      <c r="BD802">
        <v>0</v>
      </c>
      <c r="BE802">
        <v>0</v>
      </c>
      <c r="BF802">
        <v>0</v>
      </c>
      <c r="BG802">
        <v>0</v>
      </c>
      <c r="BH802">
        <v>0</v>
      </c>
      <c r="BI802">
        <v>0</v>
      </c>
      <c r="BJ802">
        <v>0</v>
      </c>
      <c r="BK802">
        <v>0</v>
      </c>
      <c r="BL802">
        <v>0</v>
      </c>
      <c r="BM802">
        <v>0</v>
      </c>
      <c r="BN802">
        <v>0</v>
      </c>
      <c r="BO802">
        <v>0</v>
      </c>
      <c r="BP802">
        <v>0</v>
      </c>
      <c r="BQ802">
        <v>0</v>
      </c>
      <c r="BR802">
        <v>0</v>
      </c>
      <c r="BS802">
        <v>0</v>
      </c>
      <c r="BT802">
        <v>0</v>
      </c>
      <c r="BU802">
        <v>0</v>
      </c>
      <c r="BV802">
        <v>0</v>
      </c>
      <c r="BW802">
        <v>0</v>
      </c>
      <c r="CX802">
        <f>Y802*Source!I490</f>
        <v>2.7999999999999997E-2</v>
      </c>
      <c r="CY802">
        <f t="shared" si="176"/>
        <v>75.33</v>
      </c>
      <c r="CZ802">
        <f t="shared" si="177"/>
        <v>37.29</v>
      </c>
      <c r="DA802">
        <f t="shared" si="178"/>
        <v>2.02</v>
      </c>
      <c r="DB802">
        <f t="shared" si="179"/>
        <v>1.49</v>
      </c>
      <c r="DC802">
        <f t="shared" si="180"/>
        <v>0</v>
      </c>
    </row>
    <row r="803" spans="1:107" x14ac:dyDescent="0.2">
      <c r="A803">
        <f>ROW(Source!A490)</f>
        <v>490</v>
      </c>
      <c r="B803">
        <v>68187018</v>
      </c>
      <c r="C803">
        <v>68193902</v>
      </c>
      <c r="D803">
        <v>64808742</v>
      </c>
      <c r="E803">
        <v>1</v>
      </c>
      <c r="F803">
        <v>1</v>
      </c>
      <c r="G803">
        <v>1</v>
      </c>
      <c r="H803">
        <v>3</v>
      </c>
      <c r="I803" t="s">
        <v>1053</v>
      </c>
      <c r="J803" t="s">
        <v>1054</v>
      </c>
      <c r="K803" t="s">
        <v>1055</v>
      </c>
      <c r="L803">
        <v>1346</v>
      </c>
      <c r="N803">
        <v>1009</v>
      </c>
      <c r="O803" t="s">
        <v>120</v>
      </c>
      <c r="P803" t="s">
        <v>120</v>
      </c>
      <c r="Q803">
        <v>1</v>
      </c>
      <c r="W803">
        <v>0</v>
      </c>
      <c r="X803">
        <v>1489730880</v>
      </c>
      <c r="Y803">
        <v>4</v>
      </c>
      <c r="AA803">
        <v>47.95</v>
      </c>
      <c r="AB803">
        <v>0</v>
      </c>
      <c r="AC803">
        <v>0</v>
      </c>
      <c r="AD803">
        <v>0</v>
      </c>
      <c r="AE803">
        <v>9.61</v>
      </c>
      <c r="AF803">
        <v>0</v>
      </c>
      <c r="AG803">
        <v>0</v>
      </c>
      <c r="AH803">
        <v>0</v>
      </c>
      <c r="AI803">
        <v>4.99</v>
      </c>
      <c r="AJ803">
        <v>1</v>
      </c>
      <c r="AK803">
        <v>1</v>
      </c>
      <c r="AL803">
        <v>1</v>
      </c>
      <c r="AN803">
        <v>0</v>
      </c>
      <c r="AO803">
        <v>1</v>
      </c>
      <c r="AP803">
        <v>0</v>
      </c>
      <c r="AQ803">
        <v>0</v>
      </c>
      <c r="AR803">
        <v>0</v>
      </c>
      <c r="AS803" t="s">
        <v>3</v>
      </c>
      <c r="AT803">
        <v>4</v>
      </c>
      <c r="AU803" t="s">
        <v>3</v>
      </c>
      <c r="AV803">
        <v>0</v>
      </c>
      <c r="AW803">
        <v>2</v>
      </c>
      <c r="AX803">
        <v>68193930</v>
      </c>
      <c r="AY803">
        <v>1</v>
      </c>
      <c r="AZ803">
        <v>0</v>
      </c>
      <c r="BA803">
        <v>790</v>
      </c>
      <c r="BB803">
        <v>0</v>
      </c>
      <c r="BC803">
        <v>0</v>
      </c>
      <c r="BD803">
        <v>0</v>
      </c>
      <c r="BE803">
        <v>0</v>
      </c>
      <c r="BF803">
        <v>0</v>
      </c>
      <c r="BG803">
        <v>0</v>
      </c>
      <c r="BH803">
        <v>0</v>
      </c>
      <c r="BI803">
        <v>0</v>
      </c>
      <c r="BJ803">
        <v>0</v>
      </c>
      <c r="BK803">
        <v>0</v>
      </c>
      <c r="BL803">
        <v>0</v>
      </c>
      <c r="BM803">
        <v>0</v>
      </c>
      <c r="BN803">
        <v>0</v>
      </c>
      <c r="BO803">
        <v>0</v>
      </c>
      <c r="BP803">
        <v>0</v>
      </c>
      <c r="BQ803">
        <v>0</v>
      </c>
      <c r="BR803">
        <v>0</v>
      </c>
      <c r="BS803">
        <v>0</v>
      </c>
      <c r="BT803">
        <v>0</v>
      </c>
      <c r="BU803">
        <v>0</v>
      </c>
      <c r="BV803">
        <v>0</v>
      </c>
      <c r="BW803">
        <v>0</v>
      </c>
      <c r="CX803">
        <f>Y803*Source!I490</f>
        <v>2.8</v>
      </c>
      <c r="CY803">
        <f t="shared" si="176"/>
        <v>47.95</v>
      </c>
      <c r="CZ803">
        <f t="shared" si="177"/>
        <v>9.61</v>
      </c>
      <c r="DA803">
        <f t="shared" si="178"/>
        <v>4.99</v>
      </c>
      <c r="DB803">
        <f t="shared" si="179"/>
        <v>38.44</v>
      </c>
      <c r="DC803">
        <f t="shared" si="180"/>
        <v>0</v>
      </c>
    </row>
    <row r="804" spans="1:107" x14ac:dyDescent="0.2">
      <c r="A804">
        <f>ROW(Source!A490)</f>
        <v>490</v>
      </c>
      <c r="B804">
        <v>68187018</v>
      </c>
      <c r="C804">
        <v>68193902</v>
      </c>
      <c r="D804">
        <v>64809020</v>
      </c>
      <c r="E804">
        <v>1</v>
      </c>
      <c r="F804">
        <v>1</v>
      </c>
      <c r="G804">
        <v>1</v>
      </c>
      <c r="H804">
        <v>3</v>
      </c>
      <c r="I804" t="s">
        <v>1056</v>
      </c>
      <c r="J804" t="s">
        <v>1057</v>
      </c>
      <c r="K804" t="s">
        <v>1058</v>
      </c>
      <c r="L804">
        <v>1348</v>
      </c>
      <c r="N804">
        <v>1009</v>
      </c>
      <c r="O804" t="s">
        <v>133</v>
      </c>
      <c r="P804" t="s">
        <v>133</v>
      </c>
      <c r="Q804">
        <v>1000</v>
      </c>
      <c r="W804">
        <v>0</v>
      </c>
      <c r="X804">
        <v>707075697</v>
      </c>
      <c r="Y804">
        <v>5.0000000000000001E-4</v>
      </c>
      <c r="AA804">
        <v>101180.12</v>
      </c>
      <c r="AB804">
        <v>0</v>
      </c>
      <c r="AC804">
        <v>0</v>
      </c>
      <c r="AD804">
        <v>0</v>
      </c>
      <c r="AE804">
        <v>12429.99</v>
      </c>
      <c r="AF804">
        <v>0</v>
      </c>
      <c r="AG804">
        <v>0</v>
      </c>
      <c r="AH804">
        <v>0</v>
      </c>
      <c r="AI804">
        <v>8.14</v>
      </c>
      <c r="AJ804">
        <v>1</v>
      </c>
      <c r="AK804">
        <v>1</v>
      </c>
      <c r="AL804">
        <v>1</v>
      </c>
      <c r="AN804">
        <v>0</v>
      </c>
      <c r="AO804">
        <v>1</v>
      </c>
      <c r="AP804">
        <v>0</v>
      </c>
      <c r="AQ804">
        <v>0</v>
      </c>
      <c r="AR804">
        <v>0</v>
      </c>
      <c r="AS804" t="s">
        <v>3</v>
      </c>
      <c r="AT804">
        <v>5.0000000000000001E-4</v>
      </c>
      <c r="AU804" t="s">
        <v>3</v>
      </c>
      <c r="AV804">
        <v>0</v>
      </c>
      <c r="AW804">
        <v>2</v>
      </c>
      <c r="AX804">
        <v>68193931</v>
      </c>
      <c r="AY804">
        <v>1</v>
      </c>
      <c r="AZ804">
        <v>0</v>
      </c>
      <c r="BA804">
        <v>791</v>
      </c>
      <c r="BB804">
        <v>0</v>
      </c>
      <c r="BC804">
        <v>0</v>
      </c>
      <c r="BD804">
        <v>0</v>
      </c>
      <c r="BE804">
        <v>0</v>
      </c>
      <c r="BF804">
        <v>0</v>
      </c>
      <c r="BG804">
        <v>0</v>
      </c>
      <c r="BH804">
        <v>0</v>
      </c>
      <c r="BI804">
        <v>0</v>
      </c>
      <c r="BJ804">
        <v>0</v>
      </c>
      <c r="BK804">
        <v>0</v>
      </c>
      <c r="BL804">
        <v>0</v>
      </c>
      <c r="BM804">
        <v>0</v>
      </c>
      <c r="BN804">
        <v>0</v>
      </c>
      <c r="BO804">
        <v>0</v>
      </c>
      <c r="BP804">
        <v>0</v>
      </c>
      <c r="BQ804">
        <v>0</v>
      </c>
      <c r="BR804">
        <v>0</v>
      </c>
      <c r="BS804">
        <v>0</v>
      </c>
      <c r="BT804">
        <v>0</v>
      </c>
      <c r="BU804">
        <v>0</v>
      </c>
      <c r="BV804">
        <v>0</v>
      </c>
      <c r="BW804">
        <v>0</v>
      </c>
      <c r="CX804">
        <f>Y804*Source!I490</f>
        <v>3.5E-4</v>
      </c>
      <c r="CY804">
        <f t="shared" si="176"/>
        <v>101180.12</v>
      </c>
      <c r="CZ804">
        <f t="shared" si="177"/>
        <v>12429.99</v>
      </c>
      <c r="DA804">
        <f t="shared" si="178"/>
        <v>8.14</v>
      </c>
      <c r="DB804">
        <f t="shared" si="179"/>
        <v>6.21</v>
      </c>
      <c r="DC804">
        <f t="shared" si="180"/>
        <v>0</v>
      </c>
    </row>
    <row r="805" spans="1:107" x14ac:dyDescent="0.2">
      <c r="A805">
        <f>ROW(Source!A490)</f>
        <v>490</v>
      </c>
      <c r="B805">
        <v>68187018</v>
      </c>
      <c r="C805">
        <v>68193902</v>
      </c>
      <c r="D805">
        <v>64809037</v>
      </c>
      <c r="E805">
        <v>1</v>
      </c>
      <c r="F805">
        <v>1</v>
      </c>
      <c r="G805">
        <v>1</v>
      </c>
      <c r="H805">
        <v>3</v>
      </c>
      <c r="I805" t="s">
        <v>1059</v>
      </c>
      <c r="J805" t="s">
        <v>1060</v>
      </c>
      <c r="K805" t="s">
        <v>1061</v>
      </c>
      <c r="L805">
        <v>1356</v>
      </c>
      <c r="N805">
        <v>1010</v>
      </c>
      <c r="O805" t="s">
        <v>271</v>
      </c>
      <c r="P805" t="s">
        <v>271</v>
      </c>
      <c r="Q805">
        <v>1000</v>
      </c>
      <c r="W805">
        <v>0</v>
      </c>
      <c r="X805">
        <v>206183101</v>
      </c>
      <c r="Y805">
        <v>0.04</v>
      </c>
      <c r="AA805">
        <v>213.01</v>
      </c>
      <c r="AB805">
        <v>0</v>
      </c>
      <c r="AC805">
        <v>0</v>
      </c>
      <c r="AD805">
        <v>0</v>
      </c>
      <c r="AE805">
        <v>179</v>
      </c>
      <c r="AF805">
        <v>0</v>
      </c>
      <c r="AG805">
        <v>0</v>
      </c>
      <c r="AH805">
        <v>0</v>
      </c>
      <c r="AI805">
        <v>1.19</v>
      </c>
      <c r="AJ805">
        <v>1</v>
      </c>
      <c r="AK805">
        <v>1</v>
      </c>
      <c r="AL805">
        <v>1</v>
      </c>
      <c r="AN805">
        <v>0</v>
      </c>
      <c r="AO805">
        <v>1</v>
      </c>
      <c r="AP805">
        <v>0</v>
      </c>
      <c r="AQ805">
        <v>0</v>
      </c>
      <c r="AR805">
        <v>0</v>
      </c>
      <c r="AS805" t="s">
        <v>3</v>
      </c>
      <c r="AT805">
        <v>0.04</v>
      </c>
      <c r="AU805" t="s">
        <v>3</v>
      </c>
      <c r="AV805">
        <v>0</v>
      </c>
      <c r="AW805">
        <v>2</v>
      </c>
      <c r="AX805">
        <v>68193932</v>
      </c>
      <c r="AY805">
        <v>1</v>
      </c>
      <c r="AZ805">
        <v>0</v>
      </c>
      <c r="BA805">
        <v>792</v>
      </c>
      <c r="BB805">
        <v>0</v>
      </c>
      <c r="BC805">
        <v>0</v>
      </c>
      <c r="BD805">
        <v>0</v>
      </c>
      <c r="BE805">
        <v>0</v>
      </c>
      <c r="BF805">
        <v>0</v>
      </c>
      <c r="BG805">
        <v>0</v>
      </c>
      <c r="BH805">
        <v>0</v>
      </c>
      <c r="BI805">
        <v>0</v>
      </c>
      <c r="BJ805">
        <v>0</v>
      </c>
      <c r="BK805">
        <v>0</v>
      </c>
      <c r="BL805">
        <v>0</v>
      </c>
      <c r="BM805">
        <v>0</v>
      </c>
      <c r="BN805">
        <v>0</v>
      </c>
      <c r="BO805">
        <v>0</v>
      </c>
      <c r="BP805">
        <v>0</v>
      </c>
      <c r="BQ805">
        <v>0</v>
      </c>
      <c r="BR805">
        <v>0</v>
      </c>
      <c r="BS805">
        <v>0</v>
      </c>
      <c r="BT805">
        <v>0</v>
      </c>
      <c r="BU805">
        <v>0</v>
      </c>
      <c r="BV805">
        <v>0</v>
      </c>
      <c r="BW805">
        <v>0</v>
      </c>
      <c r="CX805">
        <f>Y805*Source!I490</f>
        <v>2.7999999999999997E-2</v>
      </c>
      <c r="CY805">
        <f t="shared" si="176"/>
        <v>213.01</v>
      </c>
      <c r="CZ805">
        <f t="shared" si="177"/>
        <v>179</v>
      </c>
      <c r="DA805">
        <f t="shared" si="178"/>
        <v>1.19</v>
      </c>
      <c r="DB805">
        <f t="shared" si="179"/>
        <v>7.16</v>
      </c>
      <c r="DC805">
        <f t="shared" si="180"/>
        <v>0</v>
      </c>
    </row>
    <row r="806" spans="1:107" x14ac:dyDescent="0.2">
      <c r="A806">
        <f>ROW(Source!A490)</f>
        <v>490</v>
      </c>
      <c r="B806">
        <v>68187018</v>
      </c>
      <c r="C806">
        <v>68193902</v>
      </c>
      <c r="D806">
        <v>64821633</v>
      </c>
      <c r="E806">
        <v>1</v>
      </c>
      <c r="F806">
        <v>1</v>
      </c>
      <c r="G806">
        <v>1</v>
      </c>
      <c r="H806">
        <v>3</v>
      </c>
      <c r="I806" t="s">
        <v>1062</v>
      </c>
      <c r="J806" t="s">
        <v>1063</v>
      </c>
      <c r="K806" t="s">
        <v>1064</v>
      </c>
      <c r="L806">
        <v>1348</v>
      </c>
      <c r="N806">
        <v>1009</v>
      </c>
      <c r="O806" t="s">
        <v>133</v>
      </c>
      <c r="P806" t="s">
        <v>133</v>
      </c>
      <c r="Q806">
        <v>1000</v>
      </c>
      <c r="W806">
        <v>0</v>
      </c>
      <c r="X806">
        <v>-1862124413</v>
      </c>
      <c r="Y806">
        <v>8.0000000000000004E-4</v>
      </c>
      <c r="AA806">
        <v>235625.92</v>
      </c>
      <c r="AB806">
        <v>0</v>
      </c>
      <c r="AC806">
        <v>0</v>
      </c>
      <c r="AD806">
        <v>0</v>
      </c>
      <c r="AE806">
        <v>12329.98</v>
      </c>
      <c r="AF806">
        <v>0</v>
      </c>
      <c r="AG806">
        <v>0</v>
      </c>
      <c r="AH806">
        <v>0</v>
      </c>
      <c r="AI806">
        <v>19.11</v>
      </c>
      <c r="AJ806">
        <v>1</v>
      </c>
      <c r="AK806">
        <v>1</v>
      </c>
      <c r="AL806">
        <v>1</v>
      </c>
      <c r="AN806">
        <v>0</v>
      </c>
      <c r="AO806">
        <v>1</v>
      </c>
      <c r="AP806">
        <v>0</v>
      </c>
      <c r="AQ806">
        <v>0</v>
      </c>
      <c r="AR806">
        <v>0</v>
      </c>
      <c r="AS806" t="s">
        <v>3</v>
      </c>
      <c r="AT806">
        <v>8.0000000000000004E-4</v>
      </c>
      <c r="AU806" t="s">
        <v>3</v>
      </c>
      <c r="AV806">
        <v>0</v>
      </c>
      <c r="AW806">
        <v>2</v>
      </c>
      <c r="AX806">
        <v>68193933</v>
      </c>
      <c r="AY806">
        <v>1</v>
      </c>
      <c r="AZ806">
        <v>0</v>
      </c>
      <c r="BA806">
        <v>793</v>
      </c>
      <c r="BB806">
        <v>0</v>
      </c>
      <c r="BC806">
        <v>0</v>
      </c>
      <c r="BD806">
        <v>0</v>
      </c>
      <c r="BE806">
        <v>0</v>
      </c>
      <c r="BF806">
        <v>0</v>
      </c>
      <c r="BG806">
        <v>0</v>
      </c>
      <c r="BH806">
        <v>0</v>
      </c>
      <c r="BI806">
        <v>0</v>
      </c>
      <c r="BJ806">
        <v>0</v>
      </c>
      <c r="BK806">
        <v>0</v>
      </c>
      <c r="BL806">
        <v>0</v>
      </c>
      <c r="BM806">
        <v>0</v>
      </c>
      <c r="BN806">
        <v>0</v>
      </c>
      <c r="BO806">
        <v>0</v>
      </c>
      <c r="BP806">
        <v>0</v>
      </c>
      <c r="BQ806">
        <v>0</v>
      </c>
      <c r="BR806">
        <v>0</v>
      </c>
      <c r="BS806">
        <v>0</v>
      </c>
      <c r="BT806">
        <v>0</v>
      </c>
      <c r="BU806">
        <v>0</v>
      </c>
      <c r="BV806">
        <v>0</v>
      </c>
      <c r="BW806">
        <v>0</v>
      </c>
      <c r="CX806">
        <f>Y806*Source!I490</f>
        <v>5.5999999999999995E-4</v>
      </c>
      <c r="CY806">
        <f t="shared" si="176"/>
        <v>235625.92</v>
      </c>
      <c r="CZ806">
        <f t="shared" si="177"/>
        <v>12329.98</v>
      </c>
      <c r="DA806">
        <f t="shared" si="178"/>
        <v>19.11</v>
      </c>
      <c r="DB806">
        <f t="shared" si="179"/>
        <v>9.86</v>
      </c>
      <c r="DC806">
        <f t="shared" si="180"/>
        <v>0</v>
      </c>
    </row>
    <row r="807" spans="1:107" x14ac:dyDescent="0.2">
      <c r="A807">
        <f>ROW(Source!A490)</f>
        <v>490</v>
      </c>
      <c r="B807">
        <v>68187018</v>
      </c>
      <c r="C807">
        <v>68193902</v>
      </c>
      <c r="D807">
        <v>64833061</v>
      </c>
      <c r="E807">
        <v>1</v>
      </c>
      <c r="F807">
        <v>1</v>
      </c>
      <c r="G807">
        <v>1</v>
      </c>
      <c r="H807">
        <v>3</v>
      </c>
      <c r="I807" t="s">
        <v>399</v>
      </c>
      <c r="J807" t="s">
        <v>401</v>
      </c>
      <c r="K807" t="s">
        <v>400</v>
      </c>
      <c r="L807">
        <v>1035</v>
      </c>
      <c r="N807">
        <v>1013</v>
      </c>
      <c r="O807" t="s">
        <v>103</v>
      </c>
      <c r="P807" t="s">
        <v>103</v>
      </c>
      <c r="Q807">
        <v>1</v>
      </c>
      <c r="W807">
        <v>1</v>
      </c>
      <c r="X807">
        <v>1405225178</v>
      </c>
      <c r="Y807">
        <v>-10</v>
      </c>
      <c r="AA807">
        <v>3030.54</v>
      </c>
      <c r="AB807">
        <v>0</v>
      </c>
      <c r="AC807">
        <v>0</v>
      </c>
      <c r="AD807">
        <v>0</v>
      </c>
      <c r="AE807">
        <v>318</v>
      </c>
      <c r="AF807">
        <v>0</v>
      </c>
      <c r="AG807">
        <v>0</v>
      </c>
      <c r="AH807">
        <v>0</v>
      </c>
      <c r="AI807">
        <v>9.5299999999999994</v>
      </c>
      <c r="AJ807">
        <v>1</v>
      </c>
      <c r="AK807">
        <v>1</v>
      </c>
      <c r="AL807">
        <v>1</v>
      </c>
      <c r="AN807">
        <v>0</v>
      </c>
      <c r="AO807">
        <v>1</v>
      </c>
      <c r="AP807">
        <v>0</v>
      </c>
      <c r="AQ807">
        <v>0</v>
      </c>
      <c r="AR807">
        <v>0</v>
      </c>
      <c r="AS807" t="s">
        <v>3</v>
      </c>
      <c r="AT807">
        <v>-10</v>
      </c>
      <c r="AU807" t="s">
        <v>3</v>
      </c>
      <c r="AV807">
        <v>0</v>
      </c>
      <c r="AW807">
        <v>2</v>
      </c>
      <c r="AX807">
        <v>68193934</v>
      </c>
      <c r="AY807">
        <v>1</v>
      </c>
      <c r="AZ807">
        <v>6144</v>
      </c>
      <c r="BA807">
        <v>794</v>
      </c>
      <c r="BB807">
        <v>0</v>
      </c>
      <c r="BC807">
        <v>0</v>
      </c>
      <c r="BD807">
        <v>0</v>
      </c>
      <c r="BE807">
        <v>0</v>
      </c>
      <c r="BF807">
        <v>0</v>
      </c>
      <c r="BG807">
        <v>0</v>
      </c>
      <c r="BH807">
        <v>0</v>
      </c>
      <c r="BI807">
        <v>0</v>
      </c>
      <c r="BJ807">
        <v>0</v>
      </c>
      <c r="BK807">
        <v>0</v>
      </c>
      <c r="BL807">
        <v>0</v>
      </c>
      <c r="BM807">
        <v>0</v>
      </c>
      <c r="BN807">
        <v>0</v>
      </c>
      <c r="BO807">
        <v>0</v>
      </c>
      <c r="BP807">
        <v>0</v>
      </c>
      <c r="BQ807">
        <v>0</v>
      </c>
      <c r="BR807">
        <v>0</v>
      </c>
      <c r="BS807">
        <v>0</v>
      </c>
      <c r="BT807">
        <v>0</v>
      </c>
      <c r="BU807">
        <v>0</v>
      </c>
      <c r="BV807">
        <v>0</v>
      </c>
      <c r="BW807">
        <v>0</v>
      </c>
      <c r="CX807">
        <f>Y807*Source!I490</f>
        <v>-7</v>
      </c>
      <c r="CY807">
        <f t="shared" si="176"/>
        <v>3030.54</v>
      </c>
      <c r="CZ807">
        <f t="shared" si="177"/>
        <v>318</v>
      </c>
      <c r="DA807">
        <f t="shared" si="178"/>
        <v>9.5299999999999994</v>
      </c>
      <c r="DB807">
        <f t="shared" si="179"/>
        <v>-3180</v>
      </c>
      <c r="DC807">
        <f t="shared" si="180"/>
        <v>0</v>
      </c>
    </row>
    <row r="808" spans="1:107" x14ac:dyDescent="0.2">
      <c r="A808">
        <f>ROW(Source!A490)</f>
        <v>490</v>
      </c>
      <c r="B808">
        <v>68187018</v>
      </c>
      <c r="C808">
        <v>68193902</v>
      </c>
      <c r="D808">
        <v>64863980</v>
      </c>
      <c r="E808">
        <v>1</v>
      </c>
      <c r="F808">
        <v>1</v>
      </c>
      <c r="G808">
        <v>1</v>
      </c>
      <c r="H808">
        <v>3</v>
      </c>
      <c r="I808" t="s">
        <v>1065</v>
      </c>
      <c r="J808" t="s">
        <v>1066</v>
      </c>
      <c r="K808" t="s">
        <v>1067</v>
      </c>
      <c r="L808">
        <v>1346</v>
      </c>
      <c r="N808">
        <v>1009</v>
      </c>
      <c r="O808" t="s">
        <v>120</v>
      </c>
      <c r="P808" t="s">
        <v>120</v>
      </c>
      <c r="Q808">
        <v>1</v>
      </c>
      <c r="W808">
        <v>0</v>
      </c>
      <c r="X808">
        <v>393238203</v>
      </c>
      <c r="Y808">
        <v>20</v>
      </c>
      <c r="AA808">
        <v>33</v>
      </c>
      <c r="AB808">
        <v>0</v>
      </c>
      <c r="AC808">
        <v>0</v>
      </c>
      <c r="AD808">
        <v>0</v>
      </c>
      <c r="AE808">
        <v>6.79</v>
      </c>
      <c r="AF808">
        <v>0</v>
      </c>
      <c r="AG808">
        <v>0</v>
      </c>
      <c r="AH808">
        <v>0</v>
      </c>
      <c r="AI808">
        <v>4.8600000000000003</v>
      </c>
      <c r="AJ808">
        <v>1</v>
      </c>
      <c r="AK808">
        <v>1</v>
      </c>
      <c r="AL808">
        <v>1</v>
      </c>
      <c r="AN808">
        <v>0</v>
      </c>
      <c r="AO808">
        <v>1</v>
      </c>
      <c r="AP808">
        <v>0</v>
      </c>
      <c r="AQ808">
        <v>0</v>
      </c>
      <c r="AR808">
        <v>0</v>
      </c>
      <c r="AS808" t="s">
        <v>3</v>
      </c>
      <c r="AT808">
        <v>20</v>
      </c>
      <c r="AU808" t="s">
        <v>3</v>
      </c>
      <c r="AV808">
        <v>0</v>
      </c>
      <c r="AW808">
        <v>2</v>
      </c>
      <c r="AX808">
        <v>68193935</v>
      </c>
      <c r="AY808">
        <v>1</v>
      </c>
      <c r="AZ808">
        <v>0</v>
      </c>
      <c r="BA808">
        <v>795</v>
      </c>
      <c r="BB808">
        <v>0</v>
      </c>
      <c r="BC808">
        <v>0</v>
      </c>
      <c r="BD808">
        <v>0</v>
      </c>
      <c r="BE808">
        <v>0</v>
      </c>
      <c r="BF808">
        <v>0</v>
      </c>
      <c r="BG808">
        <v>0</v>
      </c>
      <c r="BH808">
        <v>0</v>
      </c>
      <c r="BI808">
        <v>0</v>
      </c>
      <c r="BJ808">
        <v>0</v>
      </c>
      <c r="BK808">
        <v>0</v>
      </c>
      <c r="BL808">
        <v>0</v>
      </c>
      <c r="BM808">
        <v>0</v>
      </c>
      <c r="BN808">
        <v>0</v>
      </c>
      <c r="BO808">
        <v>0</v>
      </c>
      <c r="BP808">
        <v>0</v>
      </c>
      <c r="BQ808">
        <v>0</v>
      </c>
      <c r="BR808">
        <v>0</v>
      </c>
      <c r="BS808">
        <v>0</v>
      </c>
      <c r="BT808">
        <v>0</v>
      </c>
      <c r="BU808">
        <v>0</v>
      </c>
      <c r="BV808">
        <v>0</v>
      </c>
      <c r="BW808">
        <v>0</v>
      </c>
      <c r="CX808">
        <f>Y808*Source!I490</f>
        <v>14</v>
      </c>
      <c r="CY808">
        <f t="shared" si="176"/>
        <v>33</v>
      </c>
      <c r="CZ808">
        <f t="shared" si="177"/>
        <v>6.79</v>
      </c>
      <c r="DA808">
        <f t="shared" si="178"/>
        <v>4.8600000000000003</v>
      </c>
      <c r="DB808">
        <f t="shared" si="179"/>
        <v>135.80000000000001</v>
      </c>
      <c r="DC808">
        <f t="shared" si="180"/>
        <v>0</v>
      </c>
    </row>
    <row r="809" spans="1:107" x14ac:dyDescent="0.2">
      <c r="A809">
        <f>ROW(Source!A490)</f>
        <v>490</v>
      </c>
      <c r="B809">
        <v>68187018</v>
      </c>
      <c r="C809">
        <v>68193902</v>
      </c>
      <c r="D809">
        <v>0</v>
      </c>
      <c r="E809">
        <v>1</v>
      </c>
      <c r="F809">
        <v>1</v>
      </c>
      <c r="G809">
        <v>1</v>
      </c>
      <c r="H809">
        <v>3</v>
      </c>
      <c r="I809" t="s">
        <v>221</v>
      </c>
      <c r="J809" t="s">
        <v>3</v>
      </c>
      <c r="K809" t="s">
        <v>561</v>
      </c>
      <c r="L809">
        <v>1354</v>
      </c>
      <c r="N809">
        <v>1010</v>
      </c>
      <c r="O809" t="s">
        <v>72</v>
      </c>
      <c r="P809" t="s">
        <v>72</v>
      </c>
      <c r="Q809">
        <v>1</v>
      </c>
      <c r="W809">
        <v>0</v>
      </c>
      <c r="X809">
        <v>1110693262</v>
      </c>
      <c r="Y809">
        <v>10</v>
      </c>
      <c r="AA809">
        <v>6791.5</v>
      </c>
      <c r="AB809">
        <v>0</v>
      </c>
      <c r="AC809">
        <v>0</v>
      </c>
      <c r="AD809">
        <v>0</v>
      </c>
      <c r="AE809">
        <v>6791.5</v>
      </c>
      <c r="AF809">
        <v>0</v>
      </c>
      <c r="AG809">
        <v>0</v>
      </c>
      <c r="AH809">
        <v>0</v>
      </c>
      <c r="AI809">
        <v>1</v>
      </c>
      <c r="AJ809">
        <v>1</v>
      </c>
      <c r="AK809">
        <v>1</v>
      </c>
      <c r="AL809">
        <v>1</v>
      </c>
      <c r="AN809">
        <v>0</v>
      </c>
      <c r="AO809">
        <v>0</v>
      </c>
      <c r="AP809">
        <v>0</v>
      </c>
      <c r="AQ809">
        <v>0</v>
      </c>
      <c r="AR809">
        <v>0</v>
      </c>
      <c r="AS809" t="s">
        <v>3</v>
      </c>
      <c r="AT809">
        <v>10</v>
      </c>
      <c r="AU809" t="s">
        <v>3</v>
      </c>
      <c r="AV809">
        <v>0</v>
      </c>
      <c r="AW809">
        <v>1</v>
      </c>
      <c r="AX809">
        <v>-1</v>
      </c>
      <c r="AY809">
        <v>0</v>
      </c>
      <c r="AZ809">
        <v>0</v>
      </c>
      <c r="BA809" t="s">
        <v>3</v>
      </c>
      <c r="BB809">
        <v>0</v>
      </c>
      <c r="BC809">
        <v>0</v>
      </c>
      <c r="BD809">
        <v>0</v>
      </c>
      <c r="BE809">
        <v>0</v>
      </c>
      <c r="BF809">
        <v>0</v>
      </c>
      <c r="BG809">
        <v>0</v>
      </c>
      <c r="BH809">
        <v>0</v>
      </c>
      <c r="BI809">
        <v>0</v>
      </c>
      <c r="BJ809">
        <v>0</v>
      </c>
      <c r="BK809">
        <v>0</v>
      </c>
      <c r="BL809">
        <v>0</v>
      </c>
      <c r="BM809">
        <v>0</v>
      </c>
      <c r="BN809">
        <v>0</v>
      </c>
      <c r="BO809">
        <v>0</v>
      </c>
      <c r="BP809">
        <v>0</v>
      </c>
      <c r="BQ809">
        <v>0</v>
      </c>
      <c r="BR809">
        <v>0</v>
      </c>
      <c r="BS809">
        <v>0</v>
      </c>
      <c r="BT809">
        <v>0</v>
      </c>
      <c r="BU809">
        <v>0</v>
      </c>
      <c r="BV809">
        <v>0</v>
      </c>
      <c r="BW809">
        <v>0</v>
      </c>
      <c r="CX809">
        <f>Y809*Source!I490</f>
        <v>7</v>
      </c>
      <c r="CY809">
        <f t="shared" si="176"/>
        <v>6791.5</v>
      </c>
      <c r="CZ809">
        <f t="shared" si="177"/>
        <v>6791.5</v>
      </c>
      <c r="DA809">
        <f t="shared" si="178"/>
        <v>1</v>
      </c>
      <c r="DB809">
        <f t="shared" si="179"/>
        <v>67915</v>
      </c>
      <c r="DC809">
        <f t="shared" si="180"/>
        <v>0</v>
      </c>
    </row>
    <row r="810" spans="1:107" x14ac:dyDescent="0.2">
      <c r="A810">
        <f>ROW(Source!A493)</f>
        <v>493</v>
      </c>
      <c r="B810">
        <v>68187018</v>
      </c>
      <c r="C810">
        <v>68194088</v>
      </c>
      <c r="D810">
        <v>18408066</v>
      </c>
      <c r="E810">
        <v>1</v>
      </c>
      <c r="F810">
        <v>1</v>
      </c>
      <c r="G810">
        <v>1</v>
      </c>
      <c r="H810">
        <v>1</v>
      </c>
      <c r="I810" t="s">
        <v>1068</v>
      </c>
      <c r="J810" t="s">
        <v>3</v>
      </c>
      <c r="K810" t="s">
        <v>1069</v>
      </c>
      <c r="L810">
        <v>1369</v>
      </c>
      <c r="N810">
        <v>1013</v>
      </c>
      <c r="O810" t="s">
        <v>665</v>
      </c>
      <c r="P810" t="s">
        <v>665</v>
      </c>
      <c r="Q810">
        <v>1</v>
      </c>
      <c r="W810">
        <v>0</v>
      </c>
      <c r="X810">
        <v>-886480961</v>
      </c>
      <c r="Y810">
        <v>86.422499999999999</v>
      </c>
      <c r="AA810">
        <v>0</v>
      </c>
      <c r="AB810">
        <v>0</v>
      </c>
      <c r="AC810">
        <v>0</v>
      </c>
      <c r="AD810">
        <v>8.02</v>
      </c>
      <c r="AE810">
        <v>0</v>
      </c>
      <c r="AF810">
        <v>0</v>
      </c>
      <c r="AG810">
        <v>0</v>
      </c>
      <c r="AH810">
        <v>8.02</v>
      </c>
      <c r="AI810">
        <v>1</v>
      </c>
      <c r="AJ810">
        <v>1</v>
      </c>
      <c r="AK810">
        <v>1</v>
      </c>
      <c r="AL810">
        <v>1</v>
      </c>
      <c r="AN810">
        <v>0</v>
      </c>
      <c r="AO810">
        <v>1</v>
      </c>
      <c r="AP810">
        <v>1</v>
      </c>
      <c r="AQ810">
        <v>0</v>
      </c>
      <c r="AR810">
        <v>0</v>
      </c>
      <c r="AS810" t="s">
        <v>3</v>
      </c>
      <c r="AT810">
        <v>75.150000000000006</v>
      </c>
      <c r="AU810" t="s">
        <v>21</v>
      </c>
      <c r="AV810">
        <v>1</v>
      </c>
      <c r="AW810">
        <v>2</v>
      </c>
      <c r="AX810">
        <v>68194097</v>
      </c>
      <c r="AY810">
        <v>1</v>
      </c>
      <c r="AZ810">
        <v>0</v>
      </c>
      <c r="BA810">
        <v>796</v>
      </c>
      <c r="BB810">
        <v>0</v>
      </c>
      <c r="BC810">
        <v>0</v>
      </c>
      <c r="BD810">
        <v>0</v>
      </c>
      <c r="BE810">
        <v>0</v>
      </c>
      <c r="BF810">
        <v>0</v>
      </c>
      <c r="BG810">
        <v>0</v>
      </c>
      <c r="BH810">
        <v>0</v>
      </c>
      <c r="BI810">
        <v>0</v>
      </c>
      <c r="BJ810">
        <v>0</v>
      </c>
      <c r="BK810">
        <v>0</v>
      </c>
      <c r="BL810">
        <v>0</v>
      </c>
      <c r="BM810">
        <v>0</v>
      </c>
      <c r="BN810">
        <v>0</v>
      </c>
      <c r="BO810">
        <v>0</v>
      </c>
      <c r="BP810">
        <v>0</v>
      </c>
      <c r="BQ810">
        <v>0</v>
      </c>
      <c r="BR810">
        <v>0</v>
      </c>
      <c r="BS810">
        <v>0</v>
      </c>
      <c r="BT810">
        <v>0</v>
      </c>
      <c r="BU810">
        <v>0</v>
      </c>
      <c r="BV810">
        <v>0</v>
      </c>
      <c r="BW810">
        <v>0</v>
      </c>
      <c r="CX810">
        <f>Y810*Source!I493</f>
        <v>1.72845</v>
      </c>
      <c r="CY810">
        <f>AD810</f>
        <v>8.02</v>
      </c>
      <c r="CZ810">
        <f>AH810</f>
        <v>8.02</v>
      </c>
      <c r="DA810">
        <f>AL810</f>
        <v>1</v>
      </c>
      <c r="DB810">
        <f>ROUND((ROUND(AT810*CZ810,2)*1.15),6)</f>
        <v>693.10500000000002</v>
      </c>
      <c r="DC810">
        <f>ROUND((ROUND(AT810*AG810,2)*1.15),6)</f>
        <v>0</v>
      </c>
    </row>
    <row r="811" spans="1:107" x14ac:dyDescent="0.2">
      <c r="A811">
        <f>ROW(Source!A493)</f>
        <v>493</v>
      </c>
      <c r="B811">
        <v>68187018</v>
      </c>
      <c r="C811">
        <v>68194088</v>
      </c>
      <c r="D811">
        <v>121548</v>
      </c>
      <c r="E811">
        <v>1</v>
      </c>
      <c r="F811">
        <v>1</v>
      </c>
      <c r="G811">
        <v>1</v>
      </c>
      <c r="H811">
        <v>1</v>
      </c>
      <c r="I811" t="s">
        <v>44</v>
      </c>
      <c r="J811" t="s">
        <v>3</v>
      </c>
      <c r="K811" t="s">
        <v>723</v>
      </c>
      <c r="L811">
        <v>608254</v>
      </c>
      <c r="N811">
        <v>1013</v>
      </c>
      <c r="O811" t="s">
        <v>724</v>
      </c>
      <c r="P811" t="s">
        <v>724</v>
      </c>
      <c r="Q811">
        <v>1</v>
      </c>
      <c r="W811">
        <v>0</v>
      </c>
      <c r="X811">
        <v>-185737400</v>
      </c>
      <c r="Y811">
        <v>2.1625000000000001</v>
      </c>
      <c r="AA811">
        <v>0</v>
      </c>
      <c r="AB811">
        <v>0</v>
      </c>
      <c r="AC811">
        <v>0</v>
      </c>
      <c r="AD811">
        <v>0</v>
      </c>
      <c r="AE811">
        <v>0</v>
      </c>
      <c r="AF811">
        <v>0</v>
      </c>
      <c r="AG811">
        <v>0</v>
      </c>
      <c r="AH811">
        <v>0</v>
      </c>
      <c r="AI811">
        <v>1</v>
      </c>
      <c r="AJ811">
        <v>1</v>
      </c>
      <c r="AK811">
        <v>1</v>
      </c>
      <c r="AL811">
        <v>1</v>
      </c>
      <c r="AN811">
        <v>0</v>
      </c>
      <c r="AO811">
        <v>1</v>
      </c>
      <c r="AP811">
        <v>1</v>
      </c>
      <c r="AQ811">
        <v>0</v>
      </c>
      <c r="AR811">
        <v>0</v>
      </c>
      <c r="AS811" t="s">
        <v>3</v>
      </c>
      <c r="AT811">
        <v>1.73</v>
      </c>
      <c r="AU811" t="s">
        <v>20</v>
      </c>
      <c r="AV811">
        <v>2</v>
      </c>
      <c r="AW811">
        <v>2</v>
      </c>
      <c r="AX811">
        <v>68194098</v>
      </c>
      <c r="AY811">
        <v>1</v>
      </c>
      <c r="AZ811">
        <v>0</v>
      </c>
      <c r="BA811">
        <v>797</v>
      </c>
      <c r="BB811">
        <v>0</v>
      </c>
      <c r="BC811">
        <v>0</v>
      </c>
      <c r="BD811">
        <v>0</v>
      </c>
      <c r="BE811">
        <v>0</v>
      </c>
      <c r="BF811">
        <v>0</v>
      </c>
      <c r="BG811">
        <v>0</v>
      </c>
      <c r="BH811">
        <v>0</v>
      </c>
      <c r="BI811">
        <v>0</v>
      </c>
      <c r="BJ811">
        <v>0</v>
      </c>
      <c r="BK811">
        <v>0</v>
      </c>
      <c r="BL811">
        <v>0</v>
      </c>
      <c r="BM811">
        <v>0</v>
      </c>
      <c r="BN811">
        <v>0</v>
      </c>
      <c r="BO811">
        <v>0</v>
      </c>
      <c r="BP811">
        <v>0</v>
      </c>
      <c r="BQ811">
        <v>0</v>
      </c>
      <c r="BR811">
        <v>0</v>
      </c>
      <c r="BS811">
        <v>0</v>
      </c>
      <c r="BT811">
        <v>0</v>
      </c>
      <c r="BU811">
        <v>0</v>
      </c>
      <c r="BV811">
        <v>0</v>
      </c>
      <c r="BW811">
        <v>0</v>
      </c>
      <c r="CX811">
        <f>Y811*Source!I493</f>
        <v>4.3250000000000004E-2</v>
      </c>
      <c r="CY811">
        <f>AD811</f>
        <v>0</v>
      </c>
      <c r="CZ811">
        <f>AH811</f>
        <v>0</v>
      </c>
      <c r="DA811">
        <f>AL811</f>
        <v>1</v>
      </c>
      <c r="DB811">
        <f>ROUND((ROUND(AT811*CZ811,2)*1.25),6)</f>
        <v>0</v>
      </c>
      <c r="DC811">
        <f>ROUND((ROUND(AT811*AG811,2)*1.25),6)</f>
        <v>0</v>
      </c>
    </row>
    <row r="812" spans="1:107" x14ac:dyDescent="0.2">
      <c r="A812">
        <f>ROW(Source!A493)</f>
        <v>493</v>
      </c>
      <c r="B812">
        <v>68187018</v>
      </c>
      <c r="C812">
        <v>68194088</v>
      </c>
      <c r="D812">
        <v>64871408</v>
      </c>
      <c r="E812">
        <v>1</v>
      </c>
      <c r="F812">
        <v>1</v>
      </c>
      <c r="G812">
        <v>1</v>
      </c>
      <c r="H812">
        <v>2</v>
      </c>
      <c r="I812" t="s">
        <v>789</v>
      </c>
      <c r="J812" t="s">
        <v>790</v>
      </c>
      <c r="K812" t="s">
        <v>791</v>
      </c>
      <c r="L812">
        <v>1368</v>
      </c>
      <c r="N812">
        <v>1011</v>
      </c>
      <c r="O812" t="s">
        <v>669</v>
      </c>
      <c r="P812" t="s">
        <v>669</v>
      </c>
      <c r="Q812">
        <v>1</v>
      </c>
      <c r="W812">
        <v>0</v>
      </c>
      <c r="X812">
        <v>344519037</v>
      </c>
      <c r="Y812">
        <v>2.1625000000000001</v>
      </c>
      <c r="AA812">
        <v>0</v>
      </c>
      <c r="AB812">
        <v>399.5</v>
      </c>
      <c r="AC812">
        <v>383.81</v>
      </c>
      <c r="AD812">
        <v>0</v>
      </c>
      <c r="AE812">
        <v>0</v>
      </c>
      <c r="AF812">
        <v>31.26</v>
      </c>
      <c r="AG812">
        <v>13.5</v>
      </c>
      <c r="AH812">
        <v>0</v>
      </c>
      <c r="AI812">
        <v>1</v>
      </c>
      <c r="AJ812">
        <v>12.78</v>
      </c>
      <c r="AK812">
        <v>28.43</v>
      </c>
      <c r="AL812">
        <v>1</v>
      </c>
      <c r="AN812">
        <v>0</v>
      </c>
      <c r="AO812">
        <v>1</v>
      </c>
      <c r="AP812">
        <v>1</v>
      </c>
      <c r="AQ812">
        <v>0</v>
      </c>
      <c r="AR812">
        <v>0</v>
      </c>
      <c r="AS812" t="s">
        <v>3</v>
      </c>
      <c r="AT812">
        <v>1.73</v>
      </c>
      <c r="AU812" t="s">
        <v>20</v>
      </c>
      <c r="AV812">
        <v>0</v>
      </c>
      <c r="AW812">
        <v>2</v>
      </c>
      <c r="AX812">
        <v>68194099</v>
      </c>
      <c r="AY812">
        <v>1</v>
      </c>
      <c r="AZ812">
        <v>0</v>
      </c>
      <c r="BA812">
        <v>798</v>
      </c>
      <c r="BB812">
        <v>0</v>
      </c>
      <c r="BC812">
        <v>0</v>
      </c>
      <c r="BD812">
        <v>0</v>
      </c>
      <c r="BE812">
        <v>0</v>
      </c>
      <c r="BF812">
        <v>0</v>
      </c>
      <c r="BG812">
        <v>0</v>
      </c>
      <c r="BH812">
        <v>0</v>
      </c>
      <c r="BI812">
        <v>0</v>
      </c>
      <c r="BJ812">
        <v>0</v>
      </c>
      <c r="BK812">
        <v>0</v>
      </c>
      <c r="BL812">
        <v>0</v>
      </c>
      <c r="BM812">
        <v>0</v>
      </c>
      <c r="BN812">
        <v>0</v>
      </c>
      <c r="BO812">
        <v>0</v>
      </c>
      <c r="BP812">
        <v>0</v>
      </c>
      <c r="BQ812">
        <v>0</v>
      </c>
      <c r="BR812">
        <v>0</v>
      </c>
      <c r="BS812">
        <v>0</v>
      </c>
      <c r="BT812">
        <v>0</v>
      </c>
      <c r="BU812">
        <v>0</v>
      </c>
      <c r="BV812">
        <v>0</v>
      </c>
      <c r="BW812">
        <v>0</v>
      </c>
      <c r="CX812">
        <f>Y812*Source!I493</f>
        <v>4.3250000000000004E-2</v>
      </c>
      <c r="CY812">
        <f>AB812</f>
        <v>399.5</v>
      </c>
      <c r="CZ812">
        <f>AF812</f>
        <v>31.26</v>
      </c>
      <c r="DA812">
        <f>AJ812</f>
        <v>12.78</v>
      </c>
      <c r="DB812">
        <f>ROUND((ROUND(AT812*CZ812,2)*1.25),6)</f>
        <v>67.599999999999994</v>
      </c>
      <c r="DC812">
        <f>ROUND((ROUND(AT812*AG812,2)*1.25),6)</f>
        <v>29.2</v>
      </c>
    </row>
    <row r="813" spans="1:107" x14ac:dyDescent="0.2">
      <c r="A813">
        <f>ROW(Source!A493)</f>
        <v>493</v>
      </c>
      <c r="B813">
        <v>68187018</v>
      </c>
      <c r="C813">
        <v>68194088</v>
      </c>
      <c r="D813">
        <v>64873129</v>
      </c>
      <c r="E813">
        <v>1</v>
      </c>
      <c r="F813">
        <v>1</v>
      </c>
      <c r="G813">
        <v>1</v>
      </c>
      <c r="H813">
        <v>2</v>
      </c>
      <c r="I813" t="s">
        <v>715</v>
      </c>
      <c r="J813" t="s">
        <v>716</v>
      </c>
      <c r="K813" t="s">
        <v>717</v>
      </c>
      <c r="L813">
        <v>1368</v>
      </c>
      <c r="N813">
        <v>1011</v>
      </c>
      <c r="O813" t="s">
        <v>669</v>
      </c>
      <c r="P813" t="s">
        <v>669</v>
      </c>
      <c r="Q813">
        <v>1</v>
      </c>
      <c r="W813">
        <v>0</v>
      </c>
      <c r="X813">
        <v>1230759911</v>
      </c>
      <c r="Y813">
        <v>3.0874999999999999</v>
      </c>
      <c r="AA813">
        <v>0</v>
      </c>
      <c r="AB813">
        <v>851.65</v>
      </c>
      <c r="AC813">
        <v>329.79</v>
      </c>
      <c r="AD813">
        <v>0</v>
      </c>
      <c r="AE813">
        <v>0</v>
      </c>
      <c r="AF813">
        <v>87.17</v>
      </c>
      <c r="AG813">
        <v>11.6</v>
      </c>
      <c r="AH813">
        <v>0</v>
      </c>
      <c r="AI813">
        <v>1</v>
      </c>
      <c r="AJ813">
        <v>9.77</v>
      </c>
      <c r="AK813">
        <v>28.43</v>
      </c>
      <c r="AL813">
        <v>1</v>
      </c>
      <c r="AN813">
        <v>0</v>
      </c>
      <c r="AO813">
        <v>1</v>
      </c>
      <c r="AP813">
        <v>1</v>
      </c>
      <c r="AQ813">
        <v>0</v>
      </c>
      <c r="AR813">
        <v>0</v>
      </c>
      <c r="AS813" t="s">
        <v>3</v>
      </c>
      <c r="AT813">
        <v>2.4700000000000002</v>
      </c>
      <c r="AU813" t="s">
        <v>20</v>
      </c>
      <c r="AV813">
        <v>0</v>
      </c>
      <c r="AW813">
        <v>2</v>
      </c>
      <c r="AX813">
        <v>68194100</v>
      </c>
      <c r="AY813">
        <v>1</v>
      </c>
      <c r="AZ813">
        <v>2048</v>
      </c>
      <c r="BA813">
        <v>799</v>
      </c>
      <c r="BB813">
        <v>0</v>
      </c>
      <c r="BC813">
        <v>0</v>
      </c>
      <c r="BD813">
        <v>0</v>
      </c>
      <c r="BE813">
        <v>0</v>
      </c>
      <c r="BF813">
        <v>0</v>
      </c>
      <c r="BG813">
        <v>0</v>
      </c>
      <c r="BH813">
        <v>0</v>
      </c>
      <c r="BI813">
        <v>0</v>
      </c>
      <c r="BJ813">
        <v>0</v>
      </c>
      <c r="BK813">
        <v>0</v>
      </c>
      <c r="BL813">
        <v>0</v>
      </c>
      <c r="BM813">
        <v>0</v>
      </c>
      <c r="BN813">
        <v>0</v>
      </c>
      <c r="BO813">
        <v>0</v>
      </c>
      <c r="BP813">
        <v>0</v>
      </c>
      <c r="BQ813">
        <v>0</v>
      </c>
      <c r="BR813">
        <v>0</v>
      </c>
      <c r="BS813">
        <v>0</v>
      </c>
      <c r="BT813">
        <v>0</v>
      </c>
      <c r="BU813">
        <v>0</v>
      </c>
      <c r="BV813">
        <v>0</v>
      </c>
      <c r="BW813">
        <v>0</v>
      </c>
      <c r="CX813">
        <f>Y813*Source!I493</f>
        <v>6.1749999999999999E-2</v>
      </c>
      <c r="CY813">
        <f>AB813</f>
        <v>851.65</v>
      </c>
      <c r="CZ813">
        <f>AF813</f>
        <v>87.17</v>
      </c>
      <c r="DA813">
        <f>AJ813</f>
        <v>9.77</v>
      </c>
      <c r="DB813">
        <f>ROUND((ROUND(AT813*CZ813,2)*1.25),6)</f>
        <v>269.13749999999999</v>
      </c>
      <c r="DC813">
        <f>ROUND((ROUND(AT813*AG813,2)*1.25),6)</f>
        <v>35.8125</v>
      </c>
    </row>
    <row r="814" spans="1:107" x14ac:dyDescent="0.2">
      <c r="A814">
        <f>ROW(Source!A493)</f>
        <v>493</v>
      </c>
      <c r="B814">
        <v>68187018</v>
      </c>
      <c r="C814">
        <v>68194088</v>
      </c>
      <c r="D814">
        <v>64807833</v>
      </c>
      <c r="E814">
        <v>1</v>
      </c>
      <c r="F814">
        <v>1</v>
      </c>
      <c r="G814">
        <v>1</v>
      </c>
      <c r="H814">
        <v>3</v>
      </c>
      <c r="I814" t="s">
        <v>1070</v>
      </c>
      <c r="J814" t="s">
        <v>1071</v>
      </c>
      <c r="K814" t="s">
        <v>1072</v>
      </c>
      <c r="L814">
        <v>1348</v>
      </c>
      <c r="N814">
        <v>1009</v>
      </c>
      <c r="O814" t="s">
        <v>133</v>
      </c>
      <c r="P814" t="s">
        <v>133</v>
      </c>
      <c r="Q814">
        <v>1000</v>
      </c>
      <c r="W814">
        <v>0</v>
      </c>
      <c r="X814">
        <v>1645202039</v>
      </c>
      <c r="Y814">
        <v>3.5000000000000003E-2</v>
      </c>
      <c r="AA814">
        <v>27908.74</v>
      </c>
      <c r="AB814">
        <v>0</v>
      </c>
      <c r="AC814">
        <v>0</v>
      </c>
      <c r="AD814">
        <v>0</v>
      </c>
      <c r="AE814">
        <v>5989</v>
      </c>
      <c r="AF814">
        <v>0</v>
      </c>
      <c r="AG814">
        <v>0</v>
      </c>
      <c r="AH814">
        <v>0</v>
      </c>
      <c r="AI814">
        <v>4.66</v>
      </c>
      <c r="AJ814">
        <v>1</v>
      </c>
      <c r="AK814">
        <v>1</v>
      </c>
      <c r="AL814">
        <v>1</v>
      </c>
      <c r="AN814">
        <v>0</v>
      </c>
      <c r="AO814">
        <v>1</v>
      </c>
      <c r="AP814">
        <v>0</v>
      </c>
      <c r="AQ814">
        <v>0</v>
      </c>
      <c r="AR814">
        <v>0</v>
      </c>
      <c r="AS814" t="s">
        <v>3</v>
      </c>
      <c r="AT814">
        <v>3.5000000000000003E-2</v>
      </c>
      <c r="AU814" t="s">
        <v>3</v>
      </c>
      <c r="AV814">
        <v>0</v>
      </c>
      <c r="AW814">
        <v>2</v>
      </c>
      <c r="AX814">
        <v>68194101</v>
      </c>
      <c r="AY814">
        <v>1</v>
      </c>
      <c r="AZ814">
        <v>0</v>
      </c>
      <c r="BA814">
        <v>800</v>
      </c>
      <c r="BB814">
        <v>0</v>
      </c>
      <c r="BC814">
        <v>0</v>
      </c>
      <c r="BD814">
        <v>0</v>
      </c>
      <c r="BE814">
        <v>0</v>
      </c>
      <c r="BF814">
        <v>0</v>
      </c>
      <c r="BG814">
        <v>0</v>
      </c>
      <c r="BH814">
        <v>0</v>
      </c>
      <c r="BI814">
        <v>0</v>
      </c>
      <c r="BJ814">
        <v>0</v>
      </c>
      <c r="BK814">
        <v>0</v>
      </c>
      <c r="BL814">
        <v>0</v>
      </c>
      <c r="BM814">
        <v>0</v>
      </c>
      <c r="BN814">
        <v>0</v>
      </c>
      <c r="BO814">
        <v>0</v>
      </c>
      <c r="BP814">
        <v>0</v>
      </c>
      <c r="BQ814">
        <v>0</v>
      </c>
      <c r="BR814">
        <v>0</v>
      </c>
      <c r="BS814">
        <v>0</v>
      </c>
      <c r="BT814">
        <v>0</v>
      </c>
      <c r="BU814">
        <v>0</v>
      </c>
      <c r="BV814">
        <v>0</v>
      </c>
      <c r="BW814">
        <v>0</v>
      </c>
      <c r="CX814">
        <f>Y814*Source!I493</f>
        <v>7.000000000000001E-4</v>
      </c>
      <c r="CY814">
        <f>AA814</f>
        <v>27908.74</v>
      </c>
      <c r="CZ814">
        <f>AE814</f>
        <v>5989</v>
      </c>
      <c r="DA814">
        <f>AI814</f>
        <v>4.66</v>
      </c>
      <c r="DB814">
        <f>ROUND(ROUND(AT814*CZ814,2),6)</f>
        <v>209.62</v>
      </c>
      <c r="DC814">
        <f>ROUND(ROUND(AT814*AG814,2),6)</f>
        <v>0</v>
      </c>
    </row>
    <row r="815" spans="1:107" x14ac:dyDescent="0.2">
      <c r="A815">
        <f>ROW(Source!A493)</f>
        <v>493</v>
      </c>
      <c r="B815">
        <v>68187018</v>
      </c>
      <c r="C815">
        <v>68194088</v>
      </c>
      <c r="D815">
        <v>64808704</v>
      </c>
      <c r="E815">
        <v>1</v>
      </c>
      <c r="F815">
        <v>1</v>
      </c>
      <c r="G815">
        <v>1</v>
      </c>
      <c r="H815">
        <v>3</v>
      </c>
      <c r="I815" t="s">
        <v>764</v>
      </c>
      <c r="J815" t="s">
        <v>765</v>
      </c>
      <c r="K815" t="s">
        <v>766</v>
      </c>
      <c r="L815">
        <v>1348</v>
      </c>
      <c r="N815">
        <v>1009</v>
      </c>
      <c r="O815" t="s">
        <v>133</v>
      </c>
      <c r="P815" t="s">
        <v>133</v>
      </c>
      <c r="Q815">
        <v>1000</v>
      </c>
      <c r="W815">
        <v>0</v>
      </c>
      <c r="X815">
        <v>1561117559</v>
      </c>
      <c r="Y815">
        <v>1.2E-2</v>
      </c>
      <c r="AA815">
        <v>55098.8</v>
      </c>
      <c r="AB815">
        <v>0</v>
      </c>
      <c r="AC815">
        <v>0</v>
      </c>
      <c r="AD815">
        <v>0</v>
      </c>
      <c r="AE815">
        <v>11978</v>
      </c>
      <c r="AF815">
        <v>0</v>
      </c>
      <c r="AG815">
        <v>0</v>
      </c>
      <c r="AH815">
        <v>0</v>
      </c>
      <c r="AI815">
        <v>4.5999999999999996</v>
      </c>
      <c r="AJ815">
        <v>1</v>
      </c>
      <c r="AK815">
        <v>1</v>
      </c>
      <c r="AL815">
        <v>1</v>
      </c>
      <c r="AN815">
        <v>0</v>
      </c>
      <c r="AO815">
        <v>1</v>
      </c>
      <c r="AP815">
        <v>0</v>
      </c>
      <c r="AQ815">
        <v>0</v>
      </c>
      <c r="AR815">
        <v>0</v>
      </c>
      <c r="AS815" t="s">
        <v>3</v>
      </c>
      <c r="AT815">
        <v>1.2E-2</v>
      </c>
      <c r="AU815" t="s">
        <v>3</v>
      </c>
      <c r="AV815">
        <v>0</v>
      </c>
      <c r="AW815">
        <v>2</v>
      </c>
      <c r="AX815">
        <v>68194102</v>
      </c>
      <c r="AY815">
        <v>1</v>
      </c>
      <c r="AZ815">
        <v>0</v>
      </c>
      <c r="BA815">
        <v>801</v>
      </c>
      <c r="BB815">
        <v>0</v>
      </c>
      <c r="BC815">
        <v>0</v>
      </c>
      <c r="BD815">
        <v>0</v>
      </c>
      <c r="BE815">
        <v>0</v>
      </c>
      <c r="BF815">
        <v>0</v>
      </c>
      <c r="BG815">
        <v>0</v>
      </c>
      <c r="BH815">
        <v>0</v>
      </c>
      <c r="BI815">
        <v>0</v>
      </c>
      <c r="BJ815">
        <v>0</v>
      </c>
      <c r="BK815">
        <v>0</v>
      </c>
      <c r="BL815">
        <v>0</v>
      </c>
      <c r="BM815">
        <v>0</v>
      </c>
      <c r="BN815">
        <v>0</v>
      </c>
      <c r="BO815">
        <v>0</v>
      </c>
      <c r="BP815">
        <v>0</v>
      </c>
      <c r="BQ815">
        <v>0</v>
      </c>
      <c r="BR815">
        <v>0</v>
      </c>
      <c r="BS815">
        <v>0</v>
      </c>
      <c r="BT815">
        <v>0</v>
      </c>
      <c r="BU815">
        <v>0</v>
      </c>
      <c r="BV815">
        <v>0</v>
      </c>
      <c r="BW815">
        <v>0</v>
      </c>
      <c r="CX815">
        <f>Y815*Source!I493</f>
        <v>2.4000000000000001E-4</v>
      </c>
      <c r="CY815">
        <f>AA815</f>
        <v>55098.8</v>
      </c>
      <c r="CZ815">
        <f>AE815</f>
        <v>11978</v>
      </c>
      <c r="DA815">
        <f>AI815</f>
        <v>4.5999999999999996</v>
      </c>
      <c r="DB815">
        <f>ROUND(ROUND(AT815*CZ815,2),6)</f>
        <v>143.74</v>
      </c>
      <c r="DC815">
        <f>ROUND(ROUND(AT815*AG815,2),6)</f>
        <v>0</v>
      </c>
    </row>
    <row r="816" spans="1:107" x14ac:dyDescent="0.2">
      <c r="A816">
        <f>ROW(Source!A493)</f>
        <v>493</v>
      </c>
      <c r="B816">
        <v>68187018</v>
      </c>
      <c r="C816">
        <v>68194088</v>
      </c>
      <c r="D816">
        <v>64829459</v>
      </c>
      <c r="E816">
        <v>1</v>
      </c>
      <c r="F816">
        <v>1</v>
      </c>
      <c r="G816">
        <v>1</v>
      </c>
      <c r="H816">
        <v>3</v>
      </c>
      <c r="I816" t="s">
        <v>1073</v>
      </c>
      <c r="J816" t="s">
        <v>1074</v>
      </c>
      <c r="K816" t="s">
        <v>1075</v>
      </c>
      <c r="L816">
        <v>1301</v>
      </c>
      <c r="N816">
        <v>1003</v>
      </c>
      <c r="O816" t="s">
        <v>507</v>
      </c>
      <c r="P816" t="s">
        <v>507</v>
      </c>
      <c r="Q816">
        <v>1</v>
      </c>
      <c r="W816">
        <v>0</v>
      </c>
      <c r="X816">
        <v>1685347892</v>
      </c>
      <c r="Y816">
        <v>400</v>
      </c>
      <c r="AA816">
        <v>16.260000000000002</v>
      </c>
      <c r="AB816">
        <v>0</v>
      </c>
      <c r="AC816">
        <v>0</v>
      </c>
      <c r="AD816">
        <v>0</v>
      </c>
      <c r="AE816">
        <v>3.2</v>
      </c>
      <c r="AF816">
        <v>0</v>
      </c>
      <c r="AG816">
        <v>0</v>
      </c>
      <c r="AH816">
        <v>0</v>
      </c>
      <c r="AI816">
        <v>5.08</v>
      </c>
      <c r="AJ816">
        <v>1</v>
      </c>
      <c r="AK816">
        <v>1</v>
      </c>
      <c r="AL816">
        <v>1</v>
      </c>
      <c r="AN816">
        <v>0</v>
      </c>
      <c r="AO816">
        <v>1</v>
      </c>
      <c r="AP816">
        <v>0</v>
      </c>
      <c r="AQ816">
        <v>0</v>
      </c>
      <c r="AR816">
        <v>0</v>
      </c>
      <c r="AS816" t="s">
        <v>3</v>
      </c>
      <c r="AT816">
        <v>400</v>
      </c>
      <c r="AU816" t="s">
        <v>3</v>
      </c>
      <c r="AV816">
        <v>0</v>
      </c>
      <c r="AW816">
        <v>2</v>
      </c>
      <c r="AX816">
        <v>68194103</v>
      </c>
      <c r="AY816">
        <v>1</v>
      </c>
      <c r="AZ816">
        <v>0</v>
      </c>
      <c r="BA816">
        <v>802</v>
      </c>
      <c r="BB816">
        <v>0</v>
      </c>
      <c r="BC816">
        <v>0</v>
      </c>
      <c r="BD816">
        <v>0</v>
      </c>
      <c r="BE816">
        <v>0</v>
      </c>
      <c r="BF816">
        <v>0</v>
      </c>
      <c r="BG816">
        <v>0</v>
      </c>
      <c r="BH816">
        <v>0</v>
      </c>
      <c r="BI816">
        <v>0</v>
      </c>
      <c r="BJ816">
        <v>0</v>
      </c>
      <c r="BK816">
        <v>0</v>
      </c>
      <c r="BL816">
        <v>0</v>
      </c>
      <c r="BM816">
        <v>0</v>
      </c>
      <c r="BN816">
        <v>0</v>
      </c>
      <c r="BO816">
        <v>0</v>
      </c>
      <c r="BP816">
        <v>0</v>
      </c>
      <c r="BQ816">
        <v>0</v>
      </c>
      <c r="BR816">
        <v>0</v>
      </c>
      <c r="BS816">
        <v>0</v>
      </c>
      <c r="BT816">
        <v>0</v>
      </c>
      <c r="BU816">
        <v>0</v>
      </c>
      <c r="BV816">
        <v>0</v>
      </c>
      <c r="BW816">
        <v>0</v>
      </c>
      <c r="CX816">
        <f>Y816*Source!I493</f>
        <v>8</v>
      </c>
      <c r="CY816">
        <f>AA816</f>
        <v>16.260000000000002</v>
      </c>
      <c r="CZ816">
        <f>AE816</f>
        <v>3.2</v>
      </c>
      <c r="DA816">
        <f>AI816</f>
        <v>5.08</v>
      </c>
      <c r="DB816">
        <f>ROUND(ROUND(AT816*CZ816,2),6)</f>
        <v>1280</v>
      </c>
      <c r="DC816">
        <f>ROUND(ROUND(AT816*AG816,2),6)</f>
        <v>0</v>
      </c>
    </row>
    <row r="817" spans="1:107" x14ac:dyDescent="0.2">
      <c r="A817">
        <f>ROW(Source!A493)</f>
        <v>493</v>
      </c>
      <c r="B817">
        <v>68187018</v>
      </c>
      <c r="C817">
        <v>68194088</v>
      </c>
      <c r="D817">
        <v>0</v>
      </c>
      <c r="E817">
        <v>1</v>
      </c>
      <c r="F817">
        <v>1</v>
      </c>
      <c r="G817">
        <v>1</v>
      </c>
      <c r="H817">
        <v>3</v>
      </c>
      <c r="I817" t="s">
        <v>221</v>
      </c>
      <c r="J817" t="s">
        <v>3</v>
      </c>
      <c r="K817" t="s">
        <v>411</v>
      </c>
      <c r="L817">
        <v>1354</v>
      </c>
      <c r="N817">
        <v>1010</v>
      </c>
      <c r="O817" t="s">
        <v>72</v>
      </c>
      <c r="P817" t="s">
        <v>72</v>
      </c>
      <c r="Q817">
        <v>1</v>
      </c>
      <c r="W817">
        <v>0</v>
      </c>
      <c r="X817">
        <v>1784352824</v>
      </c>
      <c r="Y817">
        <v>100</v>
      </c>
      <c r="AA817">
        <v>1474.75</v>
      </c>
      <c r="AB817">
        <v>0</v>
      </c>
      <c r="AC817">
        <v>0</v>
      </c>
      <c r="AD817">
        <v>0</v>
      </c>
      <c r="AE817">
        <v>1474.75</v>
      </c>
      <c r="AF817">
        <v>0</v>
      </c>
      <c r="AG817">
        <v>0</v>
      </c>
      <c r="AH817">
        <v>0</v>
      </c>
      <c r="AI817">
        <v>1</v>
      </c>
      <c r="AJ817">
        <v>1</v>
      </c>
      <c r="AK817">
        <v>1</v>
      </c>
      <c r="AL817">
        <v>1</v>
      </c>
      <c r="AN817">
        <v>0</v>
      </c>
      <c r="AO817">
        <v>0</v>
      </c>
      <c r="AP817">
        <v>0</v>
      </c>
      <c r="AQ817">
        <v>0</v>
      </c>
      <c r="AR817">
        <v>0</v>
      </c>
      <c r="AS817" t="s">
        <v>3</v>
      </c>
      <c r="AT817">
        <v>100</v>
      </c>
      <c r="AU817" t="s">
        <v>3</v>
      </c>
      <c r="AV817">
        <v>0</v>
      </c>
      <c r="AW817">
        <v>1</v>
      </c>
      <c r="AX817">
        <v>-1</v>
      </c>
      <c r="AY817">
        <v>0</v>
      </c>
      <c r="AZ817">
        <v>0</v>
      </c>
      <c r="BA817" t="s">
        <v>3</v>
      </c>
      <c r="BB817">
        <v>0</v>
      </c>
      <c r="BC817">
        <v>0</v>
      </c>
      <c r="BD817">
        <v>0</v>
      </c>
      <c r="BE817">
        <v>0</v>
      </c>
      <c r="BF817">
        <v>0</v>
      </c>
      <c r="BG817">
        <v>0</v>
      </c>
      <c r="BH817">
        <v>0</v>
      </c>
      <c r="BI817">
        <v>0</v>
      </c>
      <c r="BJ817">
        <v>0</v>
      </c>
      <c r="BK817">
        <v>0</v>
      </c>
      <c r="BL817">
        <v>0</v>
      </c>
      <c r="BM817">
        <v>0</v>
      </c>
      <c r="BN817">
        <v>0</v>
      </c>
      <c r="BO817">
        <v>0</v>
      </c>
      <c r="BP817">
        <v>0</v>
      </c>
      <c r="BQ817">
        <v>0</v>
      </c>
      <c r="BR817">
        <v>0</v>
      </c>
      <c r="BS817">
        <v>0</v>
      </c>
      <c r="BT817">
        <v>0</v>
      </c>
      <c r="BU817">
        <v>0</v>
      </c>
      <c r="BV817">
        <v>0</v>
      </c>
      <c r="BW817">
        <v>0</v>
      </c>
      <c r="CX817">
        <f>Y817*Source!I493</f>
        <v>2</v>
      </c>
      <c r="CY817">
        <f>AA817</f>
        <v>1474.75</v>
      </c>
      <c r="CZ817">
        <f>AE817</f>
        <v>1474.75</v>
      </c>
      <c r="DA817">
        <f>AI817</f>
        <v>1</v>
      </c>
      <c r="DB817">
        <f>ROUND(ROUND(AT817*CZ817,2),6)</f>
        <v>147475</v>
      </c>
      <c r="DC817">
        <f>ROUND(ROUND(AT817*AG817,2),6)</f>
        <v>0</v>
      </c>
    </row>
    <row r="818" spans="1:107" x14ac:dyDescent="0.2">
      <c r="A818">
        <f>ROW(Source!A495)</f>
        <v>495</v>
      </c>
      <c r="B818">
        <v>68187018</v>
      </c>
      <c r="C818">
        <v>68193956</v>
      </c>
      <c r="D818">
        <v>18411117</v>
      </c>
      <c r="E818">
        <v>1</v>
      </c>
      <c r="F818">
        <v>1</v>
      </c>
      <c r="G818">
        <v>1</v>
      </c>
      <c r="H818">
        <v>1</v>
      </c>
      <c r="I818" t="s">
        <v>801</v>
      </c>
      <c r="J818" t="s">
        <v>3</v>
      </c>
      <c r="K818" t="s">
        <v>802</v>
      </c>
      <c r="L818">
        <v>1369</v>
      </c>
      <c r="N818">
        <v>1013</v>
      </c>
      <c r="O818" t="s">
        <v>665</v>
      </c>
      <c r="P818" t="s">
        <v>665</v>
      </c>
      <c r="Q818">
        <v>1</v>
      </c>
      <c r="W818">
        <v>0</v>
      </c>
      <c r="X818">
        <v>-1739886638</v>
      </c>
      <c r="Y818">
        <v>24.897500000000001</v>
      </c>
      <c r="AA818">
        <v>0</v>
      </c>
      <c r="AB818">
        <v>0</v>
      </c>
      <c r="AC818">
        <v>0</v>
      </c>
      <c r="AD818">
        <v>9.6199999999999992</v>
      </c>
      <c r="AE818">
        <v>0</v>
      </c>
      <c r="AF818">
        <v>0</v>
      </c>
      <c r="AG818">
        <v>0</v>
      </c>
      <c r="AH818">
        <v>9.6199999999999992</v>
      </c>
      <c r="AI818">
        <v>1</v>
      </c>
      <c r="AJ818">
        <v>1</v>
      </c>
      <c r="AK818">
        <v>1</v>
      </c>
      <c r="AL818">
        <v>1</v>
      </c>
      <c r="AN818">
        <v>0</v>
      </c>
      <c r="AO818">
        <v>1</v>
      </c>
      <c r="AP818">
        <v>1</v>
      </c>
      <c r="AQ818">
        <v>0</v>
      </c>
      <c r="AR818">
        <v>0</v>
      </c>
      <c r="AS818" t="s">
        <v>3</v>
      </c>
      <c r="AT818">
        <v>21.65</v>
      </c>
      <c r="AU818" t="s">
        <v>21</v>
      </c>
      <c r="AV818">
        <v>1</v>
      </c>
      <c r="AW818">
        <v>2</v>
      </c>
      <c r="AX818">
        <v>68193972</v>
      </c>
      <c r="AY818">
        <v>1</v>
      </c>
      <c r="AZ818">
        <v>2048</v>
      </c>
      <c r="BA818">
        <v>804</v>
      </c>
      <c r="BB818">
        <v>0</v>
      </c>
      <c r="BC818">
        <v>0</v>
      </c>
      <c r="BD818">
        <v>0</v>
      </c>
      <c r="BE818">
        <v>0</v>
      </c>
      <c r="BF818">
        <v>0</v>
      </c>
      <c r="BG818">
        <v>0</v>
      </c>
      <c r="BH818">
        <v>0</v>
      </c>
      <c r="BI818">
        <v>0</v>
      </c>
      <c r="BJ818">
        <v>0</v>
      </c>
      <c r="BK818">
        <v>0</v>
      </c>
      <c r="BL818">
        <v>0</v>
      </c>
      <c r="BM818">
        <v>0</v>
      </c>
      <c r="BN818">
        <v>0</v>
      </c>
      <c r="BO818">
        <v>0</v>
      </c>
      <c r="BP818">
        <v>0</v>
      </c>
      <c r="BQ818">
        <v>0</v>
      </c>
      <c r="BR818">
        <v>0</v>
      </c>
      <c r="BS818">
        <v>0</v>
      </c>
      <c r="BT818">
        <v>0</v>
      </c>
      <c r="BU818">
        <v>0</v>
      </c>
      <c r="BV818">
        <v>0</v>
      </c>
      <c r="BW818">
        <v>0</v>
      </c>
      <c r="CX818">
        <f>Y818*Source!I495</f>
        <v>9.9590000000000014</v>
      </c>
      <c r="CY818">
        <f>AD818</f>
        <v>9.6199999999999992</v>
      </c>
      <c r="CZ818">
        <f>AH818</f>
        <v>9.6199999999999992</v>
      </c>
      <c r="DA818">
        <f>AL818</f>
        <v>1</v>
      </c>
      <c r="DB818">
        <f>ROUND((ROUND(AT818*CZ818,2)*1.15),6)</f>
        <v>239.51050000000001</v>
      </c>
      <c r="DC818">
        <f>ROUND((ROUND(AT818*AG818,2)*1.15),6)</f>
        <v>0</v>
      </c>
    </row>
    <row r="819" spans="1:107" x14ac:dyDescent="0.2">
      <c r="A819">
        <f>ROW(Source!A495)</f>
        <v>495</v>
      </c>
      <c r="B819">
        <v>68187018</v>
      </c>
      <c r="C819">
        <v>68193956</v>
      </c>
      <c r="D819">
        <v>121548</v>
      </c>
      <c r="E819">
        <v>1</v>
      </c>
      <c r="F819">
        <v>1</v>
      </c>
      <c r="G819">
        <v>1</v>
      </c>
      <c r="H819">
        <v>1</v>
      </c>
      <c r="I819" t="s">
        <v>44</v>
      </c>
      <c r="J819" t="s">
        <v>3</v>
      </c>
      <c r="K819" t="s">
        <v>723</v>
      </c>
      <c r="L819">
        <v>608254</v>
      </c>
      <c r="N819">
        <v>1013</v>
      </c>
      <c r="O819" t="s">
        <v>724</v>
      </c>
      <c r="P819" t="s">
        <v>724</v>
      </c>
      <c r="Q819">
        <v>1</v>
      </c>
      <c r="W819">
        <v>0</v>
      </c>
      <c r="X819">
        <v>-185737400</v>
      </c>
      <c r="Y819">
        <v>0.16250000000000001</v>
      </c>
      <c r="AA819">
        <v>0</v>
      </c>
      <c r="AB819">
        <v>0</v>
      </c>
      <c r="AC819">
        <v>0</v>
      </c>
      <c r="AD819">
        <v>0</v>
      </c>
      <c r="AE819">
        <v>0</v>
      </c>
      <c r="AF819">
        <v>0</v>
      </c>
      <c r="AG819">
        <v>0</v>
      </c>
      <c r="AH819">
        <v>0</v>
      </c>
      <c r="AI819">
        <v>1</v>
      </c>
      <c r="AJ819">
        <v>1</v>
      </c>
      <c r="AK819">
        <v>1</v>
      </c>
      <c r="AL819">
        <v>1</v>
      </c>
      <c r="AN819">
        <v>0</v>
      </c>
      <c r="AO819">
        <v>1</v>
      </c>
      <c r="AP819">
        <v>1</v>
      </c>
      <c r="AQ819">
        <v>0</v>
      </c>
      <c r="AR819">
        <v>0</v>
      </c>
      <c r="AS819" t="s">
        <v>3</v>
      </c>
      <c r="AT819">
        <v>0.13</v>
      </c>
      <c r="AU819" t="s">
        <v>20</v>
      </c>
      <c r="AV819">
        <v>2</v>
      </c>
      <c r="AW819">
        <v>2</v>
      </c>
      <c r="AX819">
        <v>68193973</v>
      </c>
      <c r="AY819">
        <v>1</v>
      </c>
      <c r="AZ819">
        <v>0</v>
      </c>
      <c r="BA819">
        <v>805</v>
      </c>
      <c r="BB819">
        <v>0</v>
      </c>
      <c r="BC819">
        <v>0</v>
      </c>
      <c r="BD819">
        <v>0</v>
      </c>
      <c r="BE819">
        <v>0</v>
      </c>
      <c r="BF819">
        <v>0</v>
      </c>
      <c r="BG819">
        <v>0</v>
      </c>
      <c r="BH819">
        <v>0</v>
      </c>
      <c r="BI819">
        <v>0</v>
      </c>
      <c r="BJ819">
        <v>0</v>
      </c>
      <c r="BK819">
        <v>0</v>
      </c>
      <c r="BL819">
        <v>0</v>
      </c>
      <c r="BM819">
        <v>0</v>
      </c>
      <c r="BN819">
        <v>0</v>
      </c>
      <c r="BO819">
        <v>0</v>
      </c>
      <c r="BP819">
        <v>0</v>
      </c>
      <c r="BQ819">
        <v>0</v>
      </c>
      <c r="BR819">
        <v>0</v>
      </c>
      <c r="BS819">
        <v>0</v>
      </c>
      <c r="BT819">
        <v>0</v>
      </c>
      <c r="BU819">
        <v>0</v>
      </c>
      <c r="BV819">
        <v>0</v>
      </c>
      <c r="BW819">
        <v>0</v>
      </c>
      <c r="CX819">
        <f>Y819*Source!I495</f>
        <v>6.5000000000000002E-2</v>
      </c>
      <c r="CY819">
        <f>AD819</f>
        <v>0</v>
      </c>
      <c r="CZ819">
        <f>AH819</f>
        <v>0</v>
      </c>
      <c r="DA819">
        <f>AL819</f>
        <v>1</v>
      </c>
      <c r="DB819">
        <f>ROUND((ROUND(AT819*CZ819,2)*1.25),6)</f>
        <v>0</v>
      </c>
      <c r="DC819">
        <f>ROUND((ROUND(AT819*AG819,2)*1.25),6)</f>
        <v>0</v>
      </c>
    </row>
    <row r="820" spans="1:107" x14ac:dyDescent="0.2">
      <c r="A820">
        <f>ROW(Source!A495)</f>
        <v>495</v>
      </c>
      <c r="B820">
        <v>68187018</v>
      </c>
      <c r="C820">
        <v>68193956</v>
      </c>
      <c r="D820">
        <v>64871408</v>
      </c>
      <c r="E820">
        <v>1</v>
      </c>
      <c r="F820">
        <v>1</v>
      </c>
      <c r="G820">
        <v>1</v>
      </c>
      <c r="H820">
        <v>2</v>
      </c>
      <c r="I820" t="s">
        <v>789</v>
      </c>
      <c r="J820" t="s">
        <v>790</v>
      </c>
      <c r="K820" t="s">
        <v>791</v>
      </c>
      <c r="L820">
        <v>1368</v>
      </c>
      <c r="N820">
        <v>1011</v>
      </c>
      <c r="O820" t="s">
        <v>669</v>
      </c>
      <c r="P820" t="s">
        <v>669</v>
      </c>
      <c r="Q820">
        <v>1</v>
      </c>
      <c r="W820">
        <v>0</v>
      </c>
      <c r="X820">
        <v>344519037</v>
      </c>
      <c r="Y820">
        <v>0.16250000000000001</v>
      </c>
      <c r="AA820">
        <v>0</v>
      </c>
      <c r="AB820">
        <v>399.5</v>
      </c>
      <c r="AC820">
        <v>383.81</v>
      </c>
      <c r="AD820">
        <v>0</v>
      </c>
      <c r="AE820">
        <v>0</v>
      </c>
      <c r="AF820">
        <v>31.26</v>
      </c>
      <c r="AG820">
        <v>13.5</v>
      </c>
      <c r="AH820">
        <v>0</v>
      </c>
      <c r="AI820">
        <v>1</v>
      </c>
      <c r="AJ820">
        <v>12.78</v>
      </c>
      <c r="AK820">
        <v>28.43</v>
      </c>
      <c r="AL820">
        <v>1</v>
      </c>
      <c r="AN820">
        <v>0</v>
      </c>
      <c r="AO820">
        <v>1</v>
      </c>
      <c r="AP820">
        <v>1</v>
      </c>
      <c r="AQ820">
        <v>0</v>
      </c>
      <c r="AR820">
        <v>0</v>
      </c>
      <c r="AS820" t="s">
        <v>3</v>
      </c>
      <c r="AT820">
        <v>0.13</v>
      </c>
      <c r="AU820" t="s">
        <v>20</v>
      </c>
      <c r="AV820">
        <v>0</v>
      </c>
      <c r="AW820">
        <v>2</v>
      </c>
      <c r="AX820">
        <v>68193974</v>
      </c>
      <c r="AY820">
        <v>1</v>
      </c>
      <c r="AZ820">
        <v>0</v>
      </c>
      <c r="BA820">
        <v>806</v>
      </c>
      <c r="BB820">
        <v>0</v>
      </c>
      <c r="BC820">
        <v>0</v>
      </c>
      <c r="BD820">
        <v>0</v>
      </c>
      <c r="BE820">
        <v>0</v>
      </c>
      <c r="BF820">
        <v>0</v>
      </c>
      <c r="BG820">
        <v>0</v>
      </c>
      <c r="BH820">
        <v>0</v>
      </c>
      <c r="BI820">
        <v>0</v>
      </c>
      <c r="BJ820">
        <v>0</v>
      </c>
      <c r="BK820">
        <v>0</v>
      </c>
      <c r="BL820">
        <v>0</v>
      </c>
      <c r="BM820">
        <v>0</v>
      </c>
      <c r="BN820">
        <v>0</v>
      </c>
      <c r="BO820">
        <v>0</v>
      </c>
      <c r="BP820">
        <v>0</v>
      </c>
      <c r="BQ820">
        <v>0</v>
      </c>
      <c r="BR820">
        <v>0</v>
      </c>
      <c r="BS820">
        <v>0</v>
      </c>
      <c r="BT820">
        <v>0</v>
      </c>
      <c r="BU820">
        <v>0</v>
      </c>
      <c r="BV820">
        <v>0</v>
      </c>
      <c r="BW820">
        <v>0</v>
      </c>
      <c r="CX820">
        <f>Y820*Source!I495</f>
        <v>6.5000000000000002E-2</v>
      </c>
      <c r="CY820">
        <f>AB820</f>
        <v>399.5</v>
      </c>
      <c r="CZ820">
        <f>AF820</f>
        <v>31.26</v>
      </c>
      <c r="DA820">
        <f>AJ820</f>
        <v>12.78</v>
      </c>
      <c r="DB820">
        <f>ROUND((ROUND(AT820*CZ820,2)*1.25),6)</f>
        <v>5.0750000000000002</v>
      </c>
      <c r="DC820">
        <f>ROUND((ROUND(AT820*AG820,2)*1.25),6)</f>
        <v>2.2000000000000002</v>
      </c>
    </row>
    <row r="821" spans="1:107" x14ac:dyDescent="0.2">
      <c r="A821">
        <f>ROW(Source!A495)</f>
        <v>495</v>
      </c>
      <c r="B821">
        <v>68187018</v>
      </c>
      <c r="C821">
        <v>68193956</v>
      </c>
      <c r="D821">
        <v>64872800</v>
      </c>
      <c r="E821">
        <v>1</v>
      </c>
      <c r="F821">
        <v>1</v>
      </c>
      <c r="G821">
        <v>1</v>
      </c>
      <c r="H821">
        <v>2</v>
      </c>
      <c r="I821" t="s">
        <v>746</v>
      </c>
      <c r="J821" t="s">
        <v>747</v>
      </c>
      <c r="K821" t="s">
        <v>748</v>
      </c>
      <c r="L821">
        <v>1368</v>
      </c>
      <c r="N821">
        <v>1011</v>
      </c>
      <c r="O821" t="s">
        <v>669</v>
      </c>
      <c r="P821" t="s">
        <v>669</v>
      </c>
      <c r="Q821">
        <v>1</v>
      </c>
      <c r="W821">
        <v>0</v>
      </c>
      <c r="X821">
        <v>-1867053656</v>
      </c>
      <c r="Y821">
        <v>0.25</v>
      </c>
      <c r="AA821">
        <v>0</v>
      </c>
      <c r="AB821">
        <v>7.18</v>
      </c>
      <c r="AC821">
        <v>0</v>
      </c>
      <c r="AD821">
        <v>0</v>
      </c>
      <c r="AE821">
        <v>0</v>
      </c>
      <c r="AF821">
        <v>1.95</v>
      </c>
      <c r="AG821">
        <v>0</v>
      </c>
      <c r="AH821">
        <v>0</v>
      </c>
      <c r="AI821">
        <v>1</v>
      </c>
      <c r="AJ821">
        <v>3.68</v>
      </c>
      <c r="AK821">
        <v>28.43</v>
      </c>
      <c r="AL821">
        <v>1</v>
      </c>
      <c r="AN821">
        <v>0</v>
      </c>
      <c r="AO821">
        <v>1</v>
      </c>
      <c r="AP821">
        <v>1</v>
      </c>
      <c r="AQ821">
        <v>0</v>
      </c>
      <c r="AR821">
        <v>0</v>
      </c>
      <c r="AS821" t="s">
        <v>3</v>
      </c>
      <c r="AT821">
        <v>0.2</v>
      </c>
      <c r="AU821" t="s">
        <v>20</v>
      </c>
      <c r="AV821">
        <v>0</v>
      </c>
      <c r="AW821">
        <v>2</v>
      </c>
      <c r="AX821">
        <v>68193975</v>
      </c>
      <c r="AY821">
        <v>1</v>
      </c>
      <c r="AZ821">
        <v>0</v>
      </c>
      <c r="BA821">
        <v>807</v>
      </c>
      <c r="BB821">
        <v>0</v>
      </c>
      <c r="BC821">
        <v>0</v>
      </c>
      <c r="BD821">
        <v>0</v>
      </c>
      <c r="BE821">
        <v>0</v>
      </c>
      <c r="BF821">
        <v>0</v>
      </c>
      <c r="BG821">
        <v>0</v>
      </c>
      <c r="BH821">
        <v>0</v>
      </c>
      <c r="BI821">
        <v>0</v>
      </c>
      <c r="BJ821">
        <v>0</v>
      </c>
      <c r="BK821">
        <v>0</v>
      </c>
      <c r="BL821">
        <v>0</v>
      </c>
      <c r="BM821">
        <v>0</v>
      </c>
      <c r="BN821">
        <v>0</v>
      </c>
      <c r="BO821">
        <v>0</v>
      </c>
      <c r="BP821">
        <v>0</v>
      </c>
      <c r="BQ821">
        <v>0</v>
      </c>
      <c r="BR821">
        <v>0</v>
      </c>
      <c r="BS821">
        <v>0</v>
      </c>
      <c r="BT821">
        <v>0</v>
      </c>
      <c r="BU821">
        <v>0</v>
      </c>
      <c r="BV821">
        <v>0</v>
      </c>
      <c r="BW821">
        <v>0</v>
      </c>
      <c r="CX821">
        <f>Y821*Source!I495</f>
        <v>0.1</v>
      </c>
      <c r="CY821">
        <f>AB821</f>
        <v>7.18</v>
      </c>
      <c r="CZ821">
        <f>AF821</f>
        <v>1.95</v>
      </c>
      <c r="DA821">
        <f>AJ821</f>
        <v>3.68</v>
      </c>
      <c r="DB821">
        <f>ROUND((ROUND(AT821*CZ821,2)*1.25),6)</f>
        <v>0.48749999999999999</v>
      </c>
      <c r="DC821">
        <f>ROUND((ROUND(AT821*AG821,2)*1.25),6)</f>
        <v>0</v>
      </c>
    </row>
    <row r="822" spans="1:107" x14ac:dyDescent="0.2">
      <c r="A822">
        <f>ROW(Source!A495)</f>
        <v>495</v>
      </c>
      <c r="B822">
        <v>68187018</v>
      </c>
      <c r="C822">
        <v>68193956</v>
      </c>
      <c r="D822">
        <v>64873129</v>
      </c>
      <c r="E822">
        <v>1</v>
      </c>
      <c r="F822">
        <v>1</v>
      </c>
      <c r="G822">
        <v>1</v>
      </c>
      <c r="H822">
        <v>2</v>
      </c>
      <c r="I822" t="s">
        <v>715</v>
      </c>
      <c r="J822" t="s">
        <v>716</v>
      </c>
      <c r="K822" t="s">
        <v>717</v>
      </c>
      <c r="L822">
        <v>1368</v>
      </c>
      <c r="N822">
        <v>1011</v>
      </c>
      <c r="O822" t="s">
        <v>669</v>
      </c>
      <c r="P822" t="s">
        <v>669</v>
      </c>
      <c r="Q822">
        <v>1</v>
      </c>
      <c r="W822">
        <v>0</v>
      </c>
      <c r="X822">
        <v>1230759911</v>
      </c>
      <c r="Y822">
        <v>0.27500000000000002</v>
      </c>
      <c r="AA822">
        <v>0</v>
      </c>
      <c r="AB822">
        <v>851.65</v>
      </c>
      <c r="AC822">
        <v>329.79</v>
      </c>
      <c r="AD822">
        <v>0</v>
      </c>
      <c r="AE822">
        <v>0</v>
      </c>
      <c r="AF822">
        <v>87.17</v>
      </c>
      <c r="AG822">
        <v>11.6</v>
      </c>
      <c r="AH822">
        <v>0</v>
      </c>
      <c r="AI822">
        <v>1</v>
      </c>
      <c r="AJ822">
        <v>9.77</v>
      </c>
      <c r="AK822">
        <v>28.43</v>
      </c>
      <c r="AL822">
        <v>1</v>
      </c>
      <c r="AN822">
        <v>0</v>
      </c>
      <c r="AO822">
        <v>1</v>
      </c>
      <c r="AP822">
        <v>1</v>
      </c>
      <c r="AQ822">
        <v>0</v>
      </c>
      <c r="AR822">
        <v>0</v>
      </c>
      <c r="AS822" t="s">
        <v>3</v>
      </c>
      <c r="AT822">
        <v>0.22</v>
      </c>
      <c r="AU822" t="s">
        <v>20</v>
      </c>
      <c r="AV822">
        <v>0</v>
      </c>
      <c r="AW822">
        <v>2</v>
      </c>
      <c r="AX822">
        <v>68193976</v>
      </c>
      <c r="AY822">
        <v>1</v>
      </c>
      <c r="AZ822">
        <v>0</v>
      </c>
      <c r="BA822">
        <v>808</v>
      </c>
      <c r="BB822">
        <v>0</v>
      </c>
      <c r="BC822">
        <v>0</v>
      </c>
      <c r="BD822">
        <v>0</v>
      </c>
      <c r="BE822">
        <v>0</v>
      </c>
      <c r="BF822">
        <v>0</v>
      </c>
      <c r="BG822">
        <v>0</v>
      </c>
      <c r="BH822">
        <v>0</v>
      </c>
      <c r="BI822">
        <v>0</v>
      </c>
      <c r="BJ822">
        <v>0</v>
      </c>
      <c r="BK822">
        <v>0</v>
      </c>
      <c r="BL822">
        <v>0</v>
      </c>
      <c r="BM822">
        <v>0</v>
      </c>
      <c r="BN822">
        <v>0</v>
      </c>
      <c r="BO822">
        <v>0</v>
      </c>
      <c r="BP822">
        <v>0</v>
      </c>
      <c r="BQ822">
        <v>0</v>
      </c>
      <c r="BR822">
        <v>0</v>
      </c>
      <c r="BS822">
        <v>0</v>
      </c>
      <c r="BT822">
        <v>0</v>
      </c>
      <c r="BU822">
        <v>0</v>
      </c>
      <c r="BV822">
        <v>0</v>
      </c>
      <c r="BW822">
        <v>0</v>
      </c>
      <c r="CX822">
        <f>Y822*Source!I495</f>
        <v>0.11000000000000001</v>
      </c>
      <c r="CY822">
        <f>AB822</f>
        <v>851.65</v>
      </c>
      <c r="CZ822">
        <f>AF822</f>
        <v>87.17</v>
      </c>
      <c r="DA822">
        <f>AJ822</f>
        <v>9.77</v>
      </c>
      <c r="DB822">
        <f>ROUND((ROUND(AT822*CZ822,2)*1.25),6)</f>
        <v>23.975000000000001</v>
      </c>
      <c r="DC822">
        <f>ROUND((ROUND(AT822*AG822,2)*1.25),6)</f>
        <v>3.1875</v>
      </c>
    </row>
    <row r="823" spans="1:107" x14ac:dyDescent="0.2">
      <c r="A823">
        <f>ROW(Source!A495)</f>
        <v>495</v>
      </c>
      <c r="B823">
        <v>68187018</v>
      </c>
      <c r="C823">
        <v>68193956</v>
      </c>
      <c r="D823">
        <v>64807574</v>
      </c>
      <c r="E823">
        <v>1</v>
      </c>
      <c r="F823">
        <v>1</v>
      </c>
      <c r="G823">
        <v>1</v>
      </c>
      <c r="H823">
        <v>3</v>
      </c>
      <c r="I823" t="s">
        <v>985</v>
      </c>
      <c r="J823" t="s">
        <v>986</v>
      </c>
      <c r="K823" t="s">
        <v>987</v>
      </c>
      <c r="L823">
        <v>1348</v>
      </c>
      <c r="N823">
        <v>1009</v>
      </c>
      <c r="O823" t="s">
        <v>133</v>
      </c>
      <c r="P823" t="s">
        <v>133</v>
      </c>
      <c r="Q823">
        <v>1000</v>
      </c>
      <c r="W823">
        <v>0</v>
      </c>
      <c r="X823">
        <v>1625292450</v>
      </c>
      <c r="Y823">
        <v>4.0000000000000002E-4</v>
      </c>
      <c r="AA823">
        <v>48531.96</v>
      </c>
      <c r="AB823">
        <v>0</v>
      </c>
      <c r="AC823">
        <v>0</v>
      </c>
      <c r="AD823">
        <v>0</v>
      </c>
      <c r="AE823">
        <v>15118.99</v>
      </c>
      <c r="AF823">
        <v>0</v>
      </c>
      <c r="AG823">
        <v>0</v>
      </c>
      <c r="AH823">
        <v>0</v>
      </c>
      <c r="AI823">
        <v>3.21</v>
      </c>
      <c r="AJ823">
        <v>1</v>
      </c>
      <c r="AK823">
        <v>1</v>
      </c>
      <c r="AL823">
        <v>1</v>
      </c>
      <c r="AN823">
        <v>0</v>
      </c>
      <c r="AO823">
        <v>1</v>
      </c>
      <c r="AP823">
        <v>0</v>
      </c>
      <c r="AQ823">
        <v>0</v>
      </c>
      <c r="AR823">
        <v>0</v>
      </c>
      <c r="AS823" t="s">
        <v>3</v>
      </c>
      <c r="AT823">
        <v>4.0000000000000002E-4</v>
      </c>
      <c r="AU823" t="s">
        <v>3</v>
      </c>
      <c r="AV823">
        <v>0</v>
      </c>
      <c r="AW823">
        <v>2</v>
      </c>
      <c r="AX823">
        <v>68193977</v>
      </c>
      <c r="AY823">
        <v>1</v>
      </c>
      <c r="AZ823">
        <v>0</v>
      </c>
      <c r="BA823">
        <v>809</v>
      </c>
      <c r="BB823">
        <v>0</v>
      </c>
      <c r="BC823">
        <v>0</v>
      </c>
      <c r="BD823">
        <v>0</v>
      </c>
      <c r="BE823">
        <v>0</v>
      </c>
      <c r="BF823">
        <v>0</v>
      </c>
      <c r="BG823">
        <v>0</v>
      </c>
      <c r="BH823">
        <v>0</v>
      </c>
      <c r="BI823">
        <v>0</v>
      </c>
      <c r="BJ823">
        <v>0</v>
      </c>
      <c r="BK823">
        <v>0</v>
      </c>
      <c r="BL823">
        <v>0</v>
      </c>
      <c r="BM823">
        <v>0</v>
      </c>
      <c r="BN823">
        <v>0</v>
      </c>
      <c r="BO823">
        <v>0</v>
      </c>
      <c r="BP823">
        <v>0</v>
      </c>
      <c r="BQ823">
        <v>0</v>
      </c>
      <c r="BR823">
        <v>0</v>
      </c>
      <c r="BS823">
        <v>0</v>
      </c>
      <c r="BT823">
        <v>0</v>
      </c>
      <c r="BU823">
        <v>0</v>
      </c>
      <c r="BV823">
        <v>0</v>
      </c>
      <c r="BW823">
        <v>0</v>
      </c>
      <c r="CX823">
        <f>Y823*Source!I495</f>
        <v>1.6000000000000001E-4</v>
      </c>
      <c r="CY823">
        <f t="shared" ref="CY823:CY832" si="181">AA823</f>
        <v>48531.96</v>
      </c>
      <c r="CZ823">
        <f t="shared" ref="CZ823:CZ832" si="182">AE823</f>
        <v>15118.99</v>
      </c>
      <c r="DA823">
        <f t="shared" ref="DA823:DA832" si="183">AI823</f>
        <v>3.21</v>
      </c>
      <c r="DB823">
        <f t="shared" ref="DB823:DB832" si="184">ROUND(ROUND(AT823*CZ823,2),6)</f>
        <v>6.05</v>
      </c>
      <c r="DC823">
        <f t="shared" ref="DC823:DC832" si="185">ROUND(ROUND(AT823*AG823,2),6)</f>
        <v>0</v>
      </c>
    </row>
    <row r="824" spans="1:107" x14ac:dyDescent="0.2">
      <c r="A824">
        <f>ROW(Source!A495)</f>
        <v>495</v>
      </c>
      <c r="B824">
        <v>68187018</v>
      </c>
      <c r="C824">
        <v>68193956</v>
      </c>
      <c r="D824">
        <v>64807749</v>
      </c>
      <c r="E824">
        <v>1</v>
      </c>
      <c r="F824">
        <v>1</v>
      </c>
      <c r="G824">
        <v>1</v>
      </c>
      <c r="H824">
        <v>3</v>
      </c>
      <c r="I824" t="s">
        <v>988</v>
      </c>
      <c r="J824" t="s">
        <v>989</v>
      </c>
      <c r="K824" t="s">
        <v>990</v>
      </c>
      <c r="L824">
        <v>1348</v>
      </c>
      <c r="N824">
        <v>1009</v>
      </c>
      <c r="O824" t="s">
        <v>133</v>
      </c>
      <c r="P824" t="s">
        <v>133</v>
      </c>
      <c r="Q824">
        <v>1000</v>
      </c>
      <c r="W824">
        <v>0</v>
      </c>
      <c r="X824">
        <v>24062879</v>
      </c>
      <c r="Y824">
        <v>2.0000000000000001E-4</v>
      </c>
      <c r="AA824">
        <v>55765.5</v>
      </c>
      <c r="AB824">
        <v>0</v>
      </c>
      <c r="AC824">
        <v>0</v>
      </c>
      <c r="AD824">
        <v>0</v>
      </c>
      <c r="AE824">
        <v>16950</v>
      </c>
      <c r="AF824">
        <v>0</v>
      </c>
      <c r="AG824">
        <v>0</v>
      </c>
      <c r="AH824">
        <v>0</v>
      </c>
      <c r="AI824">
        <v>3.29</v>
      </c>
      <c r="AJ824">
        <v>1</v>
      </c>
      <c r="AK824">
        <v>1</v>
      </c>
      <c r="AL824">
        <v>1</v>
      </c>
      <c r="AN824">
        <v>0</v>
      </c>
      <c r="AO824">
        <v>1</v>
      </c>
      <c r="AP824">
        <v>0</v>
      </c>
      <c r="AQ824">
        <v>0</v>
      </c>
      <c r="AR824">
        <v>0</v>
      </c>
      <c r="AS824" t="s">
        <v>3</v>
      </c>
      <c r="AT824">
        <v>2.0000000000000001E-4</v>
      </c>
      <c r="AU824" t="s">
        <v>3</v>
      </c>
      <c r="AV824">
        <v>0</v>
      </c>
      <c r="AW824">
        <v>2</v>
      </c>
      <c r="AX824">
        <v>68193978</v>
      </c>
      <c r="AY824">
        <v>1</v>
      </c>
      <c r="AZ824">
        <v>0</v>
      </c>
      <c r="BA824">
        <v>810</v>
      </c>
      <c r="BB824">
        <v>0</v>
      </c>
      <c r="BC824">
        <v>0</v>
      </c>
      <c r="BD824">
        <v>0</v>
      </c>
      <c r="BE824">
        <v>0</v>
      </c>
      <c r="BF824">
        <v>0</v>
      </c>
      <c r="BG824">
        <v>0</v>
      </c>
      <c r="BH824">
        <v>0</v>
      </c>
      <c r="BI824">
        <v>0</v>
      </c>
      <c r="BJ824">
        <v>0</v>
      </c>
      <c r="BK824">
        <v>0</v>
      </c>
      <c r="BL824">
        <v>0</v>
      </c>
      <c r="BM824">
        <v>0</v>
      </c>
      <c r="BN824">
        <v>0</v>
      </c>
      <c r="BO824">
        <v>0</v>
      </c>
      <c r="BP824">
        <v>0</v>
      </c>
      <c r="BQ824">
        <v>0</v>
      </c>
      <c r="BR824">
        <v>0</v>
      </c>
      <c r="BS824">
        <v>0</v>
      </c>
      <c r="BT824">
        <v>0</v>
      </c>
      <c r="BU824">
        <v>0</v>
      </c>
      <c r="BV824">
        <v>0</v>
      </c>
      <c r="BW824">
        <v>0</v>
      </c>
      <c r="CX824">
        <f>Y824*Source!I495</f>
        <v>8.0000000000000007E-5</v>
      </c>
      <c r="CY824">
        <f t="shared" si="181"/>
        <v>55765.5</v>
      </c>
      <c r="CZ824">
        <f t="shared" si="182"/>
        <v>16950</v>
      </c>
      <c r="DA824">
        <f t="shared" si="183"/>
        <v>3.29</v>
      </c>
      <c r="DB824">
        <f t="shared" si="184"/>
        <v>3.39</v>
      </c>
      <c r="DC824">
        <f t="shared" si="185"/>
        <v>0</v>
      </c>
    </row>
    <row r="825" spans="1:107" x14ac:dyDescent="0.2">
      <c r="A825">
        <f>ROW(Source!A495)</f>
        <v>495</v>
      </c>
      <c r="B825">
        <v>68187018</v>
      </c>
      <c r="C825">
        <v>68193956</v>
      </c>
      <c r="D825">
        <v>64807833</v>
      </c>
      <c r="E825">
        <v>1</v>
      </c>
      <c r="F825">
        <v>1</v>
      </c>
      <c r="G825">
        <v>1</v>
      </c>
      <c r="H825">
        <v>3</v>
      </c>
      <c r="I825" t="s">
        <v>1070</v>
      </c>
      <c r="J825" t="s">
        <v>1071</v>
      </c>
      <c r="K825" t="s">
        <v>1072</v>
      </c>
      <c r="L825">
        <v>1348</v>
      </c>
      <c r="N825">
        <v>1009</v>
      </c>
      <c r="O825" t="s">
        <v>133</v>
      </c>
      <c r="P825" t="s">
        <v>133</v>
      </c>
      <c r="Q825">
        <v>1000</v>
      </c>
      <c r="W825">
        <v>0</v>
      </c>
      <c r="X825">
        <v>1645202039</v>
      </c>
      <c r="Y825">
        <v>3.5999999999999999E-3</v>
      </c>
      <c r="AA825">
        <v>27908.74</v>
      </c>
      <c r="AB825">
        <v>0</v>
      </c>
      <c r="AC825">
        <v>0</v>
      </c>
      <c r="AD825">
        <v>0</v>
      </c>
      <c r="AE825">
        <v>5989</v>
      </c>
      <c r="AF825">
        <v>0</v>
      </c>
      <c r="AG825">
        <v>0</v>
      </c>
      <c r="AH825">
        <v>0</v>
      </c>
      <c r="AI825">
        <v>4.66</v>
      </c>
      <c r="AJ825">
        <v>1</v>
      </c>
      <c r="AK825">
        <v>1</v>
      </c>
      <c r="AL825">
        <v>1</v>
      </c>
      <c r="AN825">
        <v>0</v>
      </c>
      <c r="AO825">
        <v>1</v>
      </c>
      <c r="AP825">
        <v>0</v>
      </c>
      <c r="AQ825">
        <v>0</v>
      </c>
      <c r="AR825">
        <v>0</v>
      </c>
      <c r="AS825" t="s">
        <v>3</v>
      </c>
      <c r="AT825">
        <v>3.5999999999999999E-3</v>
      </c>
      <c r="AU825" t="s">
        <v>3</v>
      </c>
      <c r="AV825">
        <v>0</v>
      </c>
      <c r="AW825">
        <v>2</v>
      </c>
      <c r="AX825">
        <v>68193979</v>
      </c>
      <c r="AY825">
        <v>1</v>
      </c>
      <c r="AZ825">
        <v>0</v>
      </c>
      <c r="BA825">
        <v>811</v>
      </c>
      <c r="BB825">
        <v>0</v>
      </c>
      <c r="BC825">
        <v>0</v>
      </c>
      <c r="BD825">
        <v>0</v>
      </c>
      <c r="BE825">
        <v>0</v>
      </c>
      <c r="BF825">
        <v>0</v>
      </c>
      <c r="BG825">
        <v>0</v>
      </c>
      <c r="BH825">
        <v>0</v>
      </c>
      <c r="BI825">
        <v>0</v>
      </c>
      <c r="BJ825">
        <v>0</v>
      </c>
      <c r="BK825">
        <v>0</v>
      </c>
      <c r="BL825">
        <v>0</v>
      </c>
      <c r="BM825">
        <v>0</v>
      </c>
      <c r="BN825">
        <v>0</v>
      </c>
      <c r="BO825">
        <v>0</v>
      </c>
      <c r="BP825">
        <v>0</v>
      </c>
      <c r="BQ825">
        <v>0</v>
      </c>
      <c r="BR825">
        <v>0</v>
      </c>
      <c r="BS825">
        <v>0</v>
      </c>
      <c r="BT825">
        <v>0</v>
      </c>
      <c r="BU825">
        <v>0</v>
      </c>
      <c r="BV825">
        <v>0</v>
      </c>
      <c r="BW825">
        <v>0</v>
      </c>
      <c r="CX825">
        <f>Y825*Source!I495</f>
        <v>1.4400000000000001E-3</v>
      </c>
      <c r="CY825">
        <f t="shared" si="181"/>
        <v>27908.74</v>
      </c>
      <c r="CZ825">
        <f t="shared" si="182"/>
        <v>5989</v>
      </c>
      <c r="DA825">
        <f t="shared" si="183"/>
        <v>4.66</v>
      </c>
      <c r="DB825">
        <f t="shared" si="184"/>
        <v>21.56</v>
      </c>
      <c r="DC825">
        <f t="shared" si="185"/>
        <v>0</v>
      </c>
    </row>
    <row r="826" spans="1:107" x14ac:dyDescent="0.2">
      <c r="A826">
        <f>ROW(Source!A495)</f>
        <v>495</v>
      </c>
      <c r="B826">
        <v>68187018</v>
      </c>
      <c r="C826">
        <v>68193956</v>
      </c>
      <c r="D826">
        <v>64808586</v>
      </c>
      <c r="E826">
        <v>1</v>
      </c>
      <c r="F826">
        <v>1</v>
      </c>
      <c r="G826">
        <v>1</v>
      </c>
      <c r="H826">
        <v>3</v>
      </c>
      <c r="I826" t="s">
        <v>994</v>
      </c>
      <c r="J826" t="s">
        <v>995</v>
      </c>
      <c r="K826" t="s">
        <v>996</v>
      </c>
      <c r="L826">
        <v>1346</v>
      </c>
      <c r="N826">
        <v>1009</v>
      </c>
      <c r="O826" t="s">
        <v>120</v>
      </c>
      <c r="P826" t="s">
        <v>120</v>
      </c>
      <c r="Q826">
        <v>1</v>
      </c>
      <c r="W826">
        <v>0</v>
      </c>
      <c r="X826">
        <v>-2113933962</v>
      </c>
      <c r="Y826">
        <v>0.3</v>
      </c>
      <c r="AA826">
        <v>75.33</v>
      </c>
      <c r="AB826">
        <v>0</v>
      </c>
      <c r="AC826">
        <v>0</v>
      </c>
      <c r="AD826">
        <v>0</v>
      </c>
      <c r="AE826">
        <v>37.29</v>
      </c>
      <c r="AF826">
        <v>0</v>
      </c>
      <c r="AG826">
        <v>0</v>
      </c>
      <c r="AH826">
        <v>0</v>
      </c>
      <c r="AI826">
        <v>2.02</v>
      </c>
      <c r="AJ826">
        <v>1</v>
      </c>
      <c r="AK826">
        <v>1</v>
      </c>
      <c r="AL826">
        <v>1</v>
      </c>
      <c r="AN826">
        <v>0</v>
      </c>
      <c r="AO826">
        <v>1</v>
      </c>
      <c r="AP826">
        <v>0</v>
      </c>
      <c r="AQ826">
        <v>0</v>
      </c>
      <c r="AR826">
        <v>0</v>
      </c>
      <c r="AS826" t="s">
        <v>3</v>
      </c>
      <c r="AT826">
        <v>0.3</v>
      </c>
      <c r="AU826" t="s">
        <v>3</v>
      </c>
      <c r="AV826">
        <v>0</v>
      </c>
      <c r="AW826">
        <v>2</v>
      </c>
      <c r="AX826">
        <v>68193980</v>
      </c>
      <c r="AY826">
        <v>1</v>
      </c>
      <c r="AZ826">
        <v>0</v>
      </c>
      <c r="BA826">
        <v>812</v>
      </c>
      <c r="BB826">
        <v>0</v>
      </c>
      <c r="BC826">
        <v>0</v>
      </c>
      <c r="BD826">
        <v>0</v>
      </c>
      <c r="BE826">
        <v>0</v>
      </c>
      <c r="BF826">
        <v>0</v>
      </c>
      <c r="BG826">
        <v>0</v>
      </c>
      <c r="BH826">
        <v>0</v>
      </c>
      <c r="BI826">
        <v>0</v>
      </c>
      <c r="BJ826">
        <v>0</v>
      </c>
      <c r="BK826">
        <v>0</v>
      </c>
      <c r="BL826">
        <v>0</v>
      </c>
      <c r="BM826">
        <v>0</v>
      </c>
      <c r="BN826">
        <v>0</v>
      </c>
      <c r="BO826">
        <v>0</v>
      </c>
      <c r="BP826">
        <v>0</v>
      </c>
      <c r="BQ826">
        <v>0</v>
      </c>
      <c r="BR826">
        <v>0</v>
      </c>
      <c r="BS826">
        <v>0</v>
      </c>
      <c r="BT826">
        <v>0</v>
      </c>
      <c r="BU826">
        <v>0</v>
      </c>
      <c r="BV826">
        <v>0</v>
      </c>
      <c r="BW826">
        <v>0</v>
      </c>
      <c r="CX826">
        <f>Y826*Source!I495</f>
        <v>0.12</v>
      </c>
      <c r="CY826">
        <f t="shared" si="181"/>
        <v>75.33</v>
      </c>
      <c r="CZ826">
        <f t="shared" si="182"/>
        <v>37.29</v>
      </c>
      <c r="DA826">
        <f t="shared" si="183"/>
        <v>2.02</v>
      </c>
      <c r="DB826">
        <f t="shared" si="184"/>
        <v>11.19</v>
      </c>
      <c r="DC826">
        <f t="shared" si="185"/>
        <v>0</v>
      </c>
    </row>
    <row r="827" spans="1:107" x14ac:dyDescent="0.2">
      <c r="A827">
        <f>ROW(Source!A495)</f>
        <v>495</v>
      </c>
      <c r="B827">
        <v>68187018</v>
      </c>
      <c r="C827">
        <v>68193956</v>
      </c>
      <c r="D827">
        <v>64808742</v>
      </c>
      <c r="E827">
        <v>1</v>
      </c>
      <c r="F827">
        <v>1</v>
      </c>
      <c r="G827">
        <v>1</v>
      </c>
      <c r="H827">
        <v>3</v>
      </c>
      <c r="I827" t="s">
        <v>1053</v>
      </c>
      <c r="J827" t="s">
        <v>1054</v>
      </c>
      <c r="K827" t="s">
        <v>1055</v>
      </c>
      <c r="L827">
        <v>1346</v>
      </c>
      <c r="N827">
        <v>1009</v>
      </c>
      <c r="O827" t="s">
        <v>120</v>
      </c>
      <c r="P827" t="s">
        <v>120</v>
      </c>
      <c r="Q827">
        <v>1</v>
      </c>
      <c r="W827">
        <v>0</v>
      </c>
      <c r="X827">
        <v>1489730880</v>
      </c>
      <c r="Y827">
        <v>2</v>
      </c>
      <c r="AA827">
        <v>47.95</v>
      </c>
      <c r="AB827">
        <v>0</v>
      </c>
      <c r="AC827">
        <v>0</v>
      </c>
      <c r="AD827">
        <v>0</v>
      </c>
      <c r="AE827">
        <v>9.61</v>
      </c>
      <c r="AF827">
        <v>0</v>
      </c>
      <c r="AG827">
        <v>0</v>
      </c>
      <c r="AH827">
        <v>0</v>
      </c>
      <c r="AI827">
        <v>4.99</v>
      </c>
      <c r="AJ827">
        <v>1</v>
      </c>
      <c r="AK827">
        <v>1</v>
      </c>
      <c r="AL827">
        <v>1</v>
      </c>
      <c r="AN827">
        <v>0</v>
      </c>
      <c r="AO827">
        <v>1</v>
      </c>
      <c r="AP827">
        <v>0</v>
      </c>
      <c r="AQ827">
        <v>0</v>
      </c>
      <c r="AR827">
        <v>0</v>
      </c>
      <c r="AS827" t="s">
        <v>3</v>
      </c>
      <c r="AT827">
        <v>2</v>
      </c>
      <c r="AU827" t="s">
        <v>3</v>
      </c>
      <c r="AV827">
        <v>0</v>
      </c>
      <c r="AW827">
        <v>2</v>
      </c>
      <c r="AX827">
        <v>68193981</v>
      </c>
      <c r="AY827">
        <v>1</v>
      </c>
      <c r="AZ827">
        <v>0</v>
      </c>
      <c r="BA827">
        <v>813</v>
      </c>
      <c r="BB827">
        <v>0</v>
      </c>
      <c r="BC827">
        <v>0</v>
      </c>
      <c r="BD827">
        <v>0</v>
      </c>
      <c r="BE827">
        <v>0</v>
      </c>
      <c r="BF827">
        <v>0</v>
      </c>
      <c r="BG827">
        <v>0</v>
      </c>
      <c r="BH827">
        <v>0</v>
      </c>
      <c r="BI827">
        <v>0</v>
      </c>
      <c r="BJ827">
        <v>0</v>
      </c>
      <c r="BK827">
        <v>0</v>
      </c>
      <c r="BL827">
        <v>0</v>
      </c>
      <c r="BM827">
        <v>0</v>
      </c>
      <c r="BN827">
        <v>0</v>
      </c>
      <c r="BO827">
        <v>0</v>
      </c>
      <c r="BP827">
        <v>0</v>
      </c>
      <c r="BQ827">
        <v>0</v>
      </c>
      <c r="BR827">
        <v>0</v>
      </c>
      <c r="BS827">
        <v>0</v>
      </c>
      <c r="BT827">
        <v>0</v>
      </c>
      <c r="BU827">
        <v>0</v>
      </c>
      <c r="BV827">
        <v>0</v>
      </c>
      <c r="BW827">
        <v>0</v>
      </c>
      <c r="CX827">
        <f>Y827*Source!I495</f>
        <v>0.8</v>
      </c>
      <c r="CY827">
        <f t="shared" si="181"/>
        <v>47.95</v>
      </c>
      <c r="CZ827">
        <f t="shared" si="182"/>
        <v>9.61</v>
      </c>
      <c r="DA827">
        <f t="shared" si="183"/>
        <v>4.99</v>
      </c>
      <c r="DB827">
        <f t="shared" si="184"/>
        <v>19.22</v>
      </c>
      <c r="DC827">
        <f t="shared" si="185"/>
        <v>0</v>
      </c>
    </row>
    <row r="828" spans="1:107" x14ac:dyDescent="0.2">
      <c r="A828">
        <f>ROW(Source!A495)</f>
        <v>495</v>
      </c>
      <c r="B828">
        <v>68187018</v>
      </c>
      <c r="C828">
        <v>68193956</v>
      </c>
      <c r="D828">
        <v>64809022</v>
      </c>
      <c r="E828">
        <v>1</v>
      </c>
      <c r="F828">
        <v>1</v>
      </c>
      <c r="G828">
        <v>1</v>
      </c>
      <c r="H828">
        <v>3</v>
      </c>
      <c r="I828" t="s">
        <v>1076</v>
      </c>
      <c r="J828" t="s">
        <v>1077</v>
      </c>
      <c r="K828" t="s">
        <v>1078</v>
      </c>
      <c r="L828">
        <v>1348</v>
      </c>
      <c r="N828">
        <v>1009</v>
      </c>
      <c r="O828" t="s">
        <v>133</v>
      </c>
      <c r="P828" t="s">
        <v>133</v>
      </c>
      <c r="Q828">
        <v>1000</v>
      </c>
      <c r="W828">
        <v>0</v>
      </c>
      <c r="X828">
        <v>-1124698589</v>
      </c>
      <c r="Y828">
        <v>6.9999999999999999E-4</v>
      </c>
      <c r="AA828">
        <v>101242</v>
      </c>
      <c r="AB828">
        <v>0</v>
      </c>
      <c r="AC828">
        <v>0</v>
      </c>
      <c r="AD828">
        <v>0</v>
      </c>
      <c r="AE828">
        <v>11350</v>
      </c>
      <c r="AF828">
        <v>0</v>
      </c>
      <c r="AG828">
        <v>0</v>
      </c>
      <c r="AH828">
        <v>0</v>
      </c>
      <c r="AI828">
        <v>8.92</v>
      </c>
      <c r="AJ828">
        <v>1</v>
      </c>
      <c r="AK828">
        <v>1</v>
      </c>
      <c r="AL828">
        <v>1</v>
      </c>
      <c r="AN828">
        <v>0</v>
      </c>
      <c r="AO828">
        <v>1</v>
      </c>
      <c r="AP828">
        <v>0</v>
      </c>
      <c r="AQ828">
        <v>0</v>
      </c>
      <c r="AR828">
        <v>0</v>
      </c>
      <c r="AS828" t="s">
        <v>3</v>
      </c>
      <c r="AT828">
        <v>6.9999999999999999E-4</v>
      </c>
      <c r="AU828" t="s">
        <v>3</v>
      </c>
      <c r="AV828">
        <v>0</v>
      </c>
      <c r="AW828">
        <v>2</v>
      </c>
      <c r="AX828">
        <v>68193982</v>
      </c>
      <c r="AY828">
        <v>1</v>
      </c>
      <c r="AZ828">
        <v>0</v>
      </c>
      <c r="BA828">
        <v>814</v>
      </c>
      <c r="BB828">
        <v>0</v>
      </c>
      <c r="BC828">
        <v>0</v>
      </c>
      <c r="BD828">
        <v>0</v>
      </c>
      <c r="BE828">
        <v>0</v>
      </c>
      <c r="BF828">
        <v>0</v>
      </c>
      <c r="BG828">
        <v>0</v>
      </c>
      <c r="BH828">
        <v>0</v>
      </c>
      <c r="BI828">
        <v>0</v>
      </c>
      <c r="BJ828">
        <v>0</v>
      </c>
      <c r="BK828">
        <v>0</v>
      </c>
      <c r="BL828">
        <v>0</v>
      </c>
      <c r="BM828">
        <v>0</v>
      </c>
      <c r="BN828">
        <v>0</v>
      </c>
      <c r="BO828">
        <v>0</v>
      </c>
      <c r="BP828">
        <v>0</v>
      </c>
      <c r="BQ828">
        <v>0</v>
      </c>
      <c r="BR828">
        <v>0</v>
      </c>
      <c r="BS828">
        <v>0</v>
      </c>
      <c r="BT828">
        <v>0</v>
      </c>
      <c r="BU828">
        <v>0</v>
      </c>
      <c r="BV828">
        <v>0</v>
      </c>
      <c r="BW828">
        <v>0</v>
      </c>
      <c r="CX828">
        <f>Y828*Source!I495</f>
        <v>2.8000000000000003E-4</v>
      </c>
      <c r="CY828">
        <f t="shared" si="181"/>
        <v>101242</v>
      </c>
      <c r="CZ828">
        <f t="shared" si="182"/>
        <v>11350</v>
      </c>
      <c r="DA828">
        <f t="shared" si="183"/>
        <v>8.92</v>
      </c>
      <c r="DB828">
        <f t="shared" si="184"/>
        <v>7.95</v>
      </c>
      <c r="DC828">
        <f t="shared" si="185"/>
        <v>0</v>
      </c>
    </row>
    <row r="829" spans="1:107" x14ac:dyDescent="0.2">
      <c r="A829">
        <f>ROW(Source!A495)</f>
        <v>495</v>
      </c>
      <c r="B829">
        <v>68187018</v>
      </c>
      <c r="C829">
        <v>68193956</v>
      </c>
      <c r="D829">
        <v>64809038</v>
      </c>
      <c r="E829">
        <v>1</v>
      </c>
      <c r="F829">
        <v>1</v>
      </c>
      <c r="G829">
        <v>1</v>
      </c>
      <c r="H829">
        <v>3</v>
      </c>
      <c r="I829" t="s">
        <v>1079</v>
      </c>
      <c r="J829" t="s">
        <v>1080</v>
      </c>
      <c r="K829" t="s">
        <v>1081</v>
      </c>
      <c r="L829">
        <v>1356</v>
      </c>
      <c r="N829">
        <v>1010</v>
      </c>
      <c r="O829" t="s">
        <v>271</v>
      </c>
      <c r="P829" t="s">
        <v>271</v>
      </c>
      <c r="Q829">
        <v>1000</v>
      </c>
      <c r="W829">
        <v>0</v>
      </c>
      <c r="X829">
        <v>69956878</v>
      </c>
      <c r="Y829">
        <v>0.04</v>
      </c>
      <c r="AA829">
        <v>240</v>
      </c>
      <c r="AB829">
        <v>0</v>
      </c>
      <c r="AC829">
        <v>0</v>
      </c>
      <c r="AD829">
        <v>0</v>
      </c>
      <c r="AE829">
        <v>200</v>
      </c>
      <c r="AF829">
        <v>0</v>
      </c>
      <c r="AG829">
        <v>0</v>
      </c>
      <c r="AH829">
        <v>0</v>
      </c>
      <c r="AI829">
        <v>1.2</v>
      </c>
      <c r="AJ829">
        <v>1</v>
      </c>
      <c r="AK829">
        <v>1</v>
      </c>
      <c r="AL829">
        <v>1</v>
      </c>
      <c r="AN829">
        <v>0</v>
      </c>
      <c r="AO829">
        <v>1</v>
      </c>
      <c r="AP829">
        <v>0</v>
      </c>
      <c r="AQ829">
        <v>0</v>
      </c>
      <c r="AR829">
        <v>0</v>
      </c>
      <c r="AS829" t="s">
        <v>3</v>
      </c>
      <c r="AT829">
        <v>0.04</v>
      </c>
      <c r="AU829" t="s">
        <v>3</v>
      </c>
      <c r="AV829">
        <v>0</v>
      </c>
      <c r="AW829">
        <v>2</v>
      </c>
      <c r="AX829">
        <v>68193983</v>
      </c>
      <c r="AY829">
        <v>1</v>
      </c>
      <c r="AZ829">
        <v>0</v>
      </c>
      <c r="BA829">
        <v>815</v>
      </c>
      <c r="BB829">
        <v>0</v>
      </c>
      <c r="BC829">
        <v>0</v>
      </c>
      <c r="BD829">
        <v>0</v>
      </c>
      <c r="BE829">
        <v>0</v>
      </c>
      <c r="BF829">
        <v>0</v>
      </c>
      <c r="BG829">
        <v>0</v>
      </c>
      <c r="BH829">
        <v>0</v>
      </c>
      <c r="BI829">
        <v>0</v>
      </c>
      <c r="BJ829">
        <v>0</v>
      </c>
      <c r="BK829">
        <v>0</v>
      </c>
      <c r="BL829">
        <v>0</v>
      </c>
      <c r="BM829">
        <v>0</v>
      </c>
      <c r="BN829">
        <v>0</v>
      </c>
      <c r="BO829">
        <v>0</v>
      </c>
      <c r="BP829">
        <v>0</v>
      </c>
      <c r="BQ829">
        <v>0</v>
      </c>
      <c r="BR829">
        <v>0</v>
      </c>
      <c r="BS829">
        <v>0</v>
      </c>
      <c r="BT829">
        <v>0</v>
      </c>
      <c r="BU829">
        <v>0</v>
      </c>
      <c r="BV829">
        <v>0</v>
      </c>
      <c r="BW829">
        <v>0</v>
      </c>
      <c r="CX829">
        <f>Y829*Source!I495</f>
        <v>1.6E-2</v>
      </c>
      <c r="CY829">
        <f t="shared" si="181"/>
        <v>240</v>
      </c>
      <c r="CZ829">
        <f t="shared" si="182"/>
        <v>200</v>
      </c>
      <c r="DA829">
        <f t="shared" si="183"/>
        <v>1.2</v>
      </c>
      <c r="DB829">
        <f t="shared" si="184"/>
        <v>8</v>
      </c>
      <c r="DC829">
        <f t="shared" si="185"/>
        <v>0</v>
      </c>
    </row>
    <row r="830" spans="1:107" x14ac:dyDescent="0.2">
      <c r="A830">
        <f>ROW(Source!A495)</f>
        <v>495</v>
      </c>
      <c r="B830">
        <v>68187018</v>
      </c>
      <c r="C830">
        <v>68193956</v>
      </c>
      <c r="D830">
        <v>64832238</v>
      </c>
      <c r="E830">
        <v>1</v>
      </c>
      <c r="F830">
        <v>1</v>
      </c>
      <c r="G830">
        <v>1</v>
      </c>
      <c r="H830">
        <v>3</v>
      </c>
      <c r="I830" t="s">
        <v>425</v>
      </c>
      <c r="J830" t="s">
        <v>427</v>
      </c>
      <c r="K830" t="s">
        <v>426</v>
      </c>
      <c r="L830">
        <v>1035</v>
      </c>
      <c r="N830">
        <v>1013</v>
      </c>
      <c r="O830" t="s">
        <v>103</v>
      </c>
      <c r="P830" t="s">
        <v>103</v>
      </c>
      <c r="Q830">
        <v>1</v>
      </c>
      <c r="W830">
        <v>0</v>
      </c>
      <c r="X830">
        <v>587737873</v>
      </c>
      <c r="Y830">
        <v>10</v>
      </c>
      <c r="AA830">
        <v>1689.76</v>
      </c>
      <c r="AB830">
        <v>0</v>
      </c>
      <c r="AC830">
        <v>0</v>
      </c>
      <c r="AD830">
        <v>0</v>
      </c>
      <c r="AE830">
        <v>312.33999999999997</v>
      </c>
      <c r="AF830">
        <v>0</v>
      </c>
      <c r="AG830">
        <v>0</v>
      </c>
      <c r="AH830">
        <v>0</v>
      </c>
      <c r="AI830">
        <v>5.41</v>
      </c>
      <c r="AJ830">
        <v>1</v>
      </c>
      <c r="AK830">
        <v>1</v>
      </c>
      <c r="AL830">
        <v>1</v>
      </c>
      <c r="AN830">
        <v>0</v>
      </c>
      <c r="AO830">
        <v>0</v>
      </c>
      <c r="AP830">
        <v>0</v>
      </c>
      <c r="AQ830">
        <v>0</v>
      </c>
      <c r="AR830">
        <v>0</v>
      </c>
      <c r="AS830" t="s">
        <v>3</v>
      </c>
      <c r="AT830">
        <v>10</v>
      </c>
      <c r="AU830" t="s">
        <v>3</v>
      </c>
      <c r="AV830">
        <v>0</v>
      </c>
      <c r="AW830">
        <v>1</v>
      </c>
      <c r="AX830">
        <v>-1</v>
      </c>
      <c r="AY830">
        <v>0</v>
      </c>
      <c r="AZ830">
        <v>0</v>
      </c>
      <c r="BA830" t="s">
        <v>3</v>
      </c>
      <c r="BB830">
        <v>0</v>
      </c>
      <c r="BC830">
        <v>0</v>
      </c>
      <c r="BD830">
        <v>0</v>
      </c>
      <c r="BE830">
        <v>0</v>
      </c>
      <c r="BF830">
        <v>0</v>
      </c>
      <c r="BG830">
        <v>0</v>
      </c>
      <c r="BH830">
        <v>0</v>
      </c>
      <c r="BI830">
        <v>0</v>
      </c>
      <c r="BJ830">
        <v>0</v>
      </c>
      <c r="BK830">
        <v>0</v>
      </c>
      <c r="BL830">
        <v>0</v>
      </c>
      <c r="BM830">
        <v>0</v>
      </c>
      <c r="BN830">
        <v>0</v>
      </c>
      <c r="BO830">
        <v>0</v>
      </c>
      <c r="BP830">
        <v>0</v>
      </c>
      <c r="BQ830">
        <v>0</v>
      </c>
      <c r="BR830">
        <v>0</v>
      </c>
      <c r="BS830">
        <v>0</v>
      </c>
      <c r="BT830">
        <v>0</v>
      </c>
      <c r="BU830">
        <v>0</v>
      </c>
      <c r="BV830">
        <v>0</v>
      </c>
      <c r="BW830">
        <v>0</v>
      </c>
      <c r="CX830">
        <f>Y830*Source!I495</f>
        <v>4</v>
      </c>
      <c r="CY830">
        <f t="shared" si="181"/>
        <v>1689.76</v>
      </c>
      <c r="CZ830">
        <f t="shared" si="182"/>
        <v>312.33999999999997</v>
      </c>
      <c r="DA830">
        <f t="shared" si="183"/>
        <v>5.41</v>
      </c>
      <c r="DB830">
        <f t="shared" si="184"/>
        <v>3123.4</v>
      </c>
      <c r="DC830">
        <f t="shared" si="185"/>
        <v>0</v>
      </c>
    </row>
    <row r="831" spans="1:107" x14ac:dyDescent="0.2">
      <c r="A831">
        <f>ROW(Source!A495)</f>
        <v>495</v>
      </c>
      <c r="B831">
        <v>68187018</v>
      </c>
      <c r="C831">
        <v>68193956</v>
      </c>
      <c r="D831">
        <v>64832442</v>
      </c>
      <c r="E831">
        <v>1</v>
      </c>
      <c r="F831">
        <v>1</v>
      </c>
      <c r="G831">
        <v>1</v>
      </c>
      <c r="H831">
        <v>3</v>
      </c>
      <c r="I831" t="s">
        <v>418</v>
      </c>
      <c r="J831" t="s">
        <v>420</v>
      </c>
      <c r="K831" t="s">
        <v>419</v>
      </c>
      <c r="L831">
        <v>1035</v>
      </c>
      <c r="N831">
        <v>1013</v>
      </c>
      <c r="O831" t="s">
        <v>103</v>
      </c>
      <c r="P831" t="s">
        <v>103</v>
      </c>
      <c r="Q831">
        <v>1</v>
      </c>
      <c r="W831">
        <v>1</v>
      </c>
      <c r="X831">
        <v>-1944775516</v>
      </c>
      <c r="Y831">
        <v>-10</v>
      </c>
      <c r="AA831">
        <v>1432.6</v>
      </c>
      <c r="AB831">
        <v>0</v>
      </c>
      <c r="AC831">
        <v>0</v>
      </c>
      <c r="AD831">
        <v>0</v>
      </c>
      <c r="AE831">
        <v>130</v>
      </c>
      <c r="AF831">
        <v>0</v>
      </c>
      <c r="AG831">
        <v>0</v>
      </c>
      <c r="AH831">
        <v>0</v>
      </c>
      <c r="AI831">
        <v>11.02</v>
      </c>
      <c r="AJ831">
        <v>1</v>
      </c>
      <c r="AK831">
        <v>1</v>
      </c>
      <c r="AL831">
        <v>1</v>
      </c>
      <c r="AN831">
        <v>0</v>
      </c>
      <c r="AO831">
        <v>1</v>
      </c>
      <c r="AP831">
        <v>0</v>
      </c>
      <c r="AQ831">
        <v>0</v>
      </c>
      <c r="AR831">
        <v>0</v>
      </c>
      <c r="AS831" t="s">
        <v>3</v>
      </c>
      <c r="AT831">
        <v>-10</v>
      </c>
      <c r="AU831" t="s">
        <v>3</v>
      </c>
      <c r="AV831">
        <v>0</v>
      </c>
      <c r="AW831">
        <v>2</v>
      </c>
      <c r="AX831">
        <v>68193984</v>
      </c>
      <c r="AY831">
        <v>1</v>
      </c>
      <c r="AZ831">
        <v>6144</v>
      </c>
      <c r="BA831">
        <v>816</v>
      </c>
      <c r="BB831">
        <v>0</v>
      </c>
      <c r="BC831">
        <v>0</v>
      </c>
      <c r="BD831">
        <v>0</v>
      </c>
      <c r="BE831">
        <v>0</v>
      </c>
      <c r="BF831">
        <v>0</v>
      </c>
      <c r="BG831">
        <v>0</v>
      </c>
      <c r="BH831">
        <v>0</v>
      </c>
      <c r="BI831">
        <v>0</v>
      </c>
      <c r="BJ831">
        <v>0</v>
      </c>
      <c r="BK831">
        <v>0</v>
      </c>
      <c r="BL831">
        <v>0</v>
      </c>
      <c r="BM831">
        <v>0</v>
      </c>
      <c r="BN831">
        <v>0</v>
      </c>
      <c r="BO831">
        <v>0</v>
      </c>
      <c r="BP831">
        <v>0</v>
      </c>
      <c r="BQ831">
        <v>0</v>
      </c>
      <c r="BR831">
        <v>0</v>
      </c>
      <c r="BS831">
        <v>0</v>
      </c>
      <c r="BT831">
        <v>0</v>
      </c>
      <c r="BU831">
        <v>0</v>
      </c>
      <c r="BV831">
        <v>0</v>
      </c>
      <c r="BW831">
        <v>0</v>
      </c>
      <c r="CX831">
        <f>Y831*Source!I495</f>
        <v>-4</v>
      </c>
      <c r="CY831">
        <f t="shared" si="181"/>
        <v>1432.6</v>
      </c>
      <c r="CZ831">
        <f t="shared" si="182"/>
        <v>130</v>
      </c>
      <c r="DA831">
        <f t="shared" si="183"/>
        <v>11.02</v>
      </c>
      <c r="DB831">
        <f t="shared" si="184"/>
        <v>-1300</v>
      </c>
      <c r="DC831">
        <f t="shared" si="185"/>
        <v>0</v>
      </c>
    </row>
    <row r="832" spans="1:107" x14ac:dyDescent="0.2">
      <c r="A832">
        <f>ROW(Source!A495)</f>
        <v>495</v>
      </c>
      <c r="B832">
        <v>68187018</v>
      </c>
      <c r="C832">
        <v>68193956</v>
      </c>
      <c r="D832">
        <v>0</v>
      </c>
      <c r="E832">
        <v>1</v>
      </c>
      <c r="F832">
        <v>1</v>
      </c>
      <c r="G832">
        <v>1</v>
      </c>
      <c r="H832">
        <v>3</v>
      </c>
      <c r="I832" t="s">
        <v>221</v>
      </c>
      <c r="J832" t="s">
        <v>3</v>
      </c>
      <c r="K832" t="s">
        <v>422</v>
      </c>
      <c r="L832">
        <v>1354</v>
      </c>
      <c r="N832">
        <v>1010</v>
      </c>
      <c r="O832" t="s">
        <v>72</v>
      </c>
      <c r="P832" t="s">
        <v>72</v>
      </c>
      <c r="Q832">
        <v>1</v>
      </c>
      <c r="W832">
        <v>0</v>
      </c>
      <c r="X832">
        <v>-1138927226</v>
      </c>
      <c r="Y832">
        <v>10</v>
      </c>
      <c r="AA832">
        <v>6536.5</v>
      </c>
      <c r="AB832">
        <v>0</v>
      </c>
      <c r="AC832">
        <v>0</v>
      </c>
      <c r="AD832">
        <v>0</v>
      </c>
      <c r="AE832">
        <v>6536.5</v>
      </c>
      <c r="AF832">
        <v>0</v>
      </c>
      <c r="AG832">
        <v>0</v>
      </c>
      <c r="AH832">
        <v>0</v>
      </c>
      <c r="AI832">
        <v>1</v>
      </c>
      <c r="AJ832">
        <v>1</v>
      </c>
      <c r="AK832">
        <v>1</v>
      </c>
      <c r="AL832">
        <v>1</v>
      </c>
      <c r="AN832">
        <v>0</v>
      </c>
      <c r="AO832">
        <v>0</v>
      </c>
      <c r="AP832">
        <v>0</v>
      </c>
      <c r="AQ832">
        <v>0</v>
      </c>
      <c r="AR832">
        <v>0</v>
      </c>
      <c r="AS832" t="s">
        <v>3</v>
      </c>
      <c r="AT832">
        <v>10</v>
      </c>
      <c r="AU832" t="s">
        <v>3</v>
      </c>
      <c r="AV832">
        <v>0</v>
      </c>
      <c r="AW832">
        <v>1</v>
      </c>
      <c r="AX832">
        <v>-1</v>
      </c>
      <c r="AY832">
        <v>0</v>
      </c>
      <c r="AZ832">
        <v>0</v>
      </c>
      <c r="BA832" t="s">
        <v>3</v>
      </c>
      <c r="BB832">
        <v>0</v>
      </c>
      <c r="BC832">
        <v>0</v>
      </c>
      <c r="BD832">
        <v>0</v>
      </c>
      <c r="BE832">
        <v>0</v>
      </c>
      <c r="BF832">
        <v>0</v>
      </c>
      <c r="BG832">
        <v>0</v>
      </c>
      <c r="BH832">
        <v>0</v>
      </c>
      <c r="BI832">
        <v>0</v>
      </c>
      <c r="BJ832">
        <v>0</v>
      </c>
      <c r="BK832">
        <v>0</v>
      </c>
      <c r="BL832">
        <v>0</v>
      </c>
      <c r="BM832">
        <v>0</v>
      </c>
      <c r="BN832">
        <v>0</v>
      </c>
      <c r="BO832">
        <v>0</v>
      </c>
      <c r="BP832">
        <v>0</v>
      </c>
      <c r="BQ832">
        <v>0</v>
      </c>
      <c r="BR832">
        <v>0</v>
      </c>
      <c r="BS832">
        <v>0</v>
      </c>
      <c r="BT832">
        <v>0</v>
      </c>
      <c r="BU832">
        <v>0</v>
      </c>
      <c r="BV832">
        <v>0</v>
      </c>
      <c r="BW832">
        <v>0</v>
      </c>
      <c r="CX832">
        <f>Y832*Source!I495</f>
        <v>4</v>
      </c>
      <c r="CY832">
        <f t="shared" si="181"/>
        <v>6536.5</v>
      </c>
      <c r="CZ832">
        <f t="shared" si="182"/>
        <v>6536.5</v>
      </c>
      <c r="DA832">
        <f t="shared" si="183"/>
        <v>1</v>
      </c>
      <c r="DB832">
        <f t="shared" si="184"/>
        <v>65365</v>
      </c>
      <c r="DC832">
        <f t="shared" si="185"/>
        <v>0</v>
      </c>
    </row>
    <row r="833" spans="1:107" x14ac:dyDescent="0.2">
      <c r="A833">
        <f>ROW(Source!A499)</f>
        <v>499</v>
      </c>
      <c r="B833">
        <v>68187018</v>
      </c>
      <c r="C833">
        <v>68193988</v>
      </c>
      <c r="D833">
        <v>18407546</v>
      </c>
      <c r="E833">
        <v>1</v>
      </c>
      <c r="F833">
        <v>1</v>
      </c>
      <c r="G833">
        <v>1</v>
      </c>
      <c r="H833">
        <v>1</v>
      </c>
      <c r="I833" t="s">
        <v>881</v>
      </c>
      <c r="J833" t="s">
        <v>3</v>
      </c>
      <c r="K833" t="s">
        <v>882</v>
      </c>
      <c r="L833">
        <v>1369</v>
      </c>
      <c r="N833">
        <v>1013</v>
      </c>
      <c r="O833" t="s">
        <v>665</v>
      </c>
      <c r="P833" t="s">
        <v>665</v>
      </c>
      <c r="Q833">
        <v>1</v>
      </c>
      <c r="W833">
        <v>0</v>
      </c>
      <c r="X833">
        <v>1709986911</v>
      </c>
      <c r="Y833">
        <v>11.868</v>
      </c>
      <c r="AA833">
        <v>0</v>
      </c>
      <c r="AB833">
        <v>0</v>
      </c>
      <c r="AC833">
        <v>0</v>
      </c>
      <c r="AD833">
        <v>9.4</v>
      </c>
      <c r="AE833">
        <v>0</v>
      </c>
      <c r="AF833">
        <v>0</v>
      </c>
      <c r="AG833">
        <v>0</v>
      </c>
      <c r="AH833">
        <v>9.4</v>
      </c>
      <c r="AI833">
        <v>1</v>
      </c>
      <c r="AJ833">
        <v>1</v>
      </c>
      <c r="AK833">
        <v>1</v>
      </c>
      <c r="AL833">
        <v>1</v>
      </c>
      <c r="AN833">
        <v>0</v>
      </c>
      <c r="AO833">
        <v>1</v>
      </c>
      <c r="AP833">
        <v>1</v>
      </c>
      <c r="AQ833">
        <v>0</v>
      </c>
      <c r="AR833">
        <v>0</v>
      </c>
      <c r="AS833" t="s">
        <v>3</v>
      </c>
      <c r="AT833">
        <v>10.32</v>
      </c>
      <c r="AU833" t="s">
        <v>21</v>
      </c>
      <c r="AV833">
        <v>1</v>
      </c>
      <c r="AW833">
        <v>2</v>
      </c>
      <c r="AX833">
        <v>68194004</v>
      </c>
      <c r="AY833">
        <v>1</v>
      </c>
      <c r="AZ833">
        <v>2048</v>
      </c>
      <c r="BA833">
        <v>817</v>
      </c>
      <c r="BB833">
        <v>0</v>
      </c>
      <c r="BC833">
        <v>0</v>
      </c>
      <c r="BD833">
        <v>0</v>
      </c>
      <c r="BE833">
        <v>0</v>
      </c>
      <c r="BF833">
        <v>0</v>
      </c>
      <c r="BG833">
        <v>0</v>
      </c>
      <c r="BH833">
        <v>0</v>
      </c>
      <c r="BI833">
        <v>0</v>
      </c>
      <c r="BJ833">
        <v>0</v>
      </c>
      <c r="BK833">
        <v>0</v>
      </c>
      <c r="BL833">
        <v>0</v>
      </c>
      <c r="BM833">
        <v>0</v>
      </c>
      <c r="BN833">
        <v>0</v>
      </c>
      <c r="BO833">
        <v>0</v>
      </c>
      <c r="BP833">
        <v>0</v>
      </c>
      <c r="BQ833">
        <v>0</v>
      </c>
      <c r="BR833">
        <v>0</v>
      </c>
      <c r="BS833">
        <v>0</v>
      </c>
      <c r="BT833">
        <v>0</v>
      </c>
      <c r="BU833">
        <v>0</v>
      </c>
      <c r="BV833">
        <v>0</v>
      </c>
      <c r="BW833">
        <v>0</v>
      </c>
      <c r="CX833">
        <f>Y833*Source!I499</f>
        <v>2.3736000000000002</v>
      </c>
      <c r="CY833">
        <f>AD833</f>
        <v>9.4</v>
      </c>
      <c r="CZ833">
        <f>AH833</f>
        <v>9.4</v>
      </c>
      <c r="DA833">
        <f>AL833</f>
        <v>1</v>
      </c>
      <c r="DB833">
        <f>ROUND((ROUND(AT833*CZ833,2)*1.15),6)</f>
        <v>111.5615</v>
      </c>
      <c r="DC833">
        <f>ROUND((ROUND(AT833*AG833,2)*1.15),6)</f>
        <v>0</v>
      </c>
    </row>
    <row r="834" spans="1:107" x14ac:dyDescent="0.2">
      <c r="A834">
        <f>ROW(Source!A499)</f>
        <v>499</v>
      </c>
      <c r="B834">
        <v>68187018</v>
      </c>
      <c r="C834">
        <v>68193988</v>
      </c>
      <c r="D834">
        <v>121548</v>
      </c>
      <c r="E834">
        <v>1</v>
      </c>
      <c r="F834">
        <v>1</v>
      </c>
      <c r="G834">
        <v>1</v>
      </c>
      <c r="H834">
        <v>1</v>
      </c>
      <c r="I834" t="s">
        <v>44</v>
      </c>
      <c r="J834" t="s">
        <v>3</v>
      </c>
      <c r="K834" t="s">
        <v>723</v>
      </c>
      <c r="L834">
        <v>608254</v>
      </c>
      <c r="N834">
        <v>1013</v>
      </c>
      <c r="O834" t="s">
        <v>724</v>
      </c>
      <c r="P834" t="s">
        <v>724</v>
      </c>
      <c r="Q834">
        <v>1</v>
      </c>
      <c r="W834">
        <v>0</v>
      </c>
      <c r="X834">
        <v>-185737400</v>
      </c>
      <c r="Y834">
        <v>0.125</v>
      </c>
      <c r="AA834">
        <v>0</v>
      </c>
      <c r="AB834">
        <v>0</v>
      </c>
      <c r="AC834">
        <v>0</v>
      </c>
      <c r="AD834">
        <v>0</v>
      </c>
      <c r="AE834">
        <v>0</v>
      </c>
      <c r="AF834">
        <v>0</v>
      </c>
      <c r="AG834">
        <v>0</v>
      </c>
      <c r="AH834">
        <v>0</v>
      </c>
      <c r="AI834">
        <v>1</v>
      </c>
      <c r="AJ834">
        <v>1</v>
      </c>
      <c r="AK834">
        <v>1</v>
      </c>
      <c r="AL834">
        <v>1</v>
      </c>
      <c r="AN834">
        <v>0</v>
      </c>
      <c r="AO834">
        <v>1</v>
      </c>
      <c r="AP834">
        <v>1</v>
      </c>
      <c r="AQ834">
        <v>0</v>
      </c>
      <c r="AR834">
        <v>0</v>
      </c>
      <c r="AS834" t="s">
        <v>3</v>
      </c>
      <c r="AT834">
        <v>0.1</v>
      </c>
      <c r="AU834" t="s">
        <v>20</v>
      </c>
      <c r="AV834">
        <v>2</v>
      </c>
      <c r="AW834">
        <v>2</v>
      </c>
      <c r="AX834">
        <v>68194005</v>
      </c>
      <c r="AY834">
        <v>1</v>
      </c>
      <c r="AZ834">
        <v>0</v>
      </c>
      <c r="BA834">
        <v>818</v>
      </c>
      <c r="BB834">
        <v>0</v>
      </c>
      <c r="BC834">
        <v>0</v>
      </c>
      <c r="BD834">
        <v>0</v>
      </c>
      <c r="BE834">
        <v>0</v>
      </c>
      <c r="BF834">
        <v>0</v>
      </c>
      <c r="BG834">
        <v>0</v>
      </c>
      <c r="BH834">
        <v>0</v>
      </c>
      <c r="BI834">
        <v>0</v>
      </c>
      <c r="BJ834">
        <v>0</v>
      </c>
      <c r="BK834">
        <v>0</v>
      </c>
      <c r="BL834">
        <v>0</v>
      </c>
      <c r="BM834">
        <v>0</v>
      </c>
      <c r="BN834">
        <v>0</v>
      </c>
      <c r="BO834">
        <v>0</v>
      </c>
      <c r="BP834">
        <v>0</v>
      </c>
      <c r="BQ834">
        <v>0</v>
      </c>
      <c r="BR834">
        <v>0</v>
      </c>
      <c r="BS834">
        <v>0</v>
      </c>
      <c r="BT834">
        <v>0</v>
      </c>
      <c r="BU834">
        <v>0</v>
      </c>
      <c r="BV834">
        <v>0</v>
      </c>
      <c r="BW834">
        <v>0</v>
      </c>
      <c r="CX834">
        <f>Y834*Source!I499</f>
        <v>2.5000000000000001E-2</v>
      </c>
      <c r="CY834">
        <f>AD834</f>
        <v>0</v>
      </c>
      <c r="CZ834">
        <f>AH834</f>
        <v>0</v>
      </c>
      <c r="DA834">
        <f>AL834</f>
        <v>1</v>
      </c>
      <c r="DB834">
        <f>ROUND((ROUND(AT834*CZ834,2)*1.25),6)</f>
        <v>0</v>
      </c>
      <c r="DC834">
        <f>ROUND((ROUND(AT834*AG834,2)*1.25),6)</f>
        <v>0</v>
      </c>
    </row>
    <row r="835" spans="1:107" x14ac:dyDescent="0.2">
      <c r="A835">
        <f>ROW(Source!A499)</f>
        <v>499</v>
      </c>
      <c r="B835">
        <v>68187018</v>
      </c>
      <c r="C835">
        <v>68193988</v>
      </c>
      <c r="D835">
        <v>64871408</v>
      </c>
      <c r="E835">
        <v>1</v>
      </c>
      <c r="F835">
        <v>1</v>
      </c>
      <c r="G835">
        <v>1</v>
      </c>
      <c r="H835">
        <v>2</v>
      </c>
      <c r="I835" t="s">
        <v>789</v>
      </c>
      <c r="J835" t="s">
        <v>790</v>
      </c>
      <c r="K835" t="s">
        <v>791</v>
      </c>
      <c r="L835">
        <v>1368</v>
      </c>
      <c r="N835">
        <v>1011</v>
      </c>
      <c r="O835" t="s">
        <v>669</v>
      </c>
      <c r="P835" t="s">
        <v>669</v>
      </c>
      <c r="Q835">
        <v>1</v>
      </c>
      <c r="W835">
        <v>0</v>
      </c>
      <c r="X835">
        <v>344519037</v>
      </c>
      <c r="Y835">
        <v>0.125</v>
      </c>
      <c r="AA835">
        <v>0</v>
      </c>
      <c r="AB835">
        <v>399.5</v>
      </c>
      <c r="AC835">
        <v>383.81</v>
      </c>
      <c r="AD835">
        <v>0</v>
      </c>
      <c r="AE835">
        <v>0</v>
      </c>
      <c r="AF835">
        <v>31.26</v>
      </c>
      <c r="AG835">
        <v>13.5</v>
      </c>
      <c r="AH835">
        <v>0</v>
      </c>
      <c r="AI835">
        <v>1</v>
      </c>
      <c r="AJ835">
        <v>12.78</v>
      </c>
      <c r="AK835">
        <v>28.43</v>
      </c>
      <c r="AL835">
        <v>1</v>
      </c>
      <c r="AN835">
        <v>0</v>
      </c>
      <c r="AO835">
        <v>1</v>
      </c>
      <c r="AP835">
        <v>1</v>
      </c>
      <c r="AQ835">
        <v>0</v>
      </c>
      <c r="AR835">
        <v>0</v>
      </c>
      <c r="AS835" t="s">
        <v>3</v>
      </c>
      <c r="AT835">
        <v>0.1</v>
      </c>
      <c r="AU835" t="s">
        <v>20</v>
      </c>
      <c r="AV835">
        <v>0</v>
      </c>
      <c r="AW835">
        <v>2</v>
      </c>
      <c r="AX835">
        <v>68194006</v>
      </c>
      <c r="AY835">
        <v>1</v>
      </c>
      <c r="AZ835">
        <v>0</v>
      </c>
      <c r="BA835">
        <v>819</v>
      </c>
      <c r="BB835">
        <v>0</v>
      </c>
      <c r="BC835">
        <v>0</v>
      </c>
      <c r="BD835">
        <v>0</v>
      </c>
      <c r="BE835">
        <v>0</v>
      </c>
      <c r="BF835">
        <v>0</v>
      </c>
      <c r="BG835">
        <v>0</v>
      </c>
      <c r="BH835">
        <v>0</v>
      </c>
      <c r="BI835">
        <v>0</v>
      </c>
      <c r="BJ835">
        <v>0</v>
      </c>
      <c r="BK835">
        <v>0</v>
      </c>
      <c r="BL835">
        <v>0</v>
      </c>
      <c r="BM835">
        <v>0</v>
      </c>
      <c r="BN835">
        <v>0</v>
      </c>
      <c r="BO835">
        <v>0</v>
      </c>
      <c r="BP835">
        <v>0</v>
      </c>
      <c r="BQ835">
        <v>0</v>
      </c>
      <c r="BR835">
        <v>0</v>
      </c>
      <c r="BS835">
        <v>0</v>
      </c>
      <c r="BT835">
        <v>0</v>
      </c>
      <c r="BU835">
        <v>0</v>
      </c>
      <c r="BV835">
        <v>0</v>
      </c>
      <c r="BW835">
        <v>0</v>
      </c>
      <c r="CX835">
        <f>Y835*Source!I499</f>
        <v>2.5000000000000001E-2</v>
      </c>
      <c r="CY835">
        <f>AB835</f>
        <v>399.5</v>
      </c>
      <c r="CZ835">
        <f>AF835</f>
        <v>31.26</v>
      </c>
      <c r="DA835">
        <f>AJ835</f>
        <v>12.78</v>
      </c>
      <c r="DB835">
        <f>ROUND((ROUND(AT835*CZ835,2)*1.25),6)</f>
        <v>3.9125000000000001</v>
      </c>
      <c r="DC835">
        <f>ROUND((ROUND(AT835*AG835,2)*1.25),6)</f>
        <v>1.6875</v>
      </c>
    </row>
    <row r="836" spans="1:107" x14ac:dyDescent="0.2">
      <c r="A836">
        <f>ROW(Source!A499)</f>
        <v>499</v>
      </c>
      <c r="B836">
        <v>68187018</v>
      </c>
      <c r="C836">
        <v>68193988</v>
      </c>
      <c r="D836">
        <v>64872800</v>
      </c>
      <c r="E836">
        <v>1</v>
      </c>
      <c r="F836">
        <v>1</v>
      </c>
      <c r="G836">
        <v>1</v>
      </c>
      <c r="H836">
        <v>2</v>
      </c>
      <c r="I836" t="s">
        <v>746</v>
      </c>
      <c r="J836" t="s">
        <v>747</v>
      </c>
      <c r="K836" t="s">
        <v>748</v>
      </c>
      <c r="L836">
        <v>1368</v>
      </c>
      <c r="N836">
        <v>1011</v>
      </c>
      <c r="O836" t="s">
        <v>669</v>
      </c>
      <c r="P836" t="s">
        <v>669</v>
      </c>
      <c r="Q836">
        <v>1</v>
      </c>
      <c r="W836">
        <v>0</v>
      </c>
      <c r="X836">
        <v>-1867053656</v>
      </c>
      <c r="Y836">
        <v>0.25</v>
      </c>
      <c r="AA836">
        <v>0</v>
      </c>
      <c r="AB836">
        <v>7.18</v>
      </c>
      <c r="AC836">
        <v>0</v>
      </c>
      <c r="AD836">
        <v>0</v>
      </c>
      <c r="AE836">
        <v>0</v>
      </c>
      <c r="AF836">
        <v>1.95</v>
      </c>
      <c r="AG836">
        <v>0</v>
      </c>
      <c r="AH836">
        <v>0</v>
      </c>
      <c r="AI836">
        <v>1</v>
      </c>
      <c r="AJ836">
        <v>3.68</v>
      </c>
      <c r="AK836">
        <v>28.43</v>
      </c>
      <c r="AL836">
        <v>1</v>
      </c>
      <c r="AN836">
        <v>0</v>
      </c>
      <c r="AO836">
        <v>1</v>
      </c>
      <c r="AP836">
        <v>1</v>
      </c>
      <c r="AQ836">
        <v>0</v>
      </c>
      <c r="AR836">
        <v>0</v>
      </c>
      <c r="AS836" t="s">
        <v>3</v>
      </c>
      <c r="AT836">
        <v>0.2</v>
      </c>
      <c r="AU836" t="s">
        <v>20</v>
      </c>
      <c r="AV836">
        <v>0</v>
      </c>
      <c r="AW836">
        <v>2</v>
      </c>
      <c r="AX836">
        <v>68194007</v>
      </c>
      <c r="AY836">
        <v>1</v>
      </c>
      <c r="AZ836">
        <v>0</v>
      </c>
      <c r="BA836">
        <v>820</v>
      </c>
      <c r="BB836">
        <v>0</v>
      </c>
      <c r="BC836">
        <v>0</v>
      </c>
      <c r="BD836">
        <v>0</v>
      </c>
      <c r="BE836">
        <v>0</v>
      </c>
      <c r="BF836">
        <v>0</v>
      </c>
      <c r="BG836">
        <v>0</v>
      </c>
      <c r="BH836">
        <v>0</v>
      </c>
      <c r="BI836">
        <v>0</v>
      </c>
      <c r="BJ836">
        <v>0</v>
      </c>
      <c r="BK836">
        <v>0</v>
      </c>
      <c r="BL836">
        <v>0</v>
      </c>
      <c r="BM836">
        <v>0</v>
      </c>
      <c r="BN836">
        <v>0</v>
      </c>
      <c r="BO836">
        <v>0</v>
      </c>
      <c r="BP836">
        <v>0</v>
      </c>
      <c r="BQ836">
        <v>0</v>
      </c>
      <c r="BR836">
        <v>0</v>
      </c>
      <c r="BS836">
        <v>0</v>
      </c>
      <c r="BT836">
        <v>0</v>
      </c>
      <c r="BU836">
        <v>0</v>
      </c>
      <c r="BV836">
        <v>0</v>
      </c>
      <c r="BW836">
        <v>0</v>
      </c>
      <c r="CX836">
        <f>Y836*Source!I499</f>
        <v>0.05</v>
      </c>
      <c r="CY836">
        <f>AB836</f>
        <v>7.18</v>
      </c>
      <c r="CZ836">
        <f>AF836</f>
        <v>1.95</v>
      </c>
      <c r="DA836">
        <f>AJ836</f>
        <v>3.68</v>
      </c>
      <c r="DB836">
        <f>ROUND((ROUND(AT836*CZ836,2)*1.25),6)</f>
        <v>0.48749999999999999</v>
      </c>
      <c r="DC836">
        <f>ROUND((ROUND(AT836*AG836,2)*1.25),6)</f>
        <v>0</v>
      </c>
    </row>
    <row r="837" spans="1:107" x14ac:dyDescent="0.2">
      <c r="A837">
        <f>ROW(Source!A499)</f>
        <v>499</v>
      </c>
      <c r="B837">
        <v>68187018</v>
      </c>
      <c r="C837">
        <v>68193988</v>
      </c>
      <c r="D837">
        <v>64873129</v>
      </c>
      <c r="E837">
        <v>1</v>
      </c>
      <c r="F837">
        <v>1</v>
      </c>
      <c r="G837">
        <v>1</v>
      </c>
      <c r="H837">
        <v>2</v>
      </c>
      <c r="I837" t="s">
        <v>715</v>
      </c>
      <c r="J837" t="s">
        <v>716</v>
      </c>
      <c r="K837" t="s">
        <v>717</v>
      </c>
      <c r="L837">
        <v>1368</v>
      </c>
      <c r="N837">
        <v>1011</v>
      </c>
      <c r="O837" t="s">
        <v>669</v>
      </c>
      <c r="P837" t="s">
        <v>669</v>
      </c>
      <c r="Q837">
        <v>1</v>
      </c>
      <c r="W837">
        <v>0</v>
      </c>
      <c r="X837">
        <v>1230759911</v>
      </c>
      <c r="Y837">
        <v>0.1875</v>
      </c>
      <c r="AA837">
        <v>0</v>
      </c>
      <c r="AB837">
        <v>851.65</v>
      </c>
      <c r="AC837">
        <v>329.79</v>
      </c>
      <c r="AD837">
        <v>0</v>
      </c>
      <c r="AE837">
        <v>0</v>
      </c>
      <c r="AF837">
        <v>87.17</v>
      </c>
      <c r="AG837">
        <v>11.6</v>
      </c>
      <c r="AH837">
        <v>0</v>
      </c>
      <c r="AI837">
        <v>1</v>
      </c>
      <c r="AJ837">
        <v>9.77</v>
      </c>
      <c r="AK837">
        <v>28.43</v>
      </c>
      <c r="AL837">
        <v>1</v>
      </c>
      <c r="AN837">
        <v>0</v>
      </c>
      <c r="AO837">
        <v>1</v>
      </c>
      <c r="AP837">
        <v>1</v>
      </c>
      <c r="AQ837">
        <v>0</v>
      </c>
      <c r="AR837">
        <v>0</v>
      </c>
      <c r="AS837" t="s">
        <v>3</v>
      </c>
      <c r="AT837">
        <v>0.15</v>
      </c>
      <c r="AU837" t="s">
        <v>20</v>
      </c>
      <c r="AV837">
        <v>0</v>
      </c>
      <c r="AW837">
        <v>2</v>
      </c>
      <c r="AX837">
        <v>68194008</v>
      </c>
      <c r="AY837">
        <v>1</v>
      </c>
      <c r="AZ837">
        <v>0</v>
      </c>
      <c r="BA837">
        <v>821</v>
      </c>
      <c r="BB837">
        <v>0</v>
      </c>
      <c r="BC837">
        <v>0</v>
      </c>
      <c r="BD837">
        <v>0</v>
      </c>
      <c r="BE837">
        <v>0</v>
      </c>
      <c r="BF837">
        <v>0</v>
      </c>
      <c r="BG837">
        <v>0</v>
      </c>
      <c r="BH837">
        <v>0</v>
      </c>
      <c r="BI837">
        <v>0</v>
      </c>
      <c r="BJ837">
        <v>0</v>
      </c>
      <c r="BK837">
        <v>0</v>
      </c>
      <c r="BL837">
        <v>0</v>
      </c>
      <c r="BM837">
        <v>0</v>
      </c>
      <c r="BN837">
        <v>0</v>
      </c>
      <c r="BO837">
        <v>0</v>
      </c>
      <c r="BP837">
        <v>0</v>
      </c>
      <c r="BQ837">
        <v>0</v>
      </c>
      <c r="BR837">
        <v>0</v>
      </c>
      <c r="BS837">
        <v>0</v>
      </c>
      <c r="BT837">
        <v>0</v>
      </c>
      <c r="BU837">
        <v>0</v>
      </c>
      <c r="BV837">
        <v>0</v>
      </c>
      <c r="BW837">
        <v>0</v>
      </c>
      <c r="CX837">
        <f>Y837*Source!I499</f>
        <v>3.7500000000000006E-2</v>
      </c>
      <c r="CY837">
        <f>AB837</f>
        <v>851.65</v>
      </c>
      <c r="CZ837">
        <f>AF837</f>
        <v>87.17</v>
      </c>
      <c r="DA837">
        <f>AJ837</f>
        <v>9.77</v>
      </c>
      <c r="DB837">
        <f>ROUND((ROUND(AT837*CZ837,2)*1.25),6)</f>
        <v>16.350000000000001</v>
      </c>
      <c r="DC837">
        <f>ROUND((ROUND(AT837*AG837,2)*1.25),6)</f>
        <v>2.1749999999999998</v>
      </c>
    </row>
    <row r="838" spans="1:107" x14ac:dyDescent="0.2">
      <c r="A838">
        <f>ROW(Source!A499)</f>
        <v>499</v>
      </c>
      <c r="B838">
        <v>68187018</v>
      </c>
      <c r="C838">
        <v>68193988</v>
      </c>
      <c r="D838">
        <v>64807530</v>
      </c>
      <c r="E838">
        <v>1</v>
      </c>
      <c r="F838">
        <v>1</v>
      </c>
      <c r="G838">
        <v>1</v>
      </c>
      <c r="H838">
        <v>3</v>
      </c>
      <c r="I838" t="s">
        <v>1047</v>
      </c>
      <c r="J838" t="s">
        <v>1048</v>
      </c>
      <c r="K838" t="s">
        <v>1049</v>
      </c>
      <c r="L838">
        <v>1348</v>
      </c>
      <c r="N838">
        <v>1009</v>
      </c>
      <c r="O838" t="s">
        <v>133</v>
      </c>
      <c r="P838" t="s">
        <v>133</v>
      </c>
      <c r="Q838">
        <v>1000</v>
      </c>
      <c r="W838">
        <v>0</v>
      </c>
      <c r="X838">
        <v>-1081944564</v>
      </c>
      <c r="Y838">
        <v>8.9999999999999998E-4</v>
      </c>
      <c r="AA838">
        <v>126426.26</v>
      </c>
      <c r="AB838">
        <v>0</v>
      </c>
      <c r="AC838">
        <v>0</v>
      </c>
      <c r="AD838">
        <v>0</v>
      </c>
      <c r="AE838">
        <v>30029.99</v>
      </c>
      <c r="AF838">
        <v>0</v>
      </c>
      <c r="AG838">
        <v>0</v>
      </c>
      <c r="AH838">
        <v>0</v>
      </c>
      <c r="AI838">
        <v>4.21</v>
      </c>
      <c r="AJ838">
        <v>1</v>
      </c>
      <c r="AK838">
        <v>1</v>
      </c>
      <c r="AL838">
        <v>1</v>
      </c>
      <c r="AN838">
        <v>0</v>
      </c>
      <c r="AO838">
        <v>1</v>
      </c>
      <c r="AP838">
        <v>0</v>
      </c>
      <c r="AQ838">
        <v>0</v>
      </c>
      <c r="AR838">
        <v>0</v>
      </c>
      <c r="AS838" t="s">
        <v>3</v>
      </c>
      <c r="AT838">
        <v>8.9999999999999998E-4</v>
      </c>
      <c r="AU838" t="s">
        <v>3</v>
      </c>
      <c r="AV838">
        <v>0</v>
      </c>
      <c r="AW838">
        <v>2</v>
      </c>
      <c r="AX838">
        <v>68194009</v>
      </c>
      <c r="AY838">
        <v>1</v>
      </c>
      <c r="AZ838">
        <v>0</v>
      </c>
      <c r="BA838">
        <v>822</v>
      </c>
      <c r="BB838">
        <v>0</v>
      </c>
      <c r="BC838">
        <v>0</v>
      </c>
      <c r="BD838">
        <v>0</v>
      </c>
      <c r="BE838">
        <v>0</v>
      </c>
      <c r="BF838">
        <v>0</v>
      </c>
      <c r="BG838">
        <v>0</v>
      </c>
      <c r="BH838">
        <v>0</v>
      </c>
      <c r="BI838">
        <v>0</v>
      </c>
      <c r="BJ838">
        <v>0</v>
      </c>
      <c r="BK838">
        <v>0</v>
      </c>
      <c r="BL838">
        <v>0</v>
      </c>
      <c r="BM838">
        <v>0</v>
      </c>
      <c r="BN838">
        <v>0</v>
      </c>
      <c r="BO838">
        <v>0</v>
      </c>
      <c r="BP838">
        <v>0</v>
      </c>
      <c r="BQ838">
        <v>0</v>
      </c>
      <c r="BR838">
        <v>0</v>
      </c>
      <c r="BS838">
        <v>0</v>
      </c>
      <c r="BT838">
        <v>0</v>
      </c>
      <c r="BU838">
        <v>0</v>
      </c>
      <c r="BV838">
        <v>0</v>
      </c>
      <c r="BW838">
        <v>0</v>
      </c>
      <c r="CX838">
        <f>Y838*Source!I499</f>
        <v>1.8000000000000001E-4</v>
      </c>
      <c r="CY838">
        <f t="shared" ref="CY838:CY847" si="186">AA838</f>
        <v>126426.26</v>
      </c>
      <c r="CZ838">
        <f t="shared" ref="CZ838:CZ847" si="187">AE838</f>
        <v>30029.99</v>
      </c>
      <c r="DA838">
        <f t="shared" ref="DA838:DA847" si="188">AI838</f>
        <v>4.21</v>
      </c>
      <c r="DB838">
        <f t="shared" ref="DB838:DB847" si="189">ROUND(ROUND(AT838*CZ838,2),6)</f>
        <v>27.03</v>
      </c>
      <c r="DC838">
        <f t="shared" ref="DC838:DC847" si="190">ROUND(ROUND(AT838*AG838,2),6)</f>
        <v>0</v>
      </c>
    </row>
    <row r="839" spans="1:107" x14ac:dyDescent="0.2">
      <c r="A839">
        <f>ROW(Source!A499)</f>
        <v>499</v>
      </c>
      <c r="B839">
        <v>68187018</v>
      </c>
      <c r="C839">
        <v>68193988</v>
      </c>
      <c r="D839">
        <v>64807574</v>
      </c>
      <c r="E839">
        <v>1</v>
      </c>
      <c r="F839">
        <v>1</v>
      </c>
      <c r="G839">
        <v>1</v>
      </c>
      <c r="H839">
        <v>3</v>
      </c>
      <c r="I839" t="s">
        <v>985</v>
      </c>
      <c r="J839" t="s">
        <v>986</v>
      </c>
      <c r="K839" t="s">
        <v>987</v>
      </c>
      <c r="L839">
        <v>1348</v>
      </c>
      <c r="N839">
        <v>1009</v>
      </c>
      <c r="O839" t="s">
        <v>133</v>
      </c>
      <c r="P839" t="s">
        <v>133</v>
      </c>
      <c r="Q839">
        <v>1000</v>
      </c>
      <c r="W839">
        <v>0</v>
      </c>
      <c r="X839">
        <v>1625292450</v>
      </c>
      <c r="Y839">
        <v>2.4000000000000001E-4</v>
      </c>
      <c r="AA839">
        <v>48531.96</v>
      </c>
      <c r="AB839">
        <v>0</v>
      </c>
      <c r="AC839">
        <v>0</v>
      </c>
      <c r="AD839">
        <v>0</v>
      </c>
      <c r="AE839">
        <v>15118.99</v>
      </c>
      <c r="AF839">
        <v>0</v>
      </c>
      <c r="AG839">
        <v>0</v>
      </c>
      <c r="AH839">
        <v>0</v>
      </c>
      <c r="AI839">
        <v>3.21</v>
      </c>
      <c r="AJ839">
        <v>1</v>
      </c>
      <c r="AK839">
        <v>1</v>
      </c>
      <c r="AL839">
        <v>1</v>
      </c>
      <c r="AN839">
        <v>0</v>
      </c>
      <c r="AO839">
        <v>1</v>
      </c>
      <c r="AP839">
        <v>0</v>
      </c>
      <c r="AQ839">
        <v>0</v>
      </c>
      <c r="AR839">
        <v>0</v>
      </c>
      <c r="AS839" t="s">
        <v>3</v>
      </c>
      <c r="AT839">
        <v>2.4000000000000001E-4</v>
      </c>
      <c r="AU839" t="s">
        <v>3</v>
      </c>
      <c r="AV839">
        <v>0</v>
      </c>
      <c r="AW839">
        <v>2</v>
      </c>
      <c r="AX839">
        <v>68194010</v>
      </c>
      <c r="AY839">
        <v>1</v>
      </c>
      <c r="AZ839">
        <v>0</v>
      </c>
      <c r="BA839">
        <v>823</v>
      </c>
      <c r="BB839">
        <v>0</v>
      </c>
      <c r="BC839">
        <v>0</v>
      </c>
      <c r="BD839">
        <v>0</v>
      </c>
      <c r="BE839">
        <v>0</v>
      </c>
      <c r="BF839">
        <v>0</v>
      </c>
      <c r="BG839">
        <v>0</v>
      </c>
      <c r="BH839">
        <v>0</v>
      </c>
      <c r="BI839">
        <v>0</v>
      </c>
      <c r="BJ839">
        <v>0</v>
      </c>
      <c r="BK839">
        <v>0</v>
      </c>
      <c r="BL839">
        <v>0</v>
      </c>
      <c r="BM839">
        <v>0</v>
      </c>
      <c r="BN839">
        <v>0</v>
      </c>
      <c r="BO839">
        <v>0</v>
      </c>
      <c r="BP839">
        <v>0</v>
      </c>
      <c r="BQ839">
        <v>0</v>
      </c>
      <c r="BR839">
        <v>0</v>
      </c>
      <c r="BS839">
        <v>0</v>
      </c>
      <c r="BT839">
        <v>0</v>
      </c>
      <c r="BU839">
        <v>0</v>
      </c>
      <c r="BV839">
        <v>0</v>
      </c>
      <c r="BW839">
        <v>0</v>
      </c>
      <c r="CX839">
        <f>Y839*Source!I499</f>
        <v>4.8000000000000001E-5</v>
      </c>
      <c r="CY839">
        <f t="shared" si="186"/>
        <v>48531.96</v>
      </c>
      <c r="CZ839">
        <f t="shared" si="187"/>
        <v>15118.99</v>
      </c>
      <c r="DA839">
        <f t="shared" si="188"/>
        <v>3.21</v>
      </c>
      <c r="DB839">
        <f t="shared" si="189"/>
        <v>3.63</v>
      </c>
      <c r="DC839">
        <f t="shared" si="190"/>
        <v>0</v>
      </c>
    </row>
    <row r="840" spans="1:107" x14ac:dyDescent="0.2">
      <c r="A840">
        <f>ROW(Source!A499)</f>
        <v>499</v>
      </c>
      <c r="B840">
        <v>68187018</v>
      </c>
      <c r="C840">
        <v>68193988</v>
      </c>
      <c r="D840">
        <v>64807749</v>
      </c>
      <c r="E840">
        <v>1</v>
      </c>
      <c r="F840">
        <v>1</v>
      </c>
      <c r="G840">
        <v>1</v>
      </c>
      <c r="H840">
        <v>3</v>
      </c>
      <c r="I840" t="s">
        <v>988</v>
      </c>
      <c r="J840" t="s">
        <v>989</v>
      </c>
      <c r="K840" t="s">
        <v>990</v>
      </c>
      <c r="L840">
        <v>1348</v>
      </c>
      <c r="N840">
        <v>1009</v>
      </c>
      <c r="O840" t="s">
        <v>133</v>
      </c>
      <c r="P840" t="s">
        <v>133</v>
      </c>
      <c r="Q840">
        <v>1000</v>
      </c>
      <c r="W840">
        <v>0</v>
      </c>
      <c r="X840">
        <v>24062879</v>
      </c>
      <c r="Y840">
        <v>1.2E-4</v>
      </c>
      <c r="AA840">
        <v>55765.5</v>
      </c>
      <c r="AB840">
        <v>0</v>
      </c>
      <c r="AC840">
        <v>0</v>
      </c>
      <c r="AD840">
        <v>0</v>
      </c>
      <c r="AE840">
        <v>16950</v>
      </c>
      <c r="AF840">
        <v>0</v>
      </c>
      <c r="AG840">
        <v>0</v>
      </c>
      <c r="AH840">
        <v>0</v>
      </c>
      <c r="AI840">
        <v>3.29</v>
      </c>
      <c r="AJ840">
        <v>1</v>
      </c>
      <c r="AK840">
        <v>1</v>
      </c>
      <c r="AL840">
        <v>1</v>
      </c>
      <c r="AN840">
        <v>0</v>
      </c>
      <c r="AO840">
        <v>1</v>
      </c>
      <c r="AP840">
        <v>0</v>
      </c>
      <c r="AQ840">
        <v>0</v>
      </c>
      <c r="AR840">
        <v>0</v>
      </c>
      <c r="AS840" t="s">
        <v>3</v>
      </c>
      <c r="AT840">
        <v>1.2E-4</v>
      </c>
      <c r="AU840" t="s">
        <v>3</v>
      </c>
      <c r="AV840">
        <v>0</v>
      </c>
      <c r="AW840">
        <v>2</v>
      </c>
      <c r="AX840">
        <v>68194011</v>
      </c>
      <c r="AY840">
        <v>1</v>
      </c>
      <c r="AZ840">
        <v>0</v>
      </c>
      <c r="BA840">
        <v>824</v>
      </c>
      <c r="BB840">
        <v>0</v>
      </c>
      <c r="BC840">
        <v>0</v>
      </c>
      <c r="BD840">
        <v>0</v>
      </c>
      <c r="BE840">
        <v>0</v>
      </c>
      <c r="BF840">
        <v>0</v>
      </c>
      <c r="BG840">
        <v>0</v>
      </c>
      <c r="BH840">
        <v>0</v>
      </c>
      <c r="BI840">
        <v>0</v>
      </c>
      <c r="BJ840">
        <v>0</v>
      </c>
      <c r="BK840">
        <v>0</v>
      </c>
      <c r="BL840">
        <v>0</v>
      </c>
      <c r="BM840">
        <v>0</v>
      </c>
      <c r="BN840">
        <v>0</v>
      </c>
      <c r="BO840">
        <v>0</v>
      </c>
      <c r="BP840">
        <v>0</v>
      </c>
      <c r="BQ840">
        <v>0</v>
      </c>
      <c r="BR840">
        <v>0</v>
      </c>
      <c r="BS840">
        <v>0</v>
      </c>
      <c r="BT840">
        <v>0</v>
      </c>
      <c r="BU840">
        <v>0</v>
      </c>
      <c r="BV840">
        <v>0</v>
      </c>
      <c r="BW840">
        <v>0</v>
      </c>
      <c r="CX840">
        <f>Y840*Source!I499</f>
        <v>2.4000000000000001E-5</v>
      </c>
      <c r="CY840">
        <f t="shared" si="186"/>
        <v>55765.5</v>
      </c>
      <c r="CZ840">
        <f t="shared" si="187"/>
        <v>16950</v>
      </c>
      <c r="DA840">
        <f t="shared" si="188"/>
        <v>3.29</v>
      </c>
      <c r="DB840">
        <f t="shared" si="189"/>
        <v>2.0299999999999998</v>
      </c>
      <c r="DC840">
        <f t="shared" si="190"/>
        <v>0</v>
      </c>
    </row>
    <row r="841" spans="1:107" x14ac:dyDescent="0.2">
      <c r="A841">
        <f>ROW(Source!A499)</f>
        <v>499</v>
      </c>
      <c r="B841">
        <v>68187018</v>
      </c>
      <c r="C841">
        <v>68193988</v>
      </c>
      <c r="D841">
        <v>64808292</v>
      </c>
      <c r="E841">
        <v>1</v>
      </c>
      <c r="F841">
        <v>1</v>
      </c>
      <c r="G841">
        <v>1</v>
      </c>
      <c r="H841">
        <v>3</v>
      </c>
      <c r="I841" t="s">
        <v>1035</v>
      </c>
      <c r="J841" t="s">
        <v>1036</v>
      </c>
      <c r="K841" t="s">
        <v>1037</v>
      </c>
      <c r="L841">
        <v>1348</v>
      </c>
      <c r="N841">
        <v>1009</v>
      </c>
      <c r="O841" t="s">
        <v>133</v>
      </c>
      <c r="P841" t="s">
        <v>133</v>
      </c>
      <c r="Q841">
        <v>1000</v>
      </c>
      <c r="W841">
        <v>0</v>
      </c>
      <c r="X841">
        <v>1748729848</v>
      </c>
      <c r="Y841">
        <v>1.6000000000000001E-3</v>
      </c>
      <c r="AA841">
        <v>27558.36</v>
      </c>
      <c r="AB841">
        <v>0</v>
      </c>
      <c r="AC841">
        <v>0</v>
      </c>
      <c r="AD841">
        <v>0</v>
      </c>
      <c r="AE841">
        <v>1836</v>
      </c>
      <c r="AF841">
        <v>0</v>
      </c>
      <c r="AG841">
        <v>0</v>
      </c>
      <c r="AH841">
        <v>0</v>
      </c>
      <c r="AI841">
        <v>15.01</v>
      </c>
      <c r="AJ841">
        <v>1</v>
      </c>
      <c r="AK841">
        <v>1</v>
      </c>
      <c r="AL841">
        <v>1</v>
      </c>
      <c r="AN841">
        <v>0</v>
      </c>
      <c r="AO841">
        <v>1</v>
      </c>
      <c r="AP841">
        <v>0</v>
      </c>
      <c r="AQ841">
        <v>0</v>
      </c>
      <c r="AR841">
        <v>0</v>
      </c>
      <c r="AS841" t="s">
        <v>3</v>
      </c>
      <c r="AT841">
        <v>1.6000000000000001E-3</v>
      </c>
      <c r="AU841" t="s">
        <v>3</v>
      </c>
      <c r="AV841">
        <v>0</v>
      </c>
      <c r="AW841">
        <v>2</v>
      </c>
      <c r="AX841">
        <v>68194012</v>
      </c>
      <c r="AY841">
        <v>1</v>
      </c>
      <c r="AZ841">
        <v>0</v>
      </c>
      <c r="BA841">
        <v>825</v>
      </c>
      <c r="BB841">
        <v>0</v>
      </c>
      <c r="BC841">
        <v>0</v>
      </c>
      <c r="BD841">
        <v>0</v>
      </c>
      <c r="BE841">
        <v>0</v>
      </c>
      <c r="BF841">
        <v>0</v>
      </c>
      <c r="BG841">
        <v>0</v>
      </c>
      <c r="BH841">
        <v>0</v>
      </c>
      <c r="BI841">
        <v>0</v>
      </c>
      <c r="BJ841">
        <v>0</v>
      </c>
      <c r="BK841">
        <v>0</v>
      </c>
      <c r="BL841">
        <v>0</v>
      </c>
      <c r="BM841">
        <v>0</v>
      </c>
      <c r="BN841">
        <v>0</v>
      </c>
      <c r="BO841">
        <v>0</v>
      </c>
      <c r="BP841">
        <v>0</v>
      </c>
      <c r="BQ841">
        <v>0</v>
      </c>
      <c r="BR841">
        <v>0</v>
      </c>
      <c r="BS841">
        <v>0</v>
      </c>
      <c r="BT841">
        <v>0</v>
      </c>
      <c r="BU841">
        <v>0</v>
      </c>
      <c r="BV841">
        <v>0</v>
      </c>
      <c r="BW841">
        <v>0</v>
      </c>
      <c r="CX841">
        <f>Y841*Source!I499</f>
        <v>3.2000000000000003E-4</v>
      </c>
      <c r="CY841">
        <f t="shared" si="186"/>
        <v>27558.36</v>
      </c>
      <c r="CZ841">
        <f t="shared" si="187"/>
        <v>1836</v>
      </c>
      <c r="DA841">
        <f t="shared" si="188"/>
        <v>15.01</v>
      </c>
      <c r="DB841">
        <f t="shared" si="189"/>
        <v>2.94</v>
      </c>
      <c r="DC841">
        <f t="shared" si="190"/>
        <v>0</v>
      </c>
    </row>
    <row r="842" spans="1:107" x14ac:dyDescent="0.2">
      <c r="A842">
        <f>ROW(Source!A499)</f>
        <v>499</v>
      </c>
      <c r="B842">
        <v>68187018</v>
      </c>
      <c r="C842">
        <v>68193988</v>
      </c>
      <c r="D842">
        <v>64808586</v>
      </c>
      <c r="E842">
        <v>1</v>
      </c>
      <c r="F842">
        <v>1</v>
      </c>
      <c r="G842">
        <v>1</v>
      </c>
      <c r="H842">
        <v>3</v>
      </c>
      <c r="I842" t="s">
        <v>994</v>
      </c>
      <c r="J842" t="s">
        <v>995</v>
      </c>
      <c r="K842" t="s">
        <v>996</v>
      </c>
      <c r="L842">
        <v>1346</v>
      </c>
      <c r="N842">
        <v>1009</v>
      </c>
      <c r="O842" t="s">
        <v>120</v>
      </c>
      <c r="P842" t="s">
        <v>120</v>
      </c>
      <c r="Q842">
        <v>1</v>
      </c>
      <c r="W842">
        <v>0</v>
      </c>
      <c r="X842">
        <v>-2113933962</v>
      </c>
      <c r="Y842">
        <v>0.12</v>
      </c>
      <c r="AA842">
        <v>75.33</v>
      </c>
      <c r="AB842">
        <v>0</v>
      </c>
      <c r="AC842">
        <v>0</v>
      </c>
      <c r="AD842">
        <v>0</v>
      </c>
      <c r="AE842">
        <v>37.29</v>
      </c>
      <c r="AF842">
        <v>0</v>
      </c>
      <c r="AG842">
        <v>0</v>
      </c>
      <c r="AH842">
        <v>0</v>
      </c>
      <c r="AI842">
        <v>2.02</v>
      </c>
      <c r="AJ842">
        <v>1</v>
      </c>
      <c r="AK842">
        <v>1</v>
      </c>
      <c r="AL842">
        <v>1</v>
      </c>
      <c r="AN842">
        <v>0</v>
      </c>
      <c r="AO842">
        <v>1</v>
      </c>
      <c r="AP842">
        <v>0</v>
      </c>
      <c r="AQ842">
        <v>0</v>
      </c>
      <c r="AR842">
        <v>0</v>
      </c>
      <c r="AS842" t="s">
        <v>3</v>
      </c>
      <c r="AT842">
        <v>0.12</v>
      </c>
      <c r="AU842" t="s">
        <v>3</v>
      </c>
      <c r="AV842">
        <v>0</v>
      </c>
      <c r="AW842">
        <v>2</v>
      </c>
      <c r="AX842">
        <v>68194013</v>
      </c>
      <c r="AY842">
        <v>1</v>
      </c>
      <c r="AZ842">
        <v>0</v>
      </c>
      <c r="BA842">
        <v>826</v>
      </c>
      <c r="BB842">
        <v>0</v>
      </c>
      <c r="BC842">
        <v>0</v>
      </c>
      <c r="BD842">
        <v>0</v>
      </c>
      <c r="BE842">
        <v>0</v>
      </c>
      <c r="BF842">
        <v>0</v>
      </c>
      <c r="BG842">
        <v>0</v>
      </c>
      <c r="BH842">
        <v>0</v>
      </c>
      <c r="BI842">
        <v>0</v>
      </c>
      <c r="BJ842">
        <v>0</v>
      </c>
      <c r="BK842">
        <v>0</v>
      </c>
      <c r="BL842">
        <v>0</v>
      </c>
      <c r="BM842">
        <v>0</v>
      </c>
      <c r="BN842">
        <v>0</v>
      </c>
      <c r="BO842">
        <v>0</v>
      </c>
      <c r="BP842">
        <v>0</v>
      </c>
      <c r="BQ842">
        <v>0</v>
      </c>
      <c r="BR842">
        <v>0</v>
      </c>
      <c r="BS842">
        <v>0</v>
      </c>
      <c r="BT842">
        <v>0</v>
      </c>
      <c r="BU842">
        <v>0</v>
      </c>
      <c r="BV842">
        <v>0</v>
      </c>
      <c r="BW842">
        <v>0</v>
      </c>
      <c r="CX842">
        <f>Y842*Source!I499</f>
        <v>2.4E-2</v>
      </c>
      <c r="CY842">
        <f t="shared" si="186"/>
        <v>75.33</v>
      </c>
      <c r="CZ842">
        <f t="shared" si="187"/>
        <v>37.29</v>
      </c>
      <c r="DA842">
        <f t="shared" si="188"/>
        <v>2.02</v>
      </c>
      <c r="DB842">
        <f t="shared" si="189"/>
        <v>4.47</v>
      </c>
      <c r="DC842">
        <f t="shared" si="190"/>
        <v>0</v>
      </c>
    </row>
    <row r="843" spans="1:107" x14ac:dyDescent="0.2">
      <c r="A843">
        <f>ROW(Source!A499)</f>
        <v>499</v>
      </c>
      <c r="B843">
        <v>68187018</v>
      </c>
      <c r="C843">
        <v>68193988</v>
      </c>
      <c r="D843">
        <v>64808742</v>
      </c>
      <c r="E843">
        <v>1</v>
      </c>
      <c r="F843">
        <v>1</v>
      </c>
      <c r="G843">
        <v>1</v>
      </c>
      <c r="H843">
        <v>3</v>
      </c>
      <c r="I843" t="s">
        <v>1053</v>
      </c>
      <c r="J843" t="s">
        <v>1054</v>
      </c>
      <c r="K843" t="s">
        <v>1055</v>
      </c>
      <c r="L843">
        <v>1346</v>
      </c>
      <c r="N843">
        <v>1009</v>
      </c>
      <c r="O843" t="s">
        <v>120</v>
      </c>
      <c r="P843" t="s">
        <v>120</v>
      </c>
      <c r="Q843">
        <v>1</v>
      </c>
      <c r="W843">
        <v>0</v>
      </c>
      <c r="X843">
        <v>1489730880</v>
      </c>
      <c r="Y843">
        <v>0.8</v>
      </c>
      <c r="AA843">
        <v>47.95</v>
      </c>
      <c r="AB843">
        <v>0</v>
      </c>
      <c r="AC843">
        <v>0</v>
      </c>
      <c r="AD843">
        <v>0</v>
      </c>
      <c r="AE843">
        <v>9.61</v>
      </c>
      <c r="AF843">
        <v>0</v>
      </c>
      <c r="AG843">
        <v>0</v>
      </c>
      <c r="AH843">
        <v>0</v>
      </c>
      <c r="AI843">
        <v>4.99</v>
      </c>
      <c r="AJ843">
        <v>1</v>
      </c>
      <c r="AK843">
        <v>1</v>
      </c>
      <c r="AL843">
        <v>1</v>
      </c>
      <c r="AN843">
        <v>0</v>
      </c>
      <c r="AO843">
        <v>1</v>
      </c>
      <c r="AP843">
        <v>0</v>
      </c>
      <c r="AQ843">
        <v>0</v>
      </c>
      <c r="AR843">
        <v>0</v>
      </c>
      <c r="AS843" t="s">
        <v>3</v>
      </c>
      <c r="AT843">
        <v>0.8</v>
      </c>
      <c r="AU843" t="s">
        <v>3</v>
      </c>
      <c r="AV843">
        <v>0</v>
      </c>
      <c r="AW843">
        <v>2</v>
      </c>
      <c r="AX843">
        <v>68194014</v>
      </c>
      <c r="AY843">
        <v>1</v>
      </c>
      <c r="AZ843">
        <v>0</v>
      </c>
      <c r="BA843">
        <v>827</v>
      </c>
      <c r="BB843">
        <v>0</v>
      </c>
      <c r="BC843">
        <v>0</v>
      </c>
      <c r="BD843">
        <v>0</v>
      </c>
      <c r="BE843">
        <v>0</v>
      </c>
      <c r="BF843">
        <v>0</v>
      </c>
      <c r="BG843">
        <v>0</v>
      </c>
      <c r="BH843">
        <v>0</v>
      </c>
      <c r="BI843">
        <v>0</v>
      </c>
      <c r="BJ843">
        <v>0</v>
      </c>
      <c r="BK843">
        <v>0</v>
      </c>
      <c r="BL843">
        <v>0</v>
      </c>
      <c r="BM843">
        <v>0</v>
      </c>
      <c r="BN843">
        <v>0</v>
      </c>
      <c r="BO843">
        <v>0</v>
      </c>
      <c r="BP843">
        <v>0</v>
      </c>
      <c r="BQ843">
        <v>0</v>
      </c>
      <c r="BR843">
        <v>0</v>
      </c>
      <c r="BS843">
        <v>0</v>
      </c>
      <c r="BT843">
        <v>0</v>
      </c>
      <c r="BU843">
        <v>0</v>
      </c>
      <c r="BV843">
        <v>0</v>
      </c>
      <c r="BW843">
        <v>0</v>
      </c>
      <c r="CX843">
        <f>Y843*Source!I499</f>
        <v>0.16000000000000003</v>
      </c>
      <c r="CY843">
        <f t="shared" si="186"/>
        <v>47.95</v>
      </c>
      <c r="CZ843">
        <f t="shared" si="187"/>
        <v>9.61</v>
      </c>
      <c r="DA843">
        <f t="shared" si="188"/>
        <v>4.99</v>
      </c>
      <c r="DB843">
        <f t="shared" si="189"/>
        <v>7.69</v>
      </c>
      <c r="DC843">
        <f t="shared" si="190"/>
        <v>0</v>
      </c>
    </row>
    <row r="844" spans="1:107" x14ac:dyDescent="0.2">
      <c r="A844">
        <f>ROW(Source!A499)</f>
        <v>499</v>
      </c>
      <c r="B844">
        <v>68187018</v>
      </c>
      <c r="C844">
        <v>68193988</v>
      </c>
      <c r="D844">
        <v>64809023</v>
      </c>
      <c r="E844">
        <v>1</v>
      </c>
      <c r="F844">
        <v>1</v>
      </c>
      <c r="G844">
        <v>1</v>
      </c>
      <c r="H844">
        <v>3</v>
      </c>
      <c r="I844" t="s">
        <v>1082</v>
      </c>
      <c r="J844" t="s">
        <v>1083</v>
      </c>
      <c r="K844" t="s">
        <v>1084</v>
      </c>
      <c r="L844">
        <v>1348</v>
      </c>
      <c r="N844">
        <v>1009</v>
      </c>
      <c r="O844" t="s">
        <v>133</v>
      </c>
      <c r="P844" t="s">
        <v>133</v>
      </c>
      <c r="Q844">
        <v>1000</v>
      </c>
      <c r="W844">
        <v>0</v>
      </c>
      <c r="X844">
        <v>-1173605848</v>
      </c>
      <c r="Y844">
        <v>6.9999999999999999E-4</v>
      </c>
      <c r="AA844">
        <v>101242</v>
      </c>
      <c r="AB844">
        <v>0</v>
      </c>
      <c r="AC844">
        <v>0</v>
      </c>
      <c r="AD844">
        <v>0</v>
      </c>
      <c r="AE844">
        <v>11350</v>
      </c>
      <c r="AF844">
        <v>0</v>
      </c>
      <c r="AG844">
        <v>0</v>
      </c>
      <c r="AH844">
        <v>0</v>
      </c>
      <c r="AI844">
        <v>8.92</v>
      </c>
      <c r="AJ844">
        <v>1</v>
      </c>
      <c r="AK844">
        <v>1</v>
      </c>
      <c r="AL844">
        <v>1</v>
      </c>
      <c r="AN844">
        <v>0</v>
      </c>
      <c r="AO844">
        <v>1</v>
      </c>
      <c r="AP844">
        <v>0</v>
      </c>
      <c r="AQ844">
        <v>0</v>
      </c>
      <c r="AR844">
        <v>0</v>
      </c>
      <c r="AS844" t="s">
        <v>3</v>
      </c>
      <c r="AT844">
        <v>6.9999999999999999E-4</v>
      </c>
      <c r="AU844" t="s">
        <v>3</v>
      </c>
      <c r="AV844">
        <v>0</v>
      </c>
      <c r="AW844">
        <v>2</v>
      </c>
      <c r="AX844">
        <v>68194015</v>
      </c>
      <c r="AY844">
        <v>1</v>
      </c>
      <c r="AZ844">
        <v>0</v>
      </c>
      <c r="BA844">
        <v>828</v>
      </c>
      <c r="BB844">
        <v>0</v>
      </c>
      <c r="BC844">
        <v>0</v>
      </c>
      <c r="BD844">
        <v>0</v>
      </c>
      <c r="BE844">
        <v>0</v>
      </c>
      <c r="BF844">
        <v>0</v>
      </c>
      <c r="BG844">
        <v>0</v>
      </c>
      <c r="BH844">
        <v>0</v>
      </c>
      <c r="BI844">
        <v>0</v>
      </c>
      <c r="BJ844">
        <v>0</v>
      </c>
      <c r="BK844">
        <v>0</v>
      </c>
      <c r="BL844">
        <v>0</v>
      </c>
      <c r="BM844">
        <v>0</v>
      </c>
      <c r="BN844">
        <v>0</v>
      </c>
      <c r="BO844">
        <v>0</v>
      </c>
      <c r="BP844">
        <v>0</v>
      </c>
      <c r="BQ844">
        <v>0</v>
      </c>
      <c r="BR844">
        <v>0</v>
      </c>
      <c r="BS844">
        <v>0</v>
      </c>
      <c r="BT844">
        <v>0</v>
      </c>
      <c r="BU844">
        <v>0</v>
      </c>
      <c r="BV844">
        <v>0</v>
      </c>
      <c r="BW844">
        <v>0</v>
      </c>
      <c r="CX844">
        <f>Y844*Source!I499</f>
        <v>1.4000000000000001E-4</v>
      </c>
      <c r="CY844">
        <f t="shared" si="186"/>
        <v>101242</v>
      </c>
      <c r="CZ844">
        <f t="shared" si="187"/>
        <v>11350</v>
      </c>
      <c r="DA844">
        <f t="shared" si="188"/>
        <v>8.92</v>
      </c>
      <c r="DB844">
        <f t="shared" si="189"/>
        <v>7.95</v>
      </c>
      <c r="DC844">
        <f t="shared" si="190"/>
        <v>0</v>
      </c>
    </row>
    <row r="845" spans="1:107" x14ac:dyDescent="0.2">
      <c r="A845">
        <f>ROW(Source!A499)</f>
        <v>499</v>
      </c>
      <c r="B845">
        <v>68187018</v>
      </c>
      <c r="C845">
        <v>68193988</v>
      </c>
      <c r="D845">
        <v>64809039</v>
      </c>
      <c r="E845">
        <v>1</v>
      </c>
      <c r="F845">
        <v>1</v>
      </c>
      <c r="G845">
        <v>1</v>
      </c>
      <c r="H845">
        <v>3</v>
      </c>
      <c r="I845" t="s">
        <v>1085</v>
      </c>
      <c r="J845" t="s">
        <v>1086</v>
      </c>
      <c r="K845" t="s">
        <v>1087</v>
      </c>
      <c r="L845">
        <v>1356</v>
      </c>
      <c r="N845">
        <v>1010</v>
      </c>
      <c r="O845" t="s">
        <v>271</v>
      </c>
      <c r="P845" t="s">
        <v>271</v>
      </c>
      <c r="Q845">
        <v>1000</v>
      </c>
      <c r="W845">
        <v>0</v>
      </c>
      <c r="X845">
        <v>1065741384</v>
      </c>
      <c r="Y845">
        <v>0.04</v>
      </c>
      <c r="AA845">
        <v>381.98</v>
      </c>
      <c r="AB845">
        <v>0</v>
      </c>
      <c r="AC845">
        <v>0</v>
      </c>
      <c r="AD845">
        <v>0</v>
      </c>
      <c r="AE845">
        <v>269</v>
      </c>
      <c r="AF845">
        <v>0</v>
      </c>
      <c r="AG845">
        <v>0</v>
      </c>
      <c r="AH845">
        <v>0</v>
      </c>
      <c r="AI845">
        <v>1.42</v>
      </c>
      <c r="AJ845">
        <v>1</v>
      </c>
      <c r="AK845">
        <v>1</v>
      </c>
      <c r="AL845">
        <v>1</v>
      </c>
      <c r="AN845">
        <v>0</v>
      </c>
      <c r="AO845">
        <v>1</v>
      </c>
      <c r="AP845">
        <v>0</v>
      </c>
      <c r="AQ845">
        <v>0</v>
      </c>
      <c r="AR845">
        <v>0</v>
      </c>
      <c r="AS845" t="s">
        <v>3</v>
      </c>
      <c r="AT845">
        <v>0.04</v>
      </c>
      <c r="AU845" t="s">
        <v>3</v>
      </c>
      <c r="AV845">
        <v>0</v>
      </c>
      <c r="AW845">
        <v>2</v>
      </c>
      <c r="AX845">
        <v>68194016</v>
      </c>
      <c r="AY845">
        <v>1</v>
      </c>
      <c r="AZ845">
        <v>0</v>
      </c>
      <c r="BA845">
        <v>829</v>
      </c>
      <c r="BB845">
        <v>0</v>
      </c>
      <c r="BC845">
        <v>0</v>
      </c>
      <c r="BD845">
        <v>0</v>
      </c>
      <c r="BE845">
        <v>0</v>
      </c>
      <c r="BF845">
        <v>0</v>
      </c>
      <c r="BG845">
        <v>0</v>
      </c>
      <c r="BH845">
        <v>0</v>
      </c>
      <c r="BI845">
        <v>0</v>
      </c>
      <c r="BJ845">
        <v>0</v>
      </c>
      <c r="BK845">
        <v>0</v>
      </c>
      <c r="BL845">
        <v>0</v>
      </c>
      <c r="BM845">
        <v>0</v>
      </c>
      <c r="BN845">
        <v>0</v>
      </c>
      <c r="BO845">
        <v>0</v>
      </c>
      <c r="BP845">
        <v>0</v>
      </c>
      <c r="BQ845">
        <v>0</v>
      </c>
      <c r="BR845">
        <v>0</v>
      </c>
      <c r="BS845">
        <v>0</v>
      </c>
      <c r="BT845">
        <v>0</v>
      </c>
      <c r="BU845">
        <v>0</v>
      </c>
      <c r="BV845">
        <v>0</v>
      </c>
      <c r="BW845">
        <v>0</v>
      </c>
      <c r="CX845">
        <f>Y845*Source!I499</f>
        <v>8.0000000000000002E-3</v>
      </c>
      <c r="CY845">
        <f t="shared" si="186"/>
        <v>381.98</v>
      </c>
      <c r="CZ845">
        <f t="shared" si="187"/>
        <v>269</v>
      </c>
      <c r="DA845">
        <f t="shared" si="188"/>
        <v>1.42</v>
      </c>
      <c r="DB845">
        <f t="shared" si="189"/>
        <v>10.76</v>
      </c>
      <c r="DC845">
        <f t="shared" si="190"/>
        <v>0</v>
      </c>
    </row>
    <row r="846" spans="1:107" x14ac:dyDescent="0.2">
      <c r="A846">
        <f>ROW(Source!A499)</f>
        <v>499</v>
      </c>
      <c r="B846">
        <v>68187018</v>
      </c>
      <c r="C846">
        <v>68193988</v>
      </c>
      <c r="D846">
        <v>64832151</v>
      </c>
      <c r="E846">
        <v>1</v>
      </c>
      <c r="F846">
        <v>1</v>
      </c>
      <c r="G846">
        <v>1</v>
      </c>
      <c r="H846">
        <v>3</v>
      </c>
      <c r="I846" t="s">
        <v>433</v>
      </c>
      <c r="J846" t="s">
        <v>435</v>
      </c>
      <c r="K846" t="s">
        <v>434</v>
      </c>
      <c r="L846">
        <v>1035</v>
      </c>
      <c r="N846">
        <v>1013</v>
      </c>
      <c r="O846" t="s">
        <v>103</v>
      </c>
      <c r="P846" t="s">
        <v>103</v>
      </c>
      <c r="Q846">
        <v>1</v>
      </c>
      <c r="W846">
        <v>1</v>
      </c>
      <c r="X846">
        <v>-1050483740</v>
      </c>
      <c r="Y846">
        <v>-10</v>
      </c>
      <c r="AA846">
        <v>1756.89</v>
      </c>
      <c r="AB846">
        <v>0</v>
      </c>
      <c r="AC846">
        <v>0</v>
      </c>
      <c r="AD846">
        <v>0</v>
      </c>
      <c r="AE846">
        <v>131.80000000000001</v>
      </c>
      <c r="AF846">
        <v>0</v>
      </c>
      <c r="AG846">
        <v>0</v>
      </c>
      <c r="AH846">
        <v>0</v>
      </c>
      <c r="AI846">
        <v>13.33</v>
      </c>
      <c r="AJ846">
        <v>1</v>
      </c>
      <c r="AK846">
        <v>1</v>
      </c>
      <c r="AL846">
        <v>1</v>
      </c>
      <c r="AN846">
        <v>0</v>
      </c>
      <c r="AO846">
        <v>1</v>
      </c>
      <c r="AP846">
        <v>0</v>
      </c>
      <c r="AQ846">
        <v>0</v>
      </c>
      <c r="AR846">
        <v>0</v>
      </c>
      <c r="AS846" t="s">
        <v>3</v>
      </c>
      <c r="AT846">
        <v>-10</v>
      </c>
      <c r="AU846" t="s">
        <v>3</v>
      </c>
      <c r="AV846">
        <v>0</v>
      </c>
      <c r="AW846">
        <v>2</v>
      </c>
      <c r="AX846">
        <v>68194017</v>
      </c>
      <c r="AY846">
        <v>1</v>
      </c>
      <c r="AZ846">
        <v>6144</v>
      </c>
      <c r="BA846">
        <v>830</v>
      </c>
      <c r="BB846">
        <v>0</v>
      </c>
      <c r="BC846">
        <v>0</v>
      </c>
      <c r="BD846">
        <v>0</v>
      </c>
      <c r="BE846">
        <v>0</v>
      </c>
      <c r="BF846">
        <v>0</v>
      </c>
      <c r="BG846">
        <v>0</v>
      </c>
      <c r="BH846">
        <v>0</v>
      </c>
      <c r="BI846">
        <v>0</v>
      </c>
      <c r="BJ846">
        <v>0</v>
      </c>
      <c r="BK846">
        <v>0</v>
      </c>
      <c r="BL846">
        <v>0</v>
      </c>
      <c r="BM846">
        <v>0</v>
      </c>
      <c r="BN846">
        <v>0</v>
      </c>
      <c r="BO846">
        <v>0</v>
      </c>
      <c r="BP846">
        <v>0</v>
      </c>
      <c r="BQ846">
        <v>0</v>
      </c>
      <c r="BR846">
        <v>0</v>
      </c>
      <c r="BS846">
        <v>0</v>
      </c>
      <c r="BT846">
        <v>0</v>
      </c>
      <c r="BU846">
        <v>0</v>
      </c>
      <c r="BV846">
        <v>0</v>
      </c>
      <c r="BW846">
        <v>0</v>
      </c>
      <c r="CX846">
        <f>Y846*Source!I499</f>
        <v>-2</v>
      </c>
      <c r="CY846">
        <f t="shared" si="186"/>
        <v>1756.89</v>
      </c>
      <c r="CZ846">
        <f t="shared" si="187"/>
        <v>131.80000000000001</v>
      </c>
      <c r="DA846">
        <f t="shared" si="188"/>
        <v>13.33</v>
      </c>
      <c r="DB846">
        <f t="shared" si="189"/>
        <v>-1318</v>
      </c>
      <c r="DC846">
        <f t="shared" si="190"/>
        <v>0</v>
      </c>
    </row>
    <row r="847" spans="1:107" x14ac:dyDescent="0.2">
      <c r="A847">
        <f>ROW(Source!A499)</f>
        <v>499</v>
      </c>
      <c r="B847">
        <v>68187018</v>
      </c>
      <c r="C847">
        <v>68193988</v>
      </c>
      <c r="D847">
        <v>0</v>
      </c>
      <c r="E847">
        <v>1</v>
      </c>
      <c r="F847">
        <v>1</v>
      </c>
      <c r="G847">
        <v>1</v>
      </c>
      <c r="H847">
        <v>3</v>
      </c>
      <c r="I847" t="s">
        <v>221</v>
      </c>
      <c r="J847" t="s">
        <v>3</v>
      </c>
      <c r="K847" t="s">
        <v>437</v>
      </c>
      <c r="L847">
        <v>1354</v>
      </c>
      <c r="N847">
        <v>1010</v>
      </c>
      <c r="O847" t="s">
        <v>72</v>
      </c>
      <c r="P847" t="s">
        <v>72</v>
      </c>
      <c r="Q847">
        <v>1</v>
      </c>
      <c r="W847">
        <v>0</v>
      </c>
      <c r="X847">
        <v>-484934499</v>
      </c>
      <c r="Y847">
        <v>10</v>
      </c>
      <c r="AA847">
        <v>5299.75</v>
      </c>
      <c r="AB847">
        <v>0</v>
      </c>
      <c r="AC847">
        <v>0</v>
      </c>
      <c r="AD847">
        <v>0</v>
      </c>
      <c r="AE847">
        <v>5299.75</v>
      </c>
      <c r="AF847">
        <v>0</v>
      </c>
      <c r="AG847">
        <v>0</v>
      </c>
      <c r="AH847">
        <v>0</v>
      </c>
      <c r="AI847">
        <v>1</v>
      </c>
      <c r="AJ847">
        <v>1</v>
      </c>
      <c r="AK847">
        <v>1</v>
      </c>
      <c r="AL847">
        <v>1</v>
      </c>
      <c r="AN847">
        <v>0</v>
      </c>
      <c r="AO847">
        <v>0</v>
      </c>
      <c r="AP847">
        <v>0</v>
      </c>
      <c r="AQ847">
        <v>0</v>
      </c>
      <c r="AR847">
        <v>0</v>
      </c>
      <c r="AS847" t="s">
        <v>3</v>
      </c>
      <c r="AT847">
        <v>10</v>
      </c>
      <c r="AU847" t="s">
        <v>3</v>
      </c>
      <c r="AV847">
        <v>0</v>
      </c>
      <c r="AW847">
        <v>1</v>
      </c>
      <c r="AX847">
        <v>-1</v>
      </c>
      <c r="AY847">
        <v>0</v>
      </c>
      <c r="AZ847">
        <v>0</v>
      </c>
      <c r="BA847" t="s">
        <v>3</v>
      </c>
      <c r="BB847">
        <v>0</v>
      </c>
      <c r="BC847">
        <v>0</v>
      </c>
      <c r="BD847">
        <v>0</v>
      </c>
      <c r="BE847">
        <v>0</v>
      </c>
      <c r="BF847">
        <v>0</v>
      </c>
      <c r="BG847">
        <v>0</v>
      </c>
      <c r="BH847">
        <v>0</v>
      </c>
      <c r="BI847">
        <v>0</v>
      </c>
      <c r="BJ847">
        <v>0</v>
      </c>
      <c r="BK847">
        <v>0</v>
      </c>
      <c r="BL847">
        <v>0</v>
      </c>
      <c r="BM847">
        <v>0</v>
      </c>
      <c r="BN847">
        <v>0</v>
      </c>
      <c r="BO847">
        <v>0</v>
      </c>
      <c r="BP847">
        <v>0</v>
      </c>
      <c r="BQ847">
        <v>0</v>
      </c>
      <c r="BR847">
        <v>0</v>
      </c>
      <c r="BS847">
        <v>0</v>
      </c>
      <c r="BT847">
        <v>0</v>
      </c>
      <c r="BU847">
        <v>0</v>
      </c>
      <c r="BV847">
        <v>0</v>
      </c>
      <c r="BW847">
        <v>0</v>
      </c>
      <c r="CX847">
        <f>Y847*Source!I499</f>
        <v>2</v>
      </c>
      <c r="CY847">
        <f t="shared" si="186"/>
        <v>5299.75</v>
      </c>
      <c r="CZ847">
        <f t="shared" si="187"/>
        <v>5299.75</v>
      </c>
      <c r="DA847">
        <f t="shared" si="188"/>
        <v>1</v>
      </c>
      <c r="DB847">
        <f t="shared" si="189"/>
        <v>52997.5</v>
      </c>
      <c r="DC847">
        <f t="shared" si="190"/>
        <v>0</v>
      </c>
    </row>
    <row r="848" spans="1:107" x14ac:dyDescent="0.2">
      <c r="A848">
        <f>ROW(Source!A502)</f>
        <v>502</v>
      </c>
      <c r="B848">
        <v>68187018</v>
      </c>
      <c r="C848">
        <v>68194109</v>
      </c>
      <c r="D848">
        <v>18409850</v>
      </c>
      <c r="E848">
        <v>1</v>
      </c>
      <c r="F848">
        <v>1</v>
      </c>
      <c r="G848">
        <v>1</v>
      </c>
      <c r="H848">
        <v>1</v>
      </c>
      <c r="I848" t="s">
        <v>663</v>
      </c>
      <c r="J848" t="s">
        <v>3</v>
      </c>
      <c r="K848" t="s">
        <v>664</v>
      </c>
      <c r="L848">
        <v>1369</v>
      </c>
      <c r="N848">
        <v>1013</v>
      </c>
      <c r="O848" t="s">
        <v>665</v>
      </c>
      <c r="P848" t="s">
        <v>665</v>
      </c>
      <c r="Q848">
        <v>1</v>
      </c>
      <c r="W848">
        <v>0</v>
      </c>
      <c r="X848">
        <v>855544366</v>
      </c>
      <c r="Y848">
        <v>315.88200000000001</v>
      </c>
      <c r="AA848">
        <v>0</v>
      </c>
      <c r="AB848">
        <v>0</v>
      </c>
      <c r="AC848">
        <v>0</v>
      </c>
      <c r="AD848">
        <v>9.07</v>
      </c>
      <c r="AE848">
        <v>0</v>
      </c>
      <c r="AF848">
        <v>0</v>
      </c>
      <c r="AG848">
        <v>0</v>
      </c>
      <c r="AH848">
        <v>9.07</v>
      </c>
      <c r="AI848">
        <v>1</v>
      </c>
      <c r="AJ848">
        <v>1</v>
      </c>
      <c r="AK848">
        <v>1</v>
      </c>
      <c r="AL848">
        <v>1</v>
      </c>
      <c r="AN848">
        <v>0</v>
      </c>
      <c r="AO848">
        <v>1</v>
      </c>
      <c r="AP848">
        <v>1</v>
      </c>
      <c r="AQ848">
        <v>0</v>
      </c>
      <c r="AR848">
        <v>0</v>
      </c>
      <c r="AS848" t="s">
        <v>3</v>
      </c>
      <c r="AT848">
        <v>274.68</v>
      </c>
      <c r="AU848" t="s">
        <v>21</v>
      </c>
      <c r="AV848">
        <v>1</v>
      </c>
      <c r="AW848">
        <v>2</v>
      </c>
      <c r="AX848">
        <v>68194128</v>
      </c>
      <c r="AY848">
        <v>1</v>
      </c>
      <c r="AZ848">
        <v>0</v>
      </c>
      <c r="BA848">
        <v>831</v>
      </c>
      <c r="BB848">
        <v>0</v>
      </c>
      <c r="BC848">
        <v>0</v>
      </c>
      <c r="BD848">
        <v>0</v>
      </c>
      <c r="BE848">
        <v>0</v>
      </c>
      <c r="BF848">
        <v>0</v>
      </c>
      <c r="BG848">
        <v>0</v>
      </c>
      <c r="BH848">
        <v>0</v>
      </c>
      <c r="BI848">
        <v>0</v>
      </c>
      <c r="BJ848">
        <v>0</v>
      </c>
      <c r="BK848">
        <v>0</v>
      </c>
      <c r="BL848">
        <v>0</v>
      </c>
      <c r="BM848">
        <v>0</v>
      </c>
      <c r="BN848">
        <v>0</v>
      </c>
      <c r="BO848">
        <v>0</v>
      </c>
      <c r="BP848">
        <v>0</v>
      </c>
      <c r="BQ848">
        <v>0</v>
      </c>
      <c r="BR848">
        <v>0</v>
      </c>
      <c r="BS848">
        <v>0</v>
      </c>
      <c r="BT848">
        <v>0</v>
      </c>
      <c r="BU848">
        <v>0</v>
      </c>
      <c r="BV848">
        <v>0</v>
      </c>
      <c r="BW848">
        <v>0</v>
      </c>
      <c r="CX848">
        <f>Y848*Source!I502</f>
        <v>50.541119999999999</v>
      </c>
      <c r="CY848">
        <f>AD848</f>
        <v>9.07</v>
      </c>
      <c r="CZ848">
        <f>AH848</f>
        <v>9.07</v>
      </c>
      <c r="DA848">
        <f>AL848</f>
        <v>1</v>
      </c>
      <c r="DB848">
        <f>ROUND((ROUND(AT848*CZ848,2)*1.15),6)</f>
        <v>2865.0524999999998</v>
      </c>
      <c r="DC848">
        <f>ROUND((ROUND(AT848*AG848,2)*1.15),6)</f>
        <v>0</v>
      </c>
    </row>
    <row r="849" spans="1:107" x14ac:dyDescent="0.2">
      <c r="A849">
        <f>ROW(Source!A502)</f>
        <v>502</v>
      </c>
      <c r="B849">
        <v>68187018</v>
      </c>
      <c r="C849">
        <v>68194109</v>
      </c>
      <c r="D849">
        <v>121548</v>
      </c>
      <c r="E849">
        <v>1</v>
      </c>
      <c r="F849">
        <v>1</v>
      </c>
      <c r="G849">
        <v>1</v>
      </c>
      <c r="H849">
        <v>1</v>
      </c>
      <c r="I849" t="s">
        <v>44</v>
      </c>
      <c r="J849" t="s">
        <v>3</v>
      </c>
      <c r="K849" t="s">
        <v>723</v>
      </c>
      <c r="L849">
        <v>608254</v>
      </c>
      <c r="N849">
        <v>1013</v>
      </c>
      <c r="O849" t="s">
        <v>724</v>
      </c>
      <c r="P849" t="s">
        <v>724</v>
      </c>
      <c r="Q849">
        <v>1</v>
      </c>
      <c r="W849">
        <v>0</v>
      </c>
      <c r="X849">
        <v>-185737400</v>
      </c>
      <c r="Y849">
        <v>1.175</v>
      </c>
      <c r="AA849">
        <v>0</v>
      </c>
      <c r="AB849">
        <v>0</v>
      </c>
      <c r="AC849">
        <v>0</v>
      </c>
      <c r="AD849">
        <v>0</v>
      </c>
      <c r="AE849">
        <v>0</v>
      </c>
      <c r="AF849">
        <v>0</v>
      </c>
      <c r="AG849">
        <v>0</v>
      </c>
      <c r="AH849">
        <v>0</v>
      </c>
      <c r="AI849">
        <v>1</v>
      </c>
      <c r="AJ849">
        <v>1</v>
      </c>
      <c r="AK849">
        <v>1</v>
      </c>
      <c r="AL849">
        <v>1</v>
      </c>
      <c r="AN849">
        <v>0</v>
      </c>
      <c r="AO849">
        <v>1</v>
      </c>
      <c r="AP849">
        <v>1</v>
      </c>
      <c r="AQ849">
        <v>0</v>
      </c>
      <c r="AR849">
        <v>0</v>
      </c>
      <c r="AS849" t="s">
        <v>3</v>
      </c>
      <c r="AT849">
        <v>0.94</v>
      </c>
      <c r="AU849" t="s">
        <v>20</v>
      </c>
      <c r="AV849">
        <v>2</v>
      </c>
      <c r="AW849">
        <v>2</v>
      </c>
      <c r="AX849">
        <v>68194129</v>
      </c>
      <c r="AY849">
        <v>1</v>
      </c>
      <c r="AZ849">
        <v>2048</v>
      </c>
      <c r="BA849">
        <v>832</v>
      </c>
      <c r="BB849">
        <v>0</v>
      </c>
      <c r="BC849">
        <v>0</v>
      </c>
      <c r="BD849">
        <v>0</v>
      </c>
      <c r="BE849">
        <v>0</v>
      </c>
      <c r="BF849">
        <v>0</v>
      </c>
      <c r="BG849">
        <v>0</v>
      </c>
      <c r="BH849">
        <v>0</v>
      </c>
      <c r="BI849">
        <v>0</v>
      </c>
      <c r="BJ849">
        <v>0</v>
      </c>
      <c r="BK849">
        <v>0</v>
      </c>
      <c r="BL849">
        <v>0</v>
      </c>
      <c r="BM849">
        <v>0</v>
      </c>
      <c r="BN849">
        <v>0</v>
      </c>
      <c r="BO849">
        <v>0</v>
      </c>
      <c r="BP849">
        <v>0</v>
      </c>
      <c r="BQ849">
        <v>0</v>
      </c>
      <c r="BR849">
        <v>0</v>
      </c>
      <c r="BS849">
        <v>0</v>
      </c>
      <c r="BT849">
        <v>0</v>
      </c>
      <c r="BU849">
        <v>0</v>
      </c>
      <c r="BV849">
        <v>0</v>
      </c>
      <c r="BW849">
        <v>0</v>
      </c>
      <c r="CX849">
        <f>Y849*Source!I502</f>
        <v>0.188</v>
      </c>
      <c r="CY849">
        <f>AD849</f>
        <v>0</v>
      </c>
      <c r="CZ849">
        <f>AH849</f>
        <v>0</v>
      </c>
      <c r="DA849">
        <f>AL849</f>
        <v>1</v>
      </c>
      <c r="DB849">
        <f>ROUND((ROUND(AT849*CZ849,2)*1.25),6)</f>
        <v>0</v>
      </c>
      <c r="DC849">
        <f>ROUND((ROUND(AT849*AG849,2)*1.25),6)</f>
        <v>0</v>
      </c>
    </row>
    <row r="850" spans="1:107" x14ac:dyDescent="0.2">
      <c r="A850">
        <f>ROW(Source!A502)</f>
        <v>502</v>
      </c>
      <c r="B850">
        <v>68187018</v>
      </c>
      <c r="C850">
        <v>68194109</v>
      </c>
      <c r="D850">
        <v>64871277</v>
      </c>
      <c r="E850">
        <v>1</v>
      </c>
      <c r="F850">
        <v>1</v>
      </c>
      <c r="G850">
        <v>1</v>
      </c>
      <c r="H850">
        <v>2</v>
      </c>
      <c r="I850" t="s">
        <v>725</v>
      </c>
      <c r="J850" t="s">
        <v>726</v>
      </c>
      <c r="K850" t="s">
        <v>727</v>
      </c>
      <c r="L850">
        <v>1368</v>
      </c>
      <c r="N850">
        <v>1011</v>
      </c>
      <c r="O850" t="s">
        <v>669</v>
      </c>
      <c r="P850" t="s">
        <v>669</v>
      </c>
      <c r="Q850">
        <v>1</v>
      </c>
      <c r="W850">
        <v>0</v>
      </c>
      <c r="X850">
        <v>1106923569</v>
      </c>
      <c r="Y850">
        <v>1.175</v>
      </c>
      <c r="AA850">
        <v>0</v>
      </c>
      <c r="AB850">
        <v>1000.16</v>
      </c>
      <c r="AC850">
        <v>383.81</v>
      </c>
      <c r="AD850">
        <v>0</v>
      </c>
      <c r="AE850">
        <v>0</v>
      </c>
      <c r="AF850">
        <v>112</v>
      </c>
      <c r="AG850">
        <v>13.5</v>
      </c>
      <c r="AH850">
        <v>0</v>
      </c>
      <c r="AI850">
        <v>1</v>
      </c>
      <c r="AJ850">
        <v>8.93</v>
      </c>
      <c r="AK850">
        <v>28.43</v>
      </c>
      <c r="AL850">
        <v>1</v>
      </c>
      <c r="AN850">
        <v>0</v>
      </c>
      <c r="AO850">
        <v>1</v>
      </c>
      <c r="AP850">
        <v>1</v>
      </c>
      <c r="AQ850">
        <v>0</v>
      </c>
      <c r="AR850">
        <v>0</v>
      </c>
      <c r="AS850" t="s">
        <v>3</v>
      </c>
      <c r="AT850">
        <v>0.94</v>
      </c>
      <c r="AU850" t="s">
        <v>20</v>
      </c>
      <c r="AV850">
        <v>0</v>
      </c>
      <c r="AW850">
        <v>2</v>
      </c>
      <c r="AX850">
        <v>68194130</v>
      </c>
      <c r="AY850">
        <v>1</v>
      </c>
      <c r="AZ850">
        <v>2048</v>
      </c>
      <c r="BA850">
        <v>833</v>
      </c>
      <c r="BB850">
        <v>0</v>
      </c>
      <c r="BC850">
        <v>0</v>
      </c>
      <c r="BD850">
        <v>0</v>
      </c>
      <c r="BE850">
        <v>0</v>
      </c>
      <c r="BF850">
        <v>0</v>
      </c>
      <c r="BG850">
        <v>0</v>
      </c>
      <c r="BH850">
        <v>0</v>
      </c>
      <c r="BI850">
        <v>0</v>
      </c>
      <c r="BJ850">
        <v>0</v>
      </c>
      <c r="BK850">
        <v>0</v>
      </c>
      <c r="BL850">
        <v>0</v>
      </c>
      <c r="BM850">
        <v>0</v>
      </c>
      <c r="BN850">
        <v>0</v>
      </c>
      <c r="BO850">
        <v>0</v>
      </c>
      <c r="BP850">
        <v>0</v>
      </c>
      <c r="BQ850">
        <v>0</v>
      </c>
      <c r="BR850">
        <v>0</v>
      </c>
      <c r="BS850">
        <v>0</v>
      </c>
      <c r="BT850">
        <v>0</v>
      </c>
      <c r="BU850">
        <v>0</v>
      </c>
      <c r="BV850">
        <v>0</v>
      </c>
      <c r="BW850">
        <v>0</v>
      </c>
      <c r="CX850">
        <f>Y850*Source!I502</f>
        <v>0.188</v>
      </c>
      <c r="CY850">
        <f>AB850</f>
        <v>1000.16</v>
      </c>
      <c r="CZ850">
        <f>AF850</f>
        <v>112</v>
      </c>
      <c r="DA850">
        <f>AJ850</f>
        <v>8.93</v>
      </c>
      <c r="DB850">
        <f>ROUND((ROUND(AT850*CZ850,2)*1.25),6)</f>
        <v>131.6</v>
      </c>
      <c r="DC850">
        <f>ROUND((ROUND(AT850*AG850,2)*1.25),6)</f>
        <v>15.862500000000001</v>
      </c>
    </row>
    <row r="851" spans="1:107" x14ac:dyDescent="0.2">
      <c r="A851">
        <f>ROW(Source!A502)</f>
        <v>502</v>
      </c>
      <c r="B851">
        <v>68187018</v>
      </c>
      <c r="C851">
        <v>68194109</v>
      </c>
      <c r="D851">
        <v>64872800</v>
      </c>
      <c r="E851">
        <v>1</v>
      </c>
      <c r="F851">
        <v>1</v>
      </c>
      <c r="G851">
        <v>1</v>
      </c>
      <c r="H851">
        <v>2</v>
      </c>
      <c r="I851" t="s">
        <v>746</v>
      </c>
      <c r="J851" t="s">
        <v>747</v>
      </c>
      <c r="K851" t="s">
        <v>748</v>
      </c>
      <c r="L851">
        <v>1368</v>
      </c>
      <c r="N851">
        <v>1011</v>
      </c>
      <c r="O851" t="s">
        <v>669</v>
      </c>
      <c r="P851" t="s">
        <v>669</v>
      </c>
      <c r="Q851">
        <v>1</v>
      </c>
      <c r="W851">
        <v>0</v>
      </c>
      <c r="X851">
        <v>-1867053656</v>
      </c>
      <c r="Y851">
        <v>9.75</v>
      </c>
      <c r="AA851">
        <v>0</v>
      </c>
      <c r="AB851">
        <v>7.18</v>
      </c>
      <c r="AC851">
        <v>0</v>
      </c>
      <c r="AD851">
        <v>0</v>
      </c>
      <c r="AE851">
        <v>0</v>
      </c>
      <c r="AF851">
        <v>1.95</v>
      </c>
      <c r="AG851">
        <v>0</v>
      </c>
      <c r="AH851">
        <v>0</v>
      </c>
      <c r="AI851">
        <v>1</v>
      </c>
      <c r="AJ851">
        <v>3.68</v>
      </c>
      <c r="AK851">
        <v>28.43</v>
      </c>
      <c r="AL851">
        <v>1</v>
      </c>
      <c r="AN851">
        <v>0</v>
      </c>
      <c r="AO851">
        <v>1</v>
      </c>
      <c r="AP851">
        <v>1</v>
      </c>
      <c r="AQ851">
        <v>0</v>
      </c>
      <c r="AR851">
        <v>0</v>
      </c>
      <c r="AS851" t="s">
        <v>3</v>
      </c>
      <c r="AT851">
        <v>7.8</v>
      </c>
      <c r="AU851" t="s">
        <v>20</v>
      </c>
      <c r="AV851">
        <v>0</v>
      </c>
      <c r="AW851">
        <v>2</v>
      </c>
      <c r="AX851">
        <v>68194131</v>
      </c>
      <c r="AY851">
        <v>1</v>
      </c>
      <c r="AZ851">
        <v>0</v>
      </c>
      <c r="BA851">
        <v>834</v>
      </c>
      <c r="BB851">
        <v>0</v>
      </c>
      <c r="BC851">
        <v>0</v>
      </c>
      <c r="BD851">
        <v>0</v>
      </c>
      <c r="BE851">
        <v>0</v>
      </c>
      <c r="BF851">
        <v>0</v>
      </c>
      <c r="BG851">
        <v>0</v>
      </c>
      <c r="BH851">
        <v>0</v>
      </c>
      <c r="BI851">
        <v>0</v>
      </c>
      <c r="BJ851">
        <v>0</v>
      </c>
      <c r="BK851">
        <v>0</v>
      </c>
      <c r="BL851">
        <v>0</v>
      </c>
      <c r="BM851">
        <v>0</v>
      </c>
      <c r="BN851">
        <v>0</v>
      </c>
      <c r="BO851">
        <v>0</v>
      </c>
      <c r="BP851">
        <v>0</v>
      </c>
      <c r="BQ851">
        <v>0</v>
      </c>
      <c r="BR851">
        <v>0</v>
      </c>
      <c r="BS851">
        <v>0</v>
      </c>
      <c r="BT851">
        <v>0</v>
      </c>
      <c r="BU851">
        <v>0</v>
      </c>
      <c r="BV851">
        <v>0</v>
      </c>
      <c r="BW851">
        <v>0</v>
      </c>
      <c r="CX851">
        <f>Y851*Source!I502</f>
        <v>1.56</v>
      </c>
      <c r="CY851">
        <f>AB851</f>
        <v>7.18</v>
      </c>
      <c r="CZ851">
        <f>AF851</f>
        <v>1.95</v>
      </c>
      <c r="DA851">
        <f>AJ851</f>
        <v>3.68</v>
      </c>
      <c r="DB851">
        <f>ROUND((ROUND(AT851*CZ851,2)*1.25),6)</f>
        <v>19.012499999999999</v>
      </c>
      <c r="DC851">
        <f>ROUND((ROUND(AT851*AG851,2)*1.25),6)</f>
        <v>0</v>
      </c>
    </row>
    <row r="852" spans="1:107" x14ac:dyDescent="0.2">
      <c r="A852">
        <f>ROW(Source!A502)</f>
        <v>502</v>
      </c>
      <c r="B852">
        <v>68187018</v>
      </c>
      <c r="C852">
        <v>68194109</v>
      </c>
      <c r="D852">
        <v>64873129</v>
      </c>
      <c r="E852">
        <v>1</v>
      </c>
      <c r="F852">
        <v>1</v>
      </c>
      <c r="G852">
        <v>1</v>
      </c>
      <c r="H852">
        <v>2</v>
      </c>
      <c r="I852" t="s">
        <v>715</v>
      </c>
      <c r="J852" t="s">
        <v>716</v>
      </c>
      <c r="K852" t="s">
        <v>717</v>
      </c>
      <c r="L852">
        <v>1368</v>
      </c>
      <c r="N852">
        <v>1011</v>
      </c>
      <c r="O852" t="s">
        <v>669</v>
      </c>
      <c r="P852" t="s">
        <v>669</v>
      </c>
      <c r="Q852">
        <v>1</v>
      </c>
      <c r="W852">
        <v>0</v>
      </c>
      <c r="X852">
        <v>1230759911</v>
      </c>
      <c r="Y852">
        <v>1.75</v>
      </c>
      <c r="AA852">
        <v>0</v>
      </c>
      <c r="AB852">
        <v>851.65</v>
      </c>
      <c r="AC852">
        <v>329.79</v>
      </c>
      <c r="AD852">
        <v>0</v>
      </c>
      <c r="AE852">
        <v>0</v>
      </c>
      <c r="AF852">
        <v>87.17</v>
      </c>
      <c r="AG852">
        <v>11.6</v>
      </c>
      <c r="AH852">
        <v>0</v>
      </c>
      <c r="AI852">
        <v>1</v>
      </c>
      <c r="AJ852">
        <v>9.77</v>
      </c>
      <c r="AK852">
        <v>28.43</v>
      </c>
      <c r="AL852">
        <v>1</v>
      </c>
      <c r="AN852">
        <v>0</v>
      </c>
      <c r="AO852">
        <v>1</v>
      </c>
      <c r="AP852">
        <v>1</v>
      </c>
      <c r="AQ852">
        <v>0</v>
      </c>
      <c r="AR852">
        <v>0</v>
      </c>
      <c r="AS852" t="s">
        <v>3</v>
      </c>
      <c r="AT852">
        <v>1.4</v>
      </c>
      <c r="AU852" t="s">
        <v>20</v>
      </c>
      <c r="AV852">
        <v>0</v>
      </c>
      <c r="AW852">
        <v>2</v>
      </c>
      <c r="AX852">
        <v>68194132</v>
      </c>
      <c r="AY852">
        <v>1</v>
      </c>
      <c r="AZ852">
        <v>0</v>
      </c>
      <c r="BA852">
        <v>835</v>
      </c>
      <c r="BB852">
        <v>0</v>
      </c>
      <c r="BC852">
        <v>0</v>
      </c>
      <c r="BD852">
        <v>0</v>
      </c>
      <c r="BE852">
        <v>0</v>
      </c>
      <c r="BF852">
        <v>0</v>
      </c>
      <c r="BG852">
        <v>0</v>
      </c>
      <c r="BH852">
        <v>0</v>
      </c>
      <c r="BI852">
        <v>0</v>
      </c>
      <c r="BJ852">
        <v>0</v>
      </c>
      <c r="BK852">
        <v>0</v>
      </c>
      <c r="BL852">
        <v>0</v>
      </c>
      <c r="BM852">
        <v>0</v>
      </c>
      <c r="BN852">
        <v>0</v>
      </c>
      <c r="BO852">
        <v>0</v>
      </c>
      <c r="BP852">
        <v>0</v>
      </c>
      <c r="BQ852">
        <v>0</v>
      </c>
      <c r="BR852">
        <v>0</v>
      </c>
      <c r="BS852">
        <v>0</v>
      </c>
      <c r="BT852">
        <v>0</v>
      </c>
      <c r="BU852">
        <v>0</v>
      </c>
      <c r="BV852">
        <v>0</v>
      </c>
      <c r="BW852">
        <v>0</v>
      </c>
      <c r="CX852">
        <f>Y852*Source!I502</f>
        <v>0.28000000000000003</v>
      </c>
      <c r="CY852">
        <f>AB852</f>
        <v>851.65</v>
      </c>
      <c r="CZ852">
        <f>AF852</f>
        <v>87.17</v>
      </c>
      <c r="DA852">
        <f>AJ852</f>
        <v>9.77</v>
      </c>
      <c r="DB852">
        <f>ROUND((ROUND(AT852*CZ852,2)*1.25),6)</f>
        <v>152.55000000000001</v>
      </c>
      <c r="DC852">
        <f>ROUND((ROUND(AT852*AG852,2)*1.25),6)</f>
        <v>20.3</v>
      </c>
    </row>
    <row r="853" spans="1:107" x14ac:dyDescent="0.2">
      <c r="A853">
        <f>ROW(Source!A502)</f>
        <v>502</v>
      </c>
      <c r="B853">
        <v>68187018</v>
      </c>
      <c r="C853">
        <v>68194109</v>
      </c>
      <c r="D853">
        <v>64807372</v>
      </c>
      <c r="E853">
        <v>1</v>
      </c>
      <c r="F853">
        <v>1</v>
      </c>
      <c r="G853">
        <v>1</v>
      </c>
      <c r="H853">
        <v>3</v>
      </c>
      <c r="I853" t="s">
        <v>1139</v>
      </c>
      <c r="J853" t="s">
        <v>1140</v>
      </c>
      <c r="K853" t="s">
        <v>1141</v>
      </c>
      <c r="L853">
        <v>1348</v>
      </c>
      <c r="N853">
        <v>1009</v>
      </c>
      <c r="O853" t="s">
        <v>133</v>
      </c>
      <c r="P853" t="s">
        <v>133</v>
      </c>
      <c r="Q853">
        <v>1000</v>
      </c>
      <c r="W853">
        <v>0</v>
      </c>
      <c r="X853">
        <v>-1847793032</v>
      </c>
      <c r="Y853">
        <v>1E-3</v>
      </c>
      <c r="AA853">
        <v>56169.42</v>
      </c>
      <c r="AB853">
        <v>0</v>
      </c>
      <c r="AC853">
        <v>0</v>
      </c>
      <c r="AD853">
        <v>0</v>
      </c>
      <c r="AE853">
        <v>22558</v>
      </c>
      <c r="AF853">
        <v>0</v>
      </c>
      <c r="AG853">
        <v>0</v>
      </c>
      <c r="AH853">
        <v>0</v>
      </c>
      <c r="AI853">
        <v>2.4900000000000002</v>
      </c>
      <c r="AJ853">
        <v>1</v>
      </c>
      <c r="AK853">
        <v>1</v>
      </c>
      <c r="AL853">
        <v>1</v>
      </c>
      <c r="AN853">
        <v>0</v>
      </c>
      <c r="AO853">
        <v>1</v>
      </c>
      <c r="AP853">
        <v>0</v>
      </c>
      <c r="AQ853">
        <v>0</v>
      </c>
      <c r="AR853">
        <v>0</v>
      </c>
      <c r="AS853" t="s">
        <v>3</v>
      </c>
      <c r="AT853">
        <v>1E-3</v>
      </c>
      <c r="AU853" t="s">
        <v>3</v>
      </c>
      <c r="AV853">
        <v>0</v>
      </c>
      <c r="AW853">
        <v>2</v>
      </c>
      <c r="AX853">
        <v>68194133</v>
      </c>
      <c r="AY853">
        <v>1</v>
      </c>
      <c r="AZ853">
        <v>0</v>
      </c>
      <c r="BA853">
        <v>836</v>
      </c>
      <c r="BB853">
        <v>0</v>
      </c>
      <c r="BC853">
        <v>0</v>
      </c>
      <c r="BD853">
        <v>0</v>
      </c>
      <c r="BE853">
        <v>0</v>
      </c>
      <c r="BF853">
        <v>0</v>
      </c>
      <c r="BG853">
        <v>0</v>
      </c>
      <c r="BH853">
        <v>0</v>
      </c>
      <c r="BI853">
        <v>0</v>
      </c>
      <c r="BJ853">
        <v>0</v>
      </c>
      <c r="BK853">
        <v>0</v>
      </c>
      <c r="BL853">
        <v>0</v>
      </c>
      <c r="BM853">
        <v>0</v>
      </c>
      <c r="BN853">
        <v>0</v>
      </c>
      <c r="BO853">
        <v>0</v>
      </c>
      <c r="BP853">
        <v>0</v>
      </c>
      <c r="BQ853">
        <v>0</v>
      </c>
      <c r="BR853">
        <v>0</v>
      </c>
      <c r="BS853">
        <v>0</v>
      </c>
      <c r="BT853">
        <v>0</v>
      </c>
      <c r="BU853">
        <v>0</v>
      </c>
      <c r="BV853">
        <v>0</v>
      </c>
      <c r="BW853">
        <v>0</v>
      </c>
      <c r="CX853">
        <f>Y853*Source!I502</f>
        <v>1.6000000000000001E-4</v>
      </c>
      <c r="CY853">
        <f t="shared" ref="CY853:CY864" si="191">AA853</f>
        <v>56169.42</v>
      </c>
      <c r="CZ853">
        <f t="shared" ref="CZ853:CZ864" si="192">AE853</f>
        <v>22558</v>
      </c>
      <c r="DA853">
        <f t="shared" ref="DA853:DA864" si="193">AI853</f>
        <v>2.4900000000000002</v>
      </c>
      <c r="DB853">
        <f t="shared" ref="DB853:DB864" si="194">ROUND(ROUND(AT853*CZ853,2),6)</f>
        <v>22.56</v>
      </c>
      <c r="DC853">
        <f t="shared" ref="DC853:DC864" si="195">ROUND(ROUND(AT853*AG853,2),6)</f>
        <v>0</v>
      </c>
    </row>
    <row r="854" spans="1:107" x14ac:dyDescent="0.2">
      <c r="A854">
        <f>ROW(Source!A502)</f>
        <v>502</v>
      </c>
      <c r="B854">
        <v>68187018</v>
      </c>
      <c r="C854">
        <v>68194109</v>
      </c>
      <c r="D854">
        <v>64807743</v>
      </c>
      <c r="E854">
        <v>1</v>
      </c>
      <c r="F854">
        <v>1</v>
      </c>
      <c r="G854">
        <v>1</v>
      </c>
      <c r="H854">
        <v>3</v>
      </c>
      <c r="I854" t="s">
        <v>1142</v>
      </c>
      <c r="J854" t="s">
        <v>1143</v>
      </c>
      <c r="K854" t="s">
        <v>1144</v>
      </c>
      <c r="L854">
        <v>1302</v>
      </c>
      <c r="N854">
        <v>1003</v>
      </c>
      <c r="O854" t="s">
        <v>288</v>
      </c>
      <c r="P854" t="s">
        <v>288</v>
      </c>
      <c r="Q854">
        <v>10</v>
      </c>
      <c r="W854">
        <v>0</v>
      </c>
      <c r="X854">
        <v>1233142857</v>
      </c>
      <c r="Y854">
        <v>1.26</v>
      </c>
      <c r="AA854">
        <v>185.6</v>
      </c>
      <c r="AB854">
        <v>0</v>
      </c>
      <c r="AC854">
        <v>0</v>
      </c>
      <c r="AD854">
        <v>0</v>
      </c>
      <c r="AE854">
        <v>73.650000000000006</v>
      </c>
      <c r="AF854">
        <v>0</v>
      </c>
      <c r="AG854">
        <v>0</v>
      </c>
      <c r="AH854">
        <v>0</v>
      </c>
      <c r="AI854">
        <v>2.52</v>
      </c>
      <c r="AJ854">
        <v>1</v>
      </c>
      <c r="AK854">
        <v>1</v>
      </c>
      <c r="AL854">
        <v>1</v>
      </c>
      <c r="AN854">
        <v>0</v>
      </c>
      <c r="AO854">
        <v>1</v>
      </c>
      <c r="AP854">
        <v>0</v>
      </c>
      <c r="AQ854">
        <v>0</v>
      </c>
      <c r="AR854">
        <v>0</v>
      </c>
      <c r="AS854" t="s">
        <v>3</v>
      </c>
      <c r="AT854">
        <v>1.26</v>
      </c>
      <c r="AU854" t="s">
        <v>3</v>
      </c>
      <c r="AV854">
        <v>0</v>
      </c>
      <c r="AW854">
        <v>2</v>
      </c>
      <c r="AX854">
        <v>68194134</v>
      </c>
      <c r="AY854">
        <v>1</v>
      </c>
      <c r="AZ854">
        <v>0</v>
      </c>
      <c r="BA854">
        <v>837</v>
      </c>
      <c r="BB854">
        <v>0</v>
      </c>
      <c r="BC854">
        <v>0</v>
      </c>
      <c r="BD854">
        <v>0</v>
      </c>
      <c r="BE854">
        <v>0</v>
      </c>
      <c r="BF854">
        <v>0</v>
      </c>
      <c r="BG854">
        <v>0</v>
      </c>
      <c r="BH854">
        <v>0</v>
      </c>
      <c r="BI854">
        <v>0</v>
      </c>
      <c r="BJ854">
        <v>0</v>
      </c>
      <c r="BK854">
        <v>0</v>
      </c>
      <c r="BL854">
        <v>0</v>
      </c>
      <c r="BM854">
        <v>0</v>
      </c>
      <c r="BN854">
        <v>0</v>
      </c>
      <c r="BO854">
        <v>0</v>
      </c>
      <c r="BP854">
        <v>0</v>
      </c>
      <c r="BQ854">
        <v>0</v>
      </c>
      <c r="BR854">
        <v>0</v>
      </c>
      <c r="BS854">
        <v>0</v>
      </c>
      <c r="BT854">
        <v>0</v>
      </c>
      <c r="BU854">
        <v>0</v>
      </c>
      <c r="BV854">
        <v>0</v>
      </c>
      <c r="BW854">
        <v>0</v>
      </c>
      <c r="CX854">
        <f>Y854*Source!I502</f>
        <v>0.2016</v>
      </c>
      <c r="CY854">
        <f t="shared" si="191"/>
        <v>185.6</v>
      </c>
      <c r="CZ854">
        <f t="shared" si="192"/>
        <v>73.650000000000006</v>
      </c>
      <c r="DA854">
        <f t="shared" si="193"/>
        <v>2.52</v>
      </c>
      <c r="DB854">
        <f t="shared" si="194"/>
        <v>92.8</v>
      </c>
      <c r="DC854">
        <f t="shared" si="195"/>
        <v>0</v>
      </c>
    </row>
    <row r="855" spans="1:107" x14ac:dyDescent="0.2">
      <c r="A855">
        <f>ROW(Source!A502)</f>
        <v>502</v>
      </c>
      <c r="B855">
        <v>68187018</v>
      </c>
      <c r="C855">
        <v>68194109</v>
      </c>
      <c r="D855">
        <v>64807891</v>
      </c>
      <c r="E855">
        <v>1</v>
      </c>
      <c r="F855">
        <v>1</v>
      </c>
      <c r="G855">
        <v>1</v>
      </c>
      <c r="H855">
        <v>3</v>
      </c>
      <c r="I855" t="s">
        <v>1145</v>
      </c>
      <c r="J855" t="s">
        <v>1146</v>
      </c>
      <c r="K855" t="s">
        <v>1147</v>
      </c>
      <c r="L855">
        <v>1346</v>
      </c>
      <c r="N855">
        <v>1009</v>
      </c>
      <c r="O855" t="s">
        <v>120</v>
      </c>
      <c r="P855" t="s">
        <v>120</v>
      </c>
      <c r="Q855">
        <v>1</v>
      </c>
      <c r="W855">
        <v>0</v>
      </c>
      <c r="X855">
        <v>-1581065507</v>
      </c>
      <c r="Y855">
        <v>7.9</v>
      </c>
      <c r="AA855">
        <v>179.82</v>
      </c>
      <c r="AB855">
        <v>0</v>
      </c>
      <c r="AC855">
        <v>0</v>
      </c>
      <c r="AD855">
        <v>0</v>
      </c>
      <c r="AE855">
        <v>51.97</v>
      </c>
      <c r="AF855">
        <v>0</v>
      </c>
      <c r="AG855">
        <v>0</v>
      </c>
      <c r="AH855">
        <v>0</v>
      </c>
      <c r="AI855">
        <v>3.46</v>
      </c>
      <c r="AJ855">
        <v>1</v>
      </c>
      <c r="AK855">
        <v>1</v>
      </c>
      <c r="AL855">
        <v>1</v>
      </c>
      <c r="AN855">
        <v>0</v>
      </c>
      <c r="AO855">
        <v>1</v>
      </c>
      <c r="AP855">
        <v>0</v>
      </c>
      <c r="AQ855">
        <v>0</v>
      </c>
      <c r="AR855">
        <v>0</v>
      </c>
      <c r="AS855" t="s">
        <v>3</v>
      </c>
      <c r="AT855">
        <v>7.9</v>
      </c>
      <c r="AU855" t="s">
        <v>3</v>
      </c>
      <c r="AV855">
        <v>0</v>
      </c>
      <c r="AW855">
        <v>2</v>
      </c>
      <c r="AX855">
        <v>68194135</v>
      </c>
      <c r="AY855">
        <v>1</v>
      </c>
      <c r="AZ855">
        <v>0</v>
      </c>
      <c r="BA855">
        <v>838</v>
      </c>
      <c r="BB855">
        <v>0</v>
      </c>
      <c r="BC855">
        <v>0</v>
      </c>
      <c r="BD855">
        <v>0</v>
      </c>
      <c r="BE855">
        <v>0</v>
      </c>
      <c r="BF855">
        <v>0</v>
      </c>
      <c r="BG855">
        <v>0</v>
      </c>
      <c r="BH855">
        <v>0</v>
      </c>
      <c r="BI855">
        <v>0</v>
      </c>
      <c r="BJ855">
        <v>0</v>
      </c>
      <c r="BK855">
        <v>0</v>
      </c>
      <c r="BL855">
        <v>0</v>
      </c>
      <c r="BM855">
        <v>0</v>
      </c>
      <c r="BN855">
        <v>0</v>
      </c>
      <c r="BO855">
        <v>0</v>
      </c>
      <c r="BP855">
        <v>0</v>
      </c>
      <c r="BQ855">
        <v>0</v>
      </c>
      <c r="BR855">
        <v>0</v>
      </c>
      <c r="BS855">
        <v>0</v>
      </c>
      <c r="BT855">
        <v>0</v>
      </c>
      <c r="BU855">
        <v>0</v>
      </c>
      <c r="BV855">
        <v>0</v>
      </c>
      <c r="BW855">
        <v>0</v>
      </c>
      <c r="CX855">
        <f>Y855*Source!I502</f>
        <v>1.264</v>
      </c>
      <c r="CY855">
        <f t="shared" si="191"/>
        <v>179.82</v>
      </c>
      <c r="CZ855">
        <f t="shared" si="192"/>
        <v>51.97</v>
      </c>
      <c r="DA855">
        <f t="shared" si="193"/>
        <v>3.46</v>
      </c>
      <c r="DB855">
        <f t="shared" si="194"/>
        <v>410.56</v>
      </c>
      <c r="DC855">
        <f t="shared" si="195"/>
        <v>0</v>
      </c>
    </row>
    <row r="856" spans="1:107" x14ac:dyDescent="0.2">
      <c r="A856">
        <f>ROW(Source!A502)</f>
        <v>502</v>
      </c>
      <c r="B856">
        <v>68187018</v>
      </c>
      <c r="C856">
        <v>68194109</v>
      </c>
      <c r="D856">
        <v>64808596</v>
      </c>
      <c r="E856">
        <v>1</v>
      </c>
      <c r="F856">
        <v>1</v>
      </c>
      <c r="G856">
        <v>1</v>
      </c>
      <c r="H856">
        <v>3</v>
      </c>
      <c r="I856" t="s">
        <v>1148</v>
      </c>
      <c r="J856" t="s">
        <v>1149</v>
      </c>
      <c r="K856" t="s">
        <v>1150</v>
      </c>
      <c r="L856">
        <v>1356</v>
      </c>
      <c r="N856">
        <v>1010</v>
      </c>
      <c r="O856" t="s">
        <v>271</v>
      </c>
      <c r="P856" t="s">
        <v>271</v>
      </c>
      <c r="Q856">
        <v>1000</v>
      </c>
      <c r="W856">
        <v>0</v>
      </c>
      <c r="X856">
        <v>110535374</v>
      </c>
      <c r="Y856">
        <v>0.2</v>
      </c>
      <c r="AA856">
        <v>1647.16</v>
      </c>
      <c r="AB856">
        <v>0</v>
      </c>
      <c r="AC856">
        <v>0</v>
      </c>
      <c r="AD856">
        <v>0</v>
      </c>
      <c r="AE856">
        <v>253.8</v>
      </c>
      <c r="AF856">
        <v>0</v>
      </c>
      <c r="AG856">
        <v>0</v>
      </c>
      <c r="AH856">
        <v>0</v>
      </c>
      <c r="AI856">
        <v>6.49</v>
      </c>
      <c r="AJ856">
        <v>1</v>
      </c>
      <c r="AK856">
        <v>1</v>
      </c>
      <c r="AL856">
        <v>1</v>
      </c>
      <c r="AN856">
        <v>0</v>
      </c>
      <c r="AO856">
        <v>1</v>
      </c>
      <c r="AP856">
        <v>0</v>
      </c>
      <c r="AQ856">
        <v>0</v>
      </c>
      <c r="AR856">
        <v>0</v>
      </c>
      <c r="AS856" t="s">
        <v>3</v>
      </c>
      <c r="AT856">
        <v>0.2</v>
      </c>
      <c r="AU856" t="s">
        <v>3</v>
      </c>
      <c r="AV856">
        <v>0</v>
      </c>
      <c r="AW856">
        <v>2</v>
      </c>
      <c r="AX856">
        <v>68194136</v>
      </c>
      <c r="AY856">
        <v>1</v>
      </c>
      <c r="AZ856">
        <v>0</v>
      </c>
      <c r="BA856">
        <v>839</v>
      </c>
      <c r="BB856">
        <v>0</v>
      </c>
      <c r="BC856">
        <v>0</v>
      </c>
      <c r="BD856">
        <v>0</v>
      </c>
      <c r="BE856">
        <v>0</v>
      </c>
      <c r="BF856">
        <v>0</v>
      </c>
      <c r="BG856">
        <v>0</v>
      </c>
      <c r="BH856">
        <v>0</v>
      </c>
      <c r="BI856">
        <v>0</v>
      </c>
      <c r="BJ856">
        <v>0</v>
      </c>
      <c r="BK856">
        <v>0</v>
      </c>
      <c r="BL856">
        <v>0</v>
      </c>
      <c r="BM856">
        <v>0</v>
      </c>
      <c r="BN856">
        <v>0</v>
      </c>
      <c r="BO856">
        <v>0</v>
      </c>
      <c r="BP856">
        <v>0</v>
      </c>
      <c r="BQ856">
        <v>0</v>
      </c>
      <c r="BR856">
        <v>0</v>
      </c>
      <c r="BS856">
        <v>0</v>
      </c>
      <c r="BT856">
        <v>0</v>
      </c>
      <c r="BU856">
        <v>0</v>
      </c>
      <c r="BV856">
        <v>0</v>
      </c>
      <c r="BW856">
        <v>0</v>
      </c>
      <c r="CX856">
        <f>Y856*Source!I502</f>
        <v>3.2000000000000001E-2</v>
      </c>
      <c r="CY856">
        <f t="shared" si="191"/>
        <v>1647.16</v>
      </c>
      <c r="CZ856">
        <f t="shared" si="192"/>
        <v>253.8</v>
      </c>
      <c r="DA856">
        <f t="shared" si="193"/>
        <v>6.49</v>
      </c>
      <c r="DB856">
        <f t="shared" si="194"/>
        <v>50.76</v>
      </c>
      <c r="DC856">
        <f t="shared" si="195"/>
        <v>0</v>
      </c>
    </row>
    <row r="857" spans="1:107" x14ac:dyDescent="0.2">
      <c r="A857">
        <f>ROW(Source!A502)</f>
        <v>502</v>
      </c>
      <c r="B857">
        <v>68187018</v>
      </c>
      <c r="C857">
        <v>68194109</v>
      </c>
      <c r="D857">
        <v>64808643</v>
      </c>
      <c r="E857">
        <v>1</v>
      </c>
      <c r="F857">
        <v>1</v>
      </c>
      <c r="G857">
        <v>1</v>
      </c>
      <c r="H857">
        <v>3</v>
      </c>
      <c r="I857" t="s">
        <v>1151</v>
      </c>
      <c r="J857" t="s">
        <v>1152</v>
      </c>
      <c r="K857" t="s">
        <v>1153</v>
      </c>
      <c r="L857">
        <v>1348</v>
      </c>
      <c r="N857">
        <v>1009</v>
      </c>
      <c r="O857" t="s">
        <v>133</v>
      </c>
      <c r="P857" t="s">
        <v>133</v>
      </c>
      <c r="Q857">
        <v>1000</v>
      </c>
      <c r="W857">
        <v>0</v>
      </c>
      <c r="X857">
        <v>151600722</v>
      </c>
      <c r="Y857">
        <v>1.04E-2</v>
      </c>
      <c r="AA857">
        <v>135842.68</v>
      </c>
      <c r="AB857">
        <v>0</v>
      </c>
      <c r="AC857">
        <v>0</v>
      </c>
      <c r="AD857">
        <v>0</v>
      </c>
      <c r="AE857">
        <v>35011</v>
      </c>
      <c r="AF857">
        <v>0</v>
      </c>
      <c r="AG857">
        <v>0</v>
      </c>
      <c r="AH857">
        <v>0</v>
      </c>
      <c r="AI857">
        <v>3.88</v>
      </c>
      <c r="AJ857">
        <v>1</v>
      </c>
      <c r="AK857">
        <v>1</v>
      </c>
      <c r="AL857">
        <v>1</v>
      </c>
      <c r="AN857">
        <v>0</v>
      </c>
      <c r="AO857">
        <v>1</v>
      </c>
      <c r="AP857">
        <v>0</v>
      </c>
      <c r="AQ857">
        <v>0</v>
      </c>
      <c r="AR857">
        <v>0</v>
      </c>
      <c r="AS857" t="s">
        <v>3</v>
      </c>
      <c r="AT857">
        <v>1.04E-2</v>
      </c>
      <c r="AU857" t="s">
        <v>3</v>
      </c>
      <c r="AV857">
        <v>0</v>
      </c>
      <c r="AW857">
        <v>2</v>
      </c>
      <c r="AX857">
        <v>68194137</v>
      </c>
      <c r="AY857">
        <v>1</v>
      </c>
      <c r="AZ857">
        <v>0</v>
      </c>
      <c r="BA857">
        <v>840</v>
      </c>
      <c r="BB857">
        <v>0</v>
      </c>
      <c r="BC857">
        <v>0</v>
      </c>
      <c r="BD857">
        <v>0</v>
      </c>
      <c r="BE857">
        <v>0</v>
      </c>
      <c r="BF857">
        <v>0</v>
      </c>
      <c r="BG857">
        <v>0</v>
      </c>
      <c r="BH857">
        <v>0</v>
      </c>
      <c r="BI857">
        <v>0</v>
      </c>
      <c r="BJ857">
        <v>0</v>
      </c>
      <c r="BK857">
        <v>0</v>
      </c>
      <c r="BL857">
        <v>0</v>
      </c>
      <c r="BM857">
        <v>0</v>
      </c>
      <c r="BN857">
        <v>0</v>
      </c>
      <c r="BO857">
        <v>0</v>
      </c>
      <c r="BP857">
        <v>0</v>
      </c>
      <c r="BQ857">
        <v>0</v>
      </c>
      <c r="BR857">
        <v>0</v>
      </c>
      <c r="BS857">
        <v>0</v>
      </c>
      <c r="BT857">
        <v>0</v>
      </c>
      <c r="BU857">
        <v>0</v>
      </c>
      <c r="BV857">
        <v>0</v>
      </c>
      <c r="BW857">
        <v>0</v>
      </c>
      <c r="CX857">
        <f>Y857*Source!I502</f>
        <v>1.6639999999999999E-3</v>
      </c>
      <c r="CY857">
        <f t="shared" si="191"/>
        <v>135842.68</v>
      </c>
      <c r="CZ857">
        <f t="shared" si="192"/>
        <v>35011</v>
      </c>
      <c r="DA857">
        <f t="shared" si="193"/>
        <v>3.88</v>
      </c>
      <c r="DB857">
        <f t="shared" si="194"/>
        <v>364.11</v>
      </c>
      <c r="DC857">
        <f t="shared" si="195"/>
        <v>0</v>
      </c>
    </row>
    <row r="858" spans="1:107" x14ac:dyDescent="0.2">
      <c r="A858">
        <f>ROW(Source!A502)</f>
        <v>502</v>
      </c>
      <c r="B858">
        <v>68187018</v>
      </c>
      <c r="C858">
        <v>68194109</v>
      </c>
      <c r="D858">
        <v>64808644</v>
      </c>
      <c r="E858">
        <v>1</v>
      </c>
      <c r="F858">
        <v>1</v>
      </c>
      <c r="G858">
        <v>1</v>
      </c>
      <c r="H858">
        <v>3</v>
      </c>
      <c r="I858" t="s">
        <v>1154</v>
      </c>
      <c r="J858" t="s">
        <v>1155</v>
      </c>
      <c r="K858" t="s">
        <v>1156</v>
      </c>
      <c r="L858">
        <v>1348</v>
      </c>
      <c r="N858">
        <v>1009</v>
      </c>
      <c r="O858" t="s">
        <v>133</v>
      </c>
      <c r="P858" t="s">
        <v>133</v>
      </c>
      <c r="Q858">
        <v>1000</v>
      </c>
      <c r="W858">
        <v>0</v>
      </c>
      <c r="X858">
        <v>-763592120</v>
      </c>
      <c r="Y858">
        <v>0.03</v>
      </c>
      <c r="AA858">
        <v>38914.29</v>
      </c>
      <c r="AB858">
        <v>0</v>
      </c>
      <c r="AC858">
        <v>0</v>
      </c>
      <c r="AD858">
        <v>0</v>
      </c>
      <c r="AE858">
        <v>16147.01</v>
      </c>
      <c r="AF858">
        <v>0</v>
      </c>
      <c r="AG858">
        <v>0</v>
      </c>
      <c r="AH858">
        <v>0</v>
      </c>
      <c r="AI858">
        <v>2.41</v>
      </c>
      <c r="AJ858">
        <v>1</v>
      </c>
      <c r="AK858">
        <v>1</v>
      </c>
      <c r="AL858">
        <v>1</v>
      </c>
      <c r="AN858">
        <v>0</v>
      </c>
      <c r="AO858">
        <v>1</v>
      </c>
      <c r="AP858">
        <v>0</v>
      </c>
      <c r="AQ858">
        <v>0</v>
      </c>
      <c r="AR858">
        <v>0</v>
      </c>
      <c r="AS858" t="s">
        <v>3</v>
      </c>
      <c r="AT858">
        <v>0.03</v>
      </c>
      <c r="AU858" t="s">
        <v>3</v>
      </c>
      <c r="AV858">
        <v>0</v>
      </c>
      <c r="AW858">
        <v>2</v>
      </c>
      <c r="AX858">
        <v>68194138</v>
      </c>
      <c r="AY858">
        <v>1</v>
      </c>
      <c r="AZ858">
        <v>0</v>
      </c>
      <c r="BA858">
        <v>841</v>
      </c>
      <c r="BB858">
        <v>0</v>
      </c>
      <c r="BC858">
        <v>0</v>
      </c>
      <c r="BD858">
        <v>0</v>
      </c>
      <c r="BE858">
        <v>0</v>
      </c>
      <c r="BF858">
        <v>0</v>
      </c>
      <c r="BG858">
        <v>0</v>
      </c>
      <c r="BH858">
        <v>0</v>
      </c>
      <c r="BI858">
        <v>0</v>
      </c>
      <c r="BJ858">
        <v>0</v>
      </c>
      <c r="BK858">
        <v>0</v>
      </c>
      <c r="BL858">
        <v>0</v>
      </c>
      <c r="BM858">
        <v>0</v>
      </c>
      <c r="BN858">
        <v>0</v>
      </c>
      <c r="BO858">
        <v>0</v>
      </c>
      <c r="BP858">
        <v>0</v>
      </c>
      <c r="BQ858">
        <v>0</v>
      </c>
      <c r="BR858">
        <v>0</v>
      </c>
      <c r="BS858">
        <v>0</v>
      </c>
      <c r="BT858">
        <v>0</v>
      </c>
      <c r="BU858">
        <v>0</v>
      </c>
      <c r="BV858">
        <v>0</v>
      </c>
      <c r="BW858">
        <v>0</v>
      </c>
      <c r="CX858">
        <f>Y858*Source!I502</f>
        <v>4.7999999999999996E-3</v>
      </c>
      <c r="CY858">
        <f t="shared" si="191"/>
        <v>38914.29</v>
      </c>
      <c r="CZ858">
        <f t="shared" si="192"/>
        <v>16147.01</v>
      </c>
      <c r="DA858">
        <f t="shared" si="193"/>
        <v>2.41</v>
      </c>
      <c r="DB858">
        <f t="shared" si="194"/>
        <v>484.41</v>
      </c>
      <c r="DC858">
        <f t="shared" si="195"/>
        <v>0</v>
      </c>
    </row>
    <row r="859" spans="1:107" x14ac:dyDescent="0.2">
      <c r="A859">
        <f>ROW(Source!A502)</f>
        <v>502</v>
      </c>
      <c r="B859">
        <v>68187018</v>
      </c>
      <c r="C859">
        <v>68194109</v>
      </c>
      <c r="D859">
        <v>64808645</v>
      </c>
      <c r="E859">
        <v>1</v>
      </c>
      <c r="F859">
        <v>1</v>
      </c>
      <c r="G859">
        <v>1</v>
      </c>
      <c r="H859">
        <v>3</v>
      </c>
      <c r="I859" t="s">
        <v>1157</v>
      </c>
      <c r="J859" t="s">
        <v>1158</v>
      </c>
      <c r="K859" t="s">
        <v>1159</v>
      </c>
      <c r="L859">
        <v>1348</v>
      </c>
      <c r="N859">
        <v>1009</v>
      </c>
      <c r="O859" t="s">
        <v>133</v>
      </c>
      <c r="P859" t="s">
        <v>133</v>
      </c>
      <c r="Q859">
        <v>1000</v>
      </c>
      <c r="W859">
        <v>0</v>
      </c>
      <c r="X859">
        <v>255565649</v>
      </c>
      <c r="Y859">
        <v>0.124</v>
      </c>
      <c r="AA859">
        <v>38914.29</v>
      </c>
      <c r="AB859">
        <v>0</v>
      </c>
      <c r="AC859">
        <v>0</v>
      </c>
      <c r="AD859">
        <v>0</v>
      </c>
      <c r="AE859">
        <v>16147.01</v>
      </c>
      <c r="AF859">
        <v>0</v>
      </c>
      <c r="AG859">
        <v>0</v>
      </c>
      <c r="AH859">
        <v>0</v>
      </c>
      <c r="AI859">
        <v>2.41</v>
      </c>
      <c r="AJ859">
        <v>1</v>
      </c>
      <c r="AK859">
        <v>1</v>
      </c>
      <c r="AL859">
        <v>1</v>
      </c>
      <c r="AN859">
        <v>0</v>
      </c>
      <c r="AO859">
        <v>1</v>
      </c>
      <c r="AP859">
        <v>0</v>
      </c>
      <c r="AQ859">
        <v>0</v>
      </c>
      <c r="AR859">
        <v>0</v>
      </c>
      <c r="AS859" t="s">
        <v>3</v>
      </c>
      <c r="AT859">
        <v>0.124</v>
      </c>
      <c r="AU859" t="s">
        <v>3</v>
      </c>
      <c r="AV859">
        <v>0</v>
      </c>
      <c r="AW859">
        <v>2</v>
      </c>
      <c r="AX859">
        <v>68194139</v>
      </c>
      <c r="AY859">
        <v>1</v>
      </c>
      <c r="AZ859">
        <v>0</v>
      </c>
      <c r="BA859">
        <v>842</v>
      </c>
      <c r="BB859">
        <v>0</v>
      </c>
      <c r="BC859">
        <v>0</v>
      </c>
      <c r="BD859">
        <v>0</v>
      </c>
      <c r="BE859">
        <v>0</v>
      </c>
      <c r="BF859">
        <v>0</v>
      </c>
      <c r="BG859">
        <v>0</v>
      </c>
      <c r="BH859">
        <v>0</v>
      </c>
      <c r="BI859">
        <v>0</v>
      </c>
      <c r="BJ859">
        <v>0</v>
      </c>
      <c r="BK859">
        <v>0</v>
      </c>
      <c r="BL859">
        <v>0</v>
      </c>
      <c r="BM859">
        <v>0</v>
      </c>
      <c r="BN859">
        <v>0</v>
      </c>
      <c r="BO859">
        <v>0</v>
      </c>
      <c r="BP859">
        <v>0</v>
      </c>
      <c r="BQ859">
        <v>0</v>
      </c>
      <c r="BR859">
        <v>0</v>
      </c>
      <c r="BS859">
        <v>0</v>
      </c>
      <c r="BT859">
        <v>0</v>
      </c>
      <c r="BU859">
        <v>0</v>
      </c>
      <c r="BV859">
        <v>0</v>
      </c>
      <c r="BW859">
        <v>0</v>
      </c>
      <c r="CX859">
        <f>Y859*Source!I502</f>
        <v>1.984E-2</v>
      </c>
      <c r="CY859">
        <f t="shared" si="191"/>
        <v>38914.29</v>
      </c>
      <c r="CZ859">
        <f t="shared" si="192"/>
        <v>16147.01</v>
      </c>
      <c r="DA859">
        <f t="shared" si="193"/>
        <v>2.41</v>
      </c>
      <c r="DB859">
        <f t="shared" si="194"/>
        <v>2002.23</v>
      </c>
      <c r="DC859">
        <f t="shared" si="195"/>
        <v>0</v>
      </c>
    </row>
    <row r="860" spans="1:107" x14ac:dyDescent="0.2">
      <c r="A860">
        <f>ROW(Source!A502)</f>
        <v>502</v>
      </c>
      <c r="B860">
        <v>68187018</v>
      </c>
      <c r="C860">
        <v>68194109</v>
      </c>
      <c r="D860">
        <v>64808735</v>
      </c>
      <c r="E860">
        <v>1</v>
      </c>
      <c r="F860">
        <v>1</v>
      </c>
      <c r="G860">
        <v>1</v>
      </c>
      <c r="H860">
        <v>3</v>
      </c>
      <c r="I860" t="s">
        <v>1160</v>
      </c>
      <c r="J860" t="s">
        <v>1161</v>
      </c>
      <c r="K860" t="s">
        <v>1162</v>
      </c>
      <c r="L860">
        <v>1346</v>
      </c>
      <c r="N860">
        <v>1009</v>
      </c>
      <c r="O860" t="s">
        <v>120</v>
      </c>
      <c r="P860" t="s">
        <v>120</v>
      </c>
      <c r="Q860">
        <v>1</v>
      </c>
      <c r="W860">
        <v>0</v>
      </c>
      <c r="X860">
        <v>170168280</v>
      </c>
      <c r="Y860">
        <v>1.6</v>
      </c>
      <c r="AA860">
        <v>23.62</v>
      </c>
      <c r="AB860">
        <v>0</v>
      </c>
      <c r="AC860">
        <v>0</v>
      </c>
      <c r="AD860">
        <v>0</v>
      </c>
      <c r="AE860">
        <v>8.09</v>
      </c>
      <c r="AF860">
        <v>0</v>
      </c>
      <c r="AG860">
        <v>0</v>
      </c>
      <c r="AH860">
        <v>0</v>
      </c>
      <c r="AI860">
        <v>2.92</v>
      </c>
      <c r="AJ860">
        <v>1</v>
      </c>
      <c r="AK860">
        <v>1</v>
      </c>
      <c r="AL860">
        <v>1</v>
      </c>
      <c r="AN860">
        <v>0</v>
      </c>
      <c r="AO860">
        <v>1</v>
      </c>
      <c r="AP860">
        <v>0</v>
      </c>
      <c r="AQ860">
        <v>0</v>
      </c>
      <c r="AR860">
        <v>0</v>
      </c>
      <c r="AS860" t="s">
        <v>3</v>
      </c>
      <c r="AT860">
        <v>1.6</v>
      </c>
      <c r="AU860" t="s">
        <v>3</v>
      </c>
      <c r="AV860">
        <v>0</v>
      </c>
      <c r="AW860">
        <v>2</v>
      </c>
      <c r="AX860">
        <v>68194140</v>
      </c>
      <c r="AY860">
        <v>1</v>
      </c>
      <c r="AZ860">
        <v>0</v>
      </c>
      <c r="BA860">
        <v>843</v>
      </c>
      <c r="BB860">
        <v>0</v>
      </c>
      <c r="BC860">
        <v>0</v>
      </c>
      <c r="BD860">
        <v>0</v>
      </c>
      <c r="BE860">
        <v>0</v>
      </c>
      <c r="BF860">
        <v>0</v>
      </c>
      <c r="BG860">
        <v>0</v>
      </c>
      <c r="BH860">
        <v>0</v>
      </c>
      <c r="BI860">
        <v>0</v>
      </c>
      <c r="BJ860">
        <v>0</v>
      </c>
      <c r="BK860">
        <v>0</v>
      </c>
      <c r="BL860">
        <v>0</v>
      </c>
      <c r="BM860">
        <v>0</v>
      </c>
      <c r="BN860">
        <v>0</v>
      </c>
      <c r="BO860">
        <v>0</v>
      </c>
      <c r="BP860">
        <v>0</v>
      </c>
      <c r="BQ860">
        <v>0</v>
      </c>
      <c r="BR860">
        <v>0</v>
      </c>
      <c r="BS860">
        <v>0</v>
      </c>
      <c r="BT860">
        <v>0</v>
      </c>
      <c r="BU860">
        <v>0</v>
      </c>
      <c r="BV860">
        <v>0</v>
      </c>
      <c r="BW860">
        <v>0</v>
      </c>
      <c r="CX860">
        <f>Y860*Source!I502</f>
        <v>0.25600000000000001</v>
      </c>
      <c r="CY860">
        <f t="shared" si="191"/>
        <v>23.62</v>
      </c>
      <c r="CZ860">
        <f t="shared" si="192"/>
        <v>8.09</v>
      </c>
      <c r="DA860">
        <f t="shared" si="193"/>
        <v>2.92</v>
      </c>
      <c r="DB860">
        <f t="shared" si="194"/>
        <v>12.94</v>
      </c>
      <c r="DC860">
        <f t="shared" si="195"/>
        <v>0</v>
      </c>
    </row>
    <row r="861" spans="1:107" x14ac:dyDescent="0.2">
      <c r="A861">
        <f>ROW(Source!A502)</f>
        <v>502</v>
      </c>
      <c r="B861">
        <v>68187018</v>
      </c>
      <c r="C861">
        <v>68194109</v>
      </c>
      <c r="D861">
        <v>64809178</v>
      </c>
      <c r="E861">
        <v>1</v>
      </c>
      <c r="F861">
        <v>1</v>
      </c>
      <c r="G861">
        <v>1</v>
      </c>
      <c r="H861">
        <v>3</v>
      </c>
      <c r="I861" t="s">
        <v>1163</v>
      </c>
      <c r="J861" t="s">
        <v>1164</v>
      </c>
      <c r="K861" t="s">
        <v>1165</v>
      </c>
      <c r="L861">
        <v>1346</v>
      </c>
      <c r="N861">
        <v>1009</v>
      </c>
      <c r="O861" t="s">
        <v>120</v>
      </c>
      <c r="P861" t="s">
        <v>120</v>
      </c>
      <c r="Q861">
        <v>1</v>
      </c>
      <c r="W861">
        <v>0</v>
      </c>
      <c r="X861">
        <v>-509227070</v>
      </c>
      <c r="Y861">
        <v>10</v>
      </c>
      <c r="AA861">
        <v>55.78</v>
      </c>
      <c r="AB861">
        <v>0</v>
      </c>
      <c r="AC861">
        <v>0</v>
      </c>
      <c r="AD861">
        <v>0</v>
      </c>
      <c r="AE861">
        <v>16.600000000000001</v>
      </c>
      <c r="AF861">
        <v>0</v>
      </c>
      <c r="AG861">
        <v>0</v>
      </c>
      <c r="AH861">
        <v>0</v>
      </c>
      <c r="AI861">
        <v>3.36</v>
      </c>
      <c r="AJ861">
        <v>1</v>
      </c>
      <c r="AK861">
        <v>1</v>
      </c>
      <c r="AL861">
        <v>1</v>
      </c>
      <c r="AN861">
        <v>0</v>
      </c>
      <c r="AO861">
        <v>1</v>
      </c>
      <c r="AP861">
        <v>0</v>
      </c>
      <c r="AQ861">
        <v>0</v>
      </c>
      <c r="AR861">
        <v>0</v>
      </c>
      <c r="AS861" t="s">
        <v>3</v>
      </c>
      <c r="AT861">
        <v>10</v>
      </c>
      <c r="AU861" t="s">
        <v>3</v>
      </c>
      <c r="AV861">
        <v>0</v>
      </c>
      <c r="AW861">
        <v>2</v>
      </c>
      <c r="AX861">
        <v>68194141</v>
      </c>
      <c r="AY861">
        <v>1</v>
      </c>
      <c r="AZ861">
        <v>0</v>
      </c>
      <c r="BA861">
        <v>844</v>
      </c>
      <c r="BB861">
        <v>0</v>
      </c>
      <c r="BC861">
        <v>0</v>
      </c>
      <c r="BD861">
        <v>0</v>
      </c>
      <c r="BE861">
        <v>0</v>
      </c>
      <c r="BF861">
        <v>0</v>
      </c>
      <c r="BG861">
        <v>0</v>
      </c>
      <c r="BH861">
        <v>0</v>
      </c>
      <c r="BI861">
        <v>0</v>
      </c>
      <c r="BJ861">
        <v>0</v>
      </c>
      <c r="BK861">
        <v>0</v>
      </c>
      <c r="BL861">
        <v>0</v>
      </c>
      <c r="BM861">
        <v>0</v>
      </c>
      <c r="BN861">
        <v>0</v>
      </c>
      <c r="BO861">
        <v>0</v>
      </c>
      <c r="BP861">
        <v>0</v>
      </c>
      <c r="BQ861">
        <v>0</v>
      </c>
      <c r="BR861">
        <v>0</v>
      </c>
      <c r="BS861">
        <v>0</v>
      </c>
      <c r="BT861">
        <v>0</v>
      </c>
      <c r="BU861">
        <v>0</v>
      </c>
      <c r="BV861">
        <v>0</v>
      </c>
      <c r="BW861">
        <v>0</v>
      </c>
      <c r="CX861">
        <f>Y861*Source!I502</f>
        <v>1.6</v>
      </c>
      <c r="CY861">
        <f t="shared" si="191"/>
        <v>55.78</v>
      </c>
      <c r="CZ861">
        <f t="shared" si="192"/>
        <v>16.600000000000001</v>
      </c>
      <c r="DA861">
        <f t="shared" si="193"/>
        <v>3.36</v>
      </c>
      <c r="DB861">
        <f t="shared" si="194"/>
        <v>166</v>
      </c>
      <c r="DC861">
        <f t="shared" si="195"/>
        <v>0</v>
      </c>
    </row>
    <row r="862" spans="1:107" x14ac:dyDescent="0.2">
      <c r="A862">
        <f>ROW(Source!A502)</f>
        <v>502</v>
      </c>
      <c r="B862">
        <v>68187018</v>
      </c>
      <c r="C862">
        <v>68194109</v>
      </c>
      <c r="D862">
        <v>64809303</v>
      </c>
      <c r="E862">
        <v>1</v>
      </c>
      <c r="F862">
        <v>1</v>
      </c>
      <c r="G862">
        <v>1</v>
      </c>
      <c r="H862">
        <v>3</v>
      </c>
      <c r="I862" t="s">
        <v>41</v>
      </c>
      <c r="J862" t="s">
        <v>43</v>
      </c>
      <c r="K862" t="s">
        <v>42</v>
      </c>
      <c r="L862">
        <v>1327</v>
      </c>
      <c r="N862">
        <v>1005</v>
      </c>
      <c r="O862" t="s">
        <v>31</v>
      </c>
      <c r="P862" t="s">
        <v>31</v>
      </c>
      <c r="Q862">
        <v>1</v>
      </c>
      <c r="W862">
        <v>0</v>
      </c>
      <c r="X862">
        <v>1528749664</v>
      </c>
      <c r="Y862">
        <v>420</v>
      </c>
      <c r="AA862">
        <v>99.11</v>
      </c>
      <c r="AB862">
        <v>0</v>
      </c>
      <c r="AC862">
        <v>0</v>
      </c>
      <c r="AD862">
        <v>0</v>
      </c>
      <c r="AE862">
        <v>20.52</v>
      </c>
      <c r="AF862">
        <v>0</v>
      </c>
      <c r="AG862">
        <v>0</v>
      </c>
      <c r="AH862">
        <v>0</v>
      </c>
      <c r="AI862">
        <v>4.83</v>
      </c>
      <c r="AJ862">
        <v>1</v>
      </c>
      <c r="AK862">
        <v>1</v>
      </c>
      <c r="AL862">
        <v>1</v>
      </c>
      <c r="AN862">
        <v>0</v>
      </c>
      <c r="AO862">
        <v>0</v>
      </c>
      <c r="AP862">
        <v>0</v>
      </c>
      <c r="AQ862">
        <v>0</v>
      </c>
      <c r="AR862">
        <v>0</v>
      </c>
      <c r="AS862" t="s">
        <v>3</v>
      </c>
      <c r="AT862">
        <v>420</v>
      </c>
      <c r="AU862" t="s">
        <v>3</v>
      </c>
      <c r="AV862">
        <v>0</v>
      </c>
      <c r="AW862">
        <v>1</v>
      </c>
      <c r="AX862">
        <v>-1</v>
      </c>
      <c r="AY862">
        <v>0</v>
      </c>
      <c r="AZ862">
        <v>0</v>
      </c>
      <c r="BA862" t="s">
        <v>3</v>
      </c>
      <c r="BB862">
        <v>0</v>
      </c>
      <c r="BC862">
        <v>0</v>
      </c>
      <c r="BD862">
        <v>0</v>
      </c>
      <c r="BE862">
        <v>0</v>
      </c>
      <c r="BF862">
        <v>0</v>
      </c>
      <c r="BG862">
        <v>0</v>
      </c>
      <c r="BH862">
        <v>0</v>
      </c>
      <c r="BI862">
        <v>0</v>
      </c>
      <c r="BJ862">
        <v>0</v>
      </c>
      <c r="BK862">
        <v>0</v>
      </c>
      <c r="BL862">
        <v>0</v>
      </c>
      <c r="BM862">
        <v>0</v>
      </c>
      <c r="BN862">
        <v>0</v>
      </c>
      <c r="BO862">
        <v>0</v>
      </c>
      <c r="BP862">
        <v>0</v>
      </c>
      <c r="BQ862">
        <v>0</v>
      </c>
      <c r="BR862">
        <v>0</v>
      </c>
      <c r="BS862">
        <v>0</v>
      </c>
      <c r="BT862">
        <v>0</v>
      </c>
      <c r="BU862">
        <v>0</v>
      </c>
      <c r="BV862">
        <v>0</v>
      </c>
      <c r="BW862">
        <v>0</v>
      </c>
      <c r="CX862">
        <f>Y862*Source!I502</f>
        <v>67.2</v>
      </c>
      <c r="CY862">
        <f t="shared" si="191"/>
        <v>99.11</v>
      </c>
      <c r="CZ862">
        <f t="shared" si="192"/>
        <v>20.52</v>
      </c>
      <c r="DA862">
        <f t="shared" si="193"/>
        <v>4.83</v>
      </c>
      <c r="DB862">
        <f t="shared" si="194"/>
        <v>8618.4</v>
      </c>
      <c r="DC862">
        <f t="shared" si="195"/>
        <v>0</v>
      </c>
    </row>
    <row r="863" spans="1:107" x14ac:dyDescent="0.2">
      <c r="A863">
        <f>ROW(Source!A502)</f>
        <v>502</v>
      </c>
      <c r="B863">
        <v>68187018</v>
      </c>
      <c r="C863">
        <v>68194109</v>
      </c>
      <c r="D863">
        <v>64821833</v>
      </c>
      <c r="E863">
        <v>1</v>
      </c>
      <c r="F863">
        <v>1</v>
      </c>
      <c r="G863">
        <v>1</v>
      </c>
      <c r="H863">
        <v>3</v>
      </c>
      <c r="I863" t="s">
        <v>1166</v>
      </c>
      <c r="J863" t="s">
        <v>1167</v>
      </c>
      <c r="K863" t="s">
        <v>1168</v>
      </c>
      <c r="L863">
        <v>1346</v>
      </c>
      <c r="N863">
        <v>1009</v>
      </c>
      <c r="O863" t="s">
        <v>120</v>
      </c>
      <c r="P863" t="s">
        <v>120</v>
      </c>
      <c r="Q863">
        <v>1</v>
      </c>
      <c r="W863">
        <v>0</v>
      </c>
      <c r="X863">
        <v>-1626044058</v>
      </c>
      <c r="Y863">
        <v>0.8</v>
      </c>
      <c r="AA863">
        <v>246.15</v>
      </c>
      <c r="AB863">
        <v>0</v>
      </c>
      <c r="AC863">
        <v>0</v>
      </c>
      <c r="AD863">
        <v>0</v>
      </c>
      <c r="AE863">
        <v>45</v>
      </c>
      <c r="AF863">
        <v>0</v>
      </c>
      <c r="AG863">
        <v>0</v>
      </c>
      <c r="AH863">
        <v>0</v>
      </c>
      <c r="AI863">
        <v>5.47</v>
      </c>
      <c r="AJ863">
        <v>1</v>
      </c>
      <c r="AK863">
        <v>1</v>
      </c>
      <c r="AL863">
        <v>1</v>
      </c>
      <c r="AN863">
        <v>0</v>
      </c>
      <c r="AO863">
        <v>1</v>
      </c>
      <c r="AP863">
        <v>0</v>
      </c>
      <c r="AQ863">
        <v>0</v>
      </c>
      <c r="AR863">
        <v>0</v>
      </c>
      <c r="AS863" t="s">
        <v>3</v>
      </c>
      <c r="AT863">
        <v>0.8</v>
      </c>
      <c r="AU863" t="s">
        <v>3</v>
      </c>
      <c r="AV863">
        <v>0</v>
      </c>
      <c r="AW863">
        <v>2</v>
      </c>
      <c r="AX863">
        <v>68194143</v>
      </c>
      <c r="AY863">
        <v>1</v>
      </c>
      <c r="AZ863">
        <v>0</v>
      </c>
      <c r="BA863">
        <v>846</v>
      </c>
      <c r="BB863">
        <v>0</v>
      </c>
      <c r="BC863">
        <v>0</v>
      </c>
      <c r="BD863">
        <v>0</v>
      </c>
      <c r="BE863">
        <v>0</v>
      </c>
      <c r="BF863">
        <v>0</v>
      </c>
      <c r="BG863">
        <v>0</v>
      </c>
      <c r="BH863">
        <v>0</v>
      </c>
      <c r="BI863">
        <v>0</v>
      </c>
      <c r="BJ863">
        <v>0</v>
      </c>
      <c r="BK863">
        <v>0</v>
      </c>
      <c r="BL863">
        <v>0</v>
      </c>
      <c r="BM863">
        <v>0</v>
      </c>
      <c r="BN863">
        <v>0</v>
      </c>
      <c r="BO863">
        <v>0</v>
      </c>
      <c r="BP863">
        <v>0</v>
      </c>
      <c r="BQ863">
        <v>0</v>
      </c>
      <c r="BR863">
        <v>0</v>
      </c>
      <c r="BS863">
        <v>0</v>
      </c>
      <c r="BT863">
        <v>0</v>
      </c>
      <c r="BU863">
        <v>0</v>
      </c>
      <c r="BV863">
        <v>0</v>
      </c>
      <c r="BW863">
        <v>0</v>
      </c>
      <c r="CX863">
        <f>Y863*Source!I502</f>
        <v>0.128</v>
      </c>
      <c r="CY863">
        <f t="shared" si="191"/>
        <v>246.15</v>
      </c>
      <c r="CZ863">
        <f t="shared" si="192"/>
        <v>45</v>
      </c>
      <c r="DA863">
        <f t="shared" si="193"/>
        <v>5.47</v>
      </c>
      <c r="DB863">
        <f t="shared" si="194"/>
        <v>36</v>
      </c>
      <c r="DC863">
        <f t="shared" si="195"/>
        <v>0</v>
      </c>
    </row>
    <row r="864" spans="1:107" x14ac:dyDescent="0.2">
      <c r="A864">
        <f>ROW(Source!A502)</f>
        <v>502</v>
      </c>
      <c r="B864">
        <v>68187018</v>
      </c>
      <c r="C864">
        <v>68194109</v>
      </c>
      <c r="D864">
        <v>64846603</v>
      </c>
      <c r="E864">
        <v>1</v>
      </c>
      <c r="F864">
        <v>1</v>
      </c>
      <c r="G864">
        <v>1</v>
      </c>
      <c r="H864">
        <v>3</v>
      </c>
      <c r="I864" t="s">
        <v>949</v>
      </c>
      <c r="J864" t="s">
        <v>950</v>
      </c>
      <c r="K864" t="s">
        <v>951</v>
      </c>
      <c r="L864">
        <v>1348</v>
      </c>
      <c r="N864">
        <v>1009</v>
      </c>
      <c r="O864" t="s">
        <v>133</v>
      </c>
      <c r="P864" t="s">
        <v>133</v>
      </c>
      <c r="Q864">
        <v>1000</v>
      </c>
      <c r="W864">
        <v>0</v>
      </c>
      <c r="X864">
        <v>-601557392</v>
      </c>
      <c r="Y864">
        <v>3.1E-2</v>
      </c>
      <c r="AA864">
        <v>4956.5600000000004</v>
      </c>
      <c r="AB864">
        <v>0</v>
      </c>
      <c r="AC864">
        <v>0</v>
      </c>
      <c r="AD864">
        <v>0</v>
      </c>
      <c r="AE864">
        <v>729.98</v>
      </c>
      <c r="AF864">
        <v>0</v>
      </c>
      <c r="AG864">
        <v>0</v>
      </c>
      <c r="AH864">
        <v>0</v>
      </c>
      <c r="AI864">
        <v>6.79</v>
      </c>
      <c r="AJ864">
        <v>1</v>
      </c>
      <c r="AK864">
        <v>1</v>
      </c>
      <c r="AL864">
        <v>1</v>
      </c>
      <c r="AN864">
        <v>0</v>
      </c>
      <c r="AO864">
        <v>1</v>
      </c>
      <c r="AP864">
        <v>0</v>
      </c>
      <c r="AQ864">
        <v>0</v>
      </c>
      <c r="AR864">
        <v>0</v>
      </c>
      <c r="AS864" t="s">
        <v>3</v>
      </c>
      <c r="AT864">
        <v>3.1E-2</v>
      </c>
      <c r="AU864" t="s">
        <v>3</v>
      </c>
      <c r="AV864">
        <v>0</v>
      </c>
      <c r="AW864">
        <v>2</v>
      </c>
      <c r="AX864">
        <v>68194144</v>
      </c>
      <c r="AY864">
        <v>1</v>
      </c>
      <c r="AZ864">
        <v>0</v>
      </c>
      <c r="BA864">
        <v>847</v>
      </c>
      <c r="BB864">
        <v>0</v>
      </c>
      <c r="BC864">
        <v>0</v>
      </c>
      <c r="BD864">
        <v>0</v>
      </c>
      <c r="BE864">
        <v>0</v>
      </c>
      <c r="BF864">
        <v>0</v>
      </c>
      <c r="BG864">
        <v>0</v>
      </c>
      <c r="BH864">
        <v>0</v>
      </c>
      <c r="BI864">
        <v>0</v>
      </c>
      <c r="BJ864">
        <v>0</v>
      </c>
      <c r="BK864">
        <v>0</v>
      </c>
      <c r="BL864">
        <v>0</v>
      </c>
      <c r="BM864">
        <v>0</v>
      </c>
      <c r="BN864">
        <v>0</v>
      </c>
      <c r="BO864">
        <v>0</v>
      </c>
      <c r="BP864">
        <v>0</v>
      </c>
      <c r="BQ864">
        <v>0</v>
      </c>
      <c r="BR864">
        <v>0</v>
      </c>
      <c r="BS864">
        <v>0</v>
      </c>
      <c r="BT864">
        <v>0</v>
      </c>
      <c r="BU864">
        <v>0</v>
      </c>
      <c r="BV864">
        <v>0</v>
      </c>
      <c r="BW864">
        <v>0</v>
      </c>
      <c r="CX864">
        <f>Y864*Source!I502</f>
        <v>4.96E-3</v>
      </c>
      <c r="CY864">
        <f t="shared" si="191"/>
        <v>4956.5600000000004</v>
      </c>
      <c r="CZ864">
        <f t="shared" si="192"/>
        <v>729.98</v>
      </c>
      <c r="DA864">
        <f t="shared" si="193"/>
        <v>6.79</v>
      </c>
      <c r="DB864">
        <f t="shared" si="194"/>
        <v>22.63</v>
      </c>
      <c r="DC864">
        <f t="shared" si="195"/>
        <v>0</v>
      </c>
    </row>
    <row r="865" spans="1:107" x14ac:dyDescent="0.2">
      <c r="A865">
        <f>ROW(Source!A504)</f>
        <v>504</v>
      </c>
      <c r="B865">
        <v>68187018</v>
      </c>
      <c r="C865">
        <v>68194146</v>
      </c>
      <c r="D865">
        <v>18410171</v>
      </c>
      <c r="E865">
        <v>1</v>
      </c>
      <c r="F865">
        <v>1</v>
      </c>
      <c r="G865">
        <v>1</v>
      </c>
      <c r="H865">
        <v>1</v>
      </c>
      <c r="I865" t="s">
        <v>713</v>
      </c>
      <c r="J865" t="s">
        <v>3</v>
      </c>
      <c r="K865" t="s">
        <v>714</v>
      </c>
      <c r="L865">
        <v>1369</v>
      </c>
      <c r="N865">
        <v>1013</v>
      </c>
      <c r="O865" t="s">
        <v>665</v>
      </c>
      <c r="P865" t="s">
        <v>665</v>
      </c>
      <c r="Q865">
        <v>1</v>
      </c>
      <c r="W865">
        <v>0</v>
      </c>
      <c r="X865">
        <v>1151098980</v>
      </c>
      <c r="Y865">
        <v>132.25</v>
      </c>
      <c r="AA865">
        <v>0</v>
      </c>
      <c r="AB865">
        <v>0</v>
      </c>
      <c r="AC865">
        <v>0</v>
      </c>
      <c r="AD865">
        <v>8.9700000000000006</v>
      </c>
      <c r="AE865">
        <v>0</v>
      </c>
      <c r="AF865">
        <v>0</v>
      </c>
      <c r="AG865">
        <v>0</v>
      </c>
      <c r="AH865">
        <v>8.9700000000000006</v>
      </c>
      <c r="AI865">
        <v>1</v>
      </c>
      <c r="AJ865">
        <v>1</v>
      </c>
      <c r="AK865">
        <v>1</v>
      </c>
      <c r="AL865">
        <v>1</v>
      </c>
      <c r="AN865">
        <v>0</v>
      </c>
      <c r="AO865">
        <v>1</v>
      </c>
      <c r="AP865">
        <v>1</v>
      </c>
      <c r="AQ865">
        <v>0</v>
      </c>
      <c r="AR865">
        <v>0</v>
      </c>
      <c r="AS865" t="s">
        <v>3</v>
      </c>
      <c r="AT865">
        <v>115</v>
      </c>
      <c r="AU865" t="s">
        <v>21</v>
      </c>
      <c r="AV865">
        <v>1</v>
      </c>
      <c r="AW865">
        <v>2</v>
      </c>
      <c r="AX865">
        <v>68194165</v>
      </c>
      <c r="AY865">
        <v>1</v>
      </c>
      <c r="AZ865">
        <v>0</v>
      </c>
      <c r="BA865">
        <v>848</v>
      </c>
      <c r="BB865">
        <v>0</v>
      </c>
      <c r="BC865">
        <v>0</v>
      </c>
      <c r="BD865">
        <v>0</v>
      </c>
      <c r="BE865">
        <v>0</v>
      </c>
      <c r="BF865">
        <v>0</v>
      </c>
      <c r="BG865">
        <v>0</v>
      </c>
      <c r="BH865">
        <v>0</v>
      </c>
      <c r="BI865">
        <v>0</v>
      </c>
      <c r="BJ865">
        <v>0</v>
      </c>
      <c r="BK865">
        <v>0</v>
      </c>
      <c r="BL865">
        <v>0</v>
      </c>
      <c r="BM865">
        <v>0</v>
      </c>
      <c r="BN865">
        <v>0</v>
      </c>
      <c r="BO865">
        <v>0</v>
      </c>
      <c r="BP865">
        <v>0</v>
      </c>
      <c r="BQ865">
        <v>0</v>
      </c>
      <c r="BR865">
        <v>0</v>
      </c>
      <c r="BS865">
        <v>0</v>
      </c>
      <c r="BT865">
        <v>0</v>
      </c>
      <c r="BU865">
        <v>0</v>
      </c>
      <c r="BV865">
        <v>0</v>
      </c>
      <c r="BW865">
        <v>0</v>
      </c>
      <c r="CX865">
        <f>Y865*Source!I504</f>
        <v>15.87</v>
      </c>
      <c r="CY865">
        <f>AD865</f>
        <v>8.9700000000000006</v>
      </c>
      <c r="CZ865">
        <f>AH865</f>
        <v>8.9700000000000006</v>
      </c>
      <c r="DA865">
        <f>AL865</f>
        <v>1</v>
      </c>
      <c r="DB865">
        <f>ROUND((ROUND(AT865*CZ865,2)*1.15),6)</f>
        <v>1186.2825</v>
      </c>
      <c r="DC865">
        <f>ROUND((ROUND(AT865*AG865,2)*1.15),6)</f>
        <v>0</v>
      </c>
    </row>
    <row r="866" spans="1:107" x14ac:dyDescent="0.2">
      <c r="A866">
        <f>ROW(Source!A504)</f>
        <v>504</v>
      </c>
      <c r="B866">
        <v>68187018</v>
      </c>
      <c r="C866">
        <v>68194146</v>
      </c>
      <c r="D866">
        <v>64873129</v>
      </c>
      <c r="E866">
        <v>1</v>
      </c>
      <c r="F866">
        <v>1</v>
      </c>
      <c r="G866">
        <v>1</v>
      </c>
      <c r="H866">
        <v>2</v>
      </c>
      <c r="I866" t="s">
        <v>715</v>
      </c>
      <c r="J866" t="s">
        <v>716</v>
      </c>
      <c r="K866" t="s">
        <v>717</v>
      </c>
      <c r="L866">
        <v>1368</v>
      </c>
      <c r="N866">
        <v>1011</v>
      </c>
      <c r="O866" t="s">
        <v>669</v>
      </c>
      <c r="P866" t="s">
        <v>669</v>
      </c>
      <c r="Q866">
        <v>1</v>
      </c>
      <c r="W866">
        <v>0</v>
      </c>
      <c r="X866">
        <v>1230759911</v>
      </c>
      <c r="Y866">
        <v>4.875</v>
      </c>
      <c r="AA866">
        <v>0</v>
      </c>
      <c r="AB866">
        <v>851.65</v>
      </c>
      <c r="AC866">
        <v>329.79</v>
      </c>
      <c r="AD866">
        <v>0</v>
      </c>
      <c r="AE866">
        <v>0</v>
      </c>
      <c r="AF866">
        <v>87.17</v>
      </c>
      <c r="AG866">
        <v>11.6</v>
      </c>
      <c r="AH866">
        <v>0</v>
      </c>
      <c r="AI866">
        <v>1</v>
      </c>
      <c r="AJ866">
        <v>9.77</v>
      </c>
      <c r="AK866">
        <v>28.43</v>
      </c>
      <c r="AL866">
        <v>1</v>
      </c>
      <c r="AN866">
        <v>0</v>
      </c>
      <c r="AO866">
        <v>1</v>
      </c>
      <c r="AP866">
        <v>1</v>
      </c>
      <c r="AQ866">
        <v>0</v>
      </c>
      <c r="AR866">
        <v>0</v>
      </c>
      <c r="AS866" t="s">
        <v>3</v>
      </c>
      <c r="AT866">
        <v>3.9</v>
      </c>
      <c r="AU866" t="s">
        <v>20</v>
      </c>
      <c r="AV866">
        <v>0</v>
      </c>
      <c r="AW866">
        <v>2</v>
      </c>
      <c r="AX866">
        <v>68194166</v>
      </c>
      <c r="AY866">
        <v>1</v>
      </c>
      <c r="AZ866">
        <v>0</v>
      </c>
      <c r="BA866">
        <v>849</v>
      </c>
      <c r="BB866">
        <v>0</v>
      </c>
      <c r="BC866">
        <v>0</v>
      </c>
      <c r="BD866">
        <v>0</v>
      </c>
      <c r="BE866">
        <v>0</v>
      </c>
      <c r="BF866">
        <v>0</v>
      </c>
      <c r="BG866">
        <v>0</v>
      </c>
      <c r="BH866">
        <v>0</v>
      </c>
      <c r="BI866">
        <v>0</v>
      </c>
      <c r="BJ866">
        <v>0</v>
      </c>
      <c r="BK866">
        <v>0</v>
      </c>
      <c r="BL866">
        <v>0</v>
      </c>
      <c r="BM866">
        <v>0</v>
      </c>
      <c r="BN866">
        <v>0</v>
      </c>
      <c r="BO866">
        <v>0</v>
      </c>
      <c r="BP866">
        <v>0</v>
      </c>
      <c r="BQ866">
        <v>0</v>
      </c>
      <c r="BR866">
        <v>0</v>
      </c>
      <c r="BS866">
        <v>0</v>
      </c>
      <c r="BT866">
        <v>0</v>
      </c>
      <c r="BU866">
        <v>0</v>
      </c>
      <c r="BV866">
        <v>0</v>
      </c>
      <c r="BW866">
        <v>0</v>
      </c>
      <c r="CX866">
        <f>Y866*Source!I504</f>
        <v>0.58499999999999996</v>
      </c>
      <c r="CY866">
        <f>AB866</f>
        <v>851.65</v>
      </c>
      <c r="CZ866">
        <f>AF866</f>
        <v>87.17</v>
      </c>
      <c r="DA866">
        <f>AJ866</f>
        <v>9.77</v>
      </c>
      <c r="DB866">
        <f>ROUND((ROUND(AT866*CZ866,2)*1.25),6)</f>
        <v>424.95</v>
      </c>
      <c r="DC866">
        <f>ROUND((ROUND(AT866*AG866,2)*1.25),6)</f>
        <v>56.55</v>
      </c>
    </row>
    <row r="867" spans="1:107" x14ac:dyDescent="0.2">
      <c r="A867">
        <f>ROW(Source!A504)</f>
        <v>504</v>
      </c>
      <c r="B867">
        <v>68187018</v>
      </c>
      <c r="C867">
        <v>68194146</v>
      </c>
      <c r="D867">
        <v>64807987</v>
      </c>
      <c r="E867">
        <v>1</v>
      </c>
      <c r="F867">
        <v>1</v>
      </c>
      <c r="G867">
        <v>1</v>
      </c>
      <c r="H867">
        <v>3</v>
      </c>
      <c r="I867" t="s">
        <v>584</v>
      </c>
      <c r="J867" t="s">
        <v>586</v>
      </c>
      <c r="K867" t="s">
        <v>585</v>
      </c>
      <c r="L867">
        <v>1035</v>
      </c>
      <c r="N867">
        <v>1013</v>
      </c>
      <c r="O867" t="s">
        <v>103</v>
      </c>
      <c r="P867" t="s">
        <v>103</v>
      </c>
      <c r="Q867">
        <v>1</v>
      </c>
      <c r="W867">
        <v>0</v>
      </c>
      <c r="X867">
        <v>-1356531343</v>
      </c>
      <c r="Y867">
        <v>50</v>
      </c>
      <c r="AA867">
        <v>73.66</v>
      </c>
      <c r="AB867">
        <v>0</v>
      </c>
      <c r="AC867">
        <v>0</v>
      </c>
      <c r="AD867">
        <v>0</v>
      </c>
      <c r="AE867">
        <v>57.1</v>
      </c>
      <c r="AF867">
        <v>0</v>
      </c>
      <c r="AG867">
        <v>0</v>
      </c>
      <c r="AH867">
        <v>0</v>
      </c>
      <c r="AI867">
        <v>1.29</v>
      </c>
      <c r="AJ867">
        <v>1</v>
      </c>
      <c r="AK867">
        <v>1</v>
      </c>
      <c r="AL867">
        <v>1</v>
      </c>
      <c r="AN867">
        <v>0</v>
      </c>
      <c r="AO867">
        <v>0</v>
      </c>
      <c r="AP867">
        <v>0</v>
      </c>
      <c r="AQ867">
        <v>0</v>
      </c>
      <c r="AR867">
        <v>0</v>
      </c>
      <c r="AS867" t="s">
        <v>3</v>
      </c>
      <c r="AT867">
        <v>50</v>
      </c>
      <c r="AU867" t="s">
        <v>3</v>
      </c>
      <c r="AV867">
        <v>0</v>
      </c>
      <c r="AW867">
        <v>1</v>
      </c>
      <c r="AX867">
        <v>-1</v>
      </c>
      <c r="AY867">
        <v>0</v>
      </c>
      <c r="AZ867">
        <v>0</v>
      </c>
      <c r="BA867" t="s">
        <v>3</v>
      </c>
      <c r="BB867">
        <v>0</v>
      </c>
      <c r="BC867">
        <v>0</v>
      </c>
      <c r="BD867">
        <v>0</v>
      </c>
      <c r="BE867">
        <v>0</v>
      </c>
      <c r="BF867">
        <v>0</v>
      </c>
      <c r="BG867">
        <v>0</v>
      </c>
      <c r="BH867">
        <v>0</v>
      </c>
      <c r="BI867">
        <v>0</v>
      </c>
      <c r="BJ867">
        <v>0</v>
      </c>
      <c r="BK867">
        <v>0</v>
      </c>
      <c r="BL867">
        <v>0</v>
      </c>
      <c r="BM867">
        <v>0</v>
      </c>
      <c r="BN867">
        <v>0</v>
      </c>
      <c r="BO867">
        <v>0</v>
      </c>
      <c r="BP867">
        <v>0</v>
      </c>
      <c r="BQ867">
        <v>0</v>
      </c>
      <c r="BR867">
        <v>0</v>
      </c>
      <c r="BS867">
        <v>0</v>
      </c>
      <c r="BT867">
        <v>0</v>
      </c>
      <c r="BU867">
        <v>0</v>
      </c>
      <c r="BV867">
        <v>0</v>
      </c>
      <c r="BW867">
        <v>0</v>
      </c>
      <c r="CX867">
        <f>Y867*Source!I504</f>
        <v>6</v>
      </c>
      <c r="CY867">
        <f t="shared" ref="CY867:CY873" si="196">AA867</f>
        <v>73.66</v>
      </c>
      <c r="CZ867">
        <f t="shared" ref="CZ867:CZ873" si="197">AE867</f>
        <v>57.1</v>
      </c>
      <c r="DA867">
        <f t="shared" ref="DA867:DA873" si="198">AI867</f>
        <v>1.29</v>
      </c>
      <c r="DB867">
        <f t="shared" ref="DB867:DB873" si="199">ROUND(ROUND(AT867*CZ867,2),6)</f>
        <v>2855</v>
      </c>
      <c r="DC867">
        <f t="shared" ref="DC867:DC873" si="200">ROUND(ROUND(AT867*AG867,2),6)</f>
        <v>0</v>
      </c>
    </row>
    <row r="868" spans="1:107" x14ac:dyDescent="0.2">
      <c r="A868">
        <f>ROW(Source!A504)</f>
        <v>504</v>
      </c>
      <c r="B868">
        <v>68187018</v>
      </c>
      <c r="C868">
        <v>68194146</v>
      </c>
      <c r="D868">
        <v>64808617</v>
      </c>
      <c r="E868">
        <v>1</v>
      </c>
      <c r="F868">
        <v>1</v>
      </c>
      <c r="G868">
        <v>1</v>
      </c>
      <c r="H868">
        <v>3</v>
      </c>
      <c r="I868" t="s">
        <v>761</v>
      </c>
      <c r="J868" t="s">
        <v>762</v>
      </c>
      <c r="K868" t="s">
        <v>763</v>
      </c>
      <c r="L868">
        <v>1346</v>
      </c>
      <c r="N868">
        <v>1009</v>
      </c>
      <c r="O868" t="s">
        <v>120</v>
      </c>
      <c r="P868" t="s">
        <v>120</v>
      </c>
      <c r="Q868">
        <v>1</v>
      </c>
      <c r="W868">
        <v>0</v>
      </c>
      <c r="X868">
        <v>-1980359651</v>
      </c>
      <c r="Y868">
        <v>108</v>
      </c>
      <c r="AA868">
        <v>86.42</v>
      </c>
      <c r="AB868">
        <v>0</v>
      </c>
      <c r="AC868">
        <v>0</v>
      </c>
      <c r="AD868">
        <v>0</v>
      </c>
      <c r="AE868">
        <v>9.0399999999999991</v>
      </c>
      <c r="AF868">
        <v>0</v>
      </c>
      <c r="AG868">
        <v>0</v>
      </c>
      <c r="AH868">
        <v>0</v>
      </c>
      <c r="AI868">
        <v>9.56</v>
      </c>
      <c r="AJ868">
        <v>1</v>
      </c>
      <c r="AK868">
        <v>1</v>
      </c>
      <c r="AL868">
        <v>1</v>
      </c>
      <c r="AN868">
        <v>0</v>
      </c>
      <c r="AO868">
        <v>1</v>
      </c>
      <c r="AP868">
        <v>0</v>
      </c>
      <c r="AQ868">
        <v>0</v>
      </c>
      <c r="AR868">
        <v>0</v>
      </c>
      <c r="AS868" t="s">
        <v>3</v>
      </c>
      <c r="AT868">
        <v>108</v>
      </c>
      <c r="AU868" t="s">
        <v>3</v>
      </c>
      <c r="AV868">
        <v>0</v>
      </c>
      <c r="AW868">
        <v>2</v>
      </c>
      <c r="AX868">
        <v>68194167</v>
      </c>
      <c r="AY868">
        <v>1</v>
      </c>
      <c r="AZ868">
        <v>0</v>
      </c>
      <c r="BA868">
        <v>850</v>
      </c>
      <c r="BB868">
        <v>0</v>
      </c>
      <c r="BC868">
        <v>0</v>
      </c>
      <c r="BD868">
        <v>0</v>
      </c>
      <c r="BE868">
        <v>0</v>
      </c>
      <c r="BF868">
        <v>0</v>
      </c>
      <c r="BG868">
        <v>0</v>
      </c>
      <c r="BH868">
        <v>0</v>
      </c>
      <c r="BI868">
        <v>0</v>
      </c>
      <c r="BJ868">
        <v>0</v>
      </c>
      <c r="BK868">
        <v>0</v>
      </c>
      <c r="BL868">
        <v>0</v>
      </c>
      <c r="BM868">
        <v>0</v>
      </c>
      <c r="BN868">
        <v>0</v>
      </c>
      <c r="BO868">
        <v>0</v>
      </c>
      <c r="BP868">
        <v>0</v>
      </c>
      <c r="BQ868">
        <v>0</v>
      </c>
      <c r="BR868">
        <v>0</v>
      </c>
      <c r="BS868">
        <v>0</v>
      </c>
      <c r="BT868">
        <v>0</v>
      </c>
      <c r="BU868">
        <v>0</v>
      </c>
      <c r="BV868">
        <v>0</v>
      </c>
      <c r="BW868">
        <v>0</v>
      </c>
      <c r="CX868">
        <f>Y868*Source!I504</f>
        <v>12.959999999999999</v>
      </c>
      <c r="CY868">
        <f t="shared" si="196"/>
        <v>86.42</v>
      </c>
      <c r="CZ868">
        <f t="shared" si="197"/>
        <v>9.0399999999999991</v>
      </c>
      <c r="DA868">
        <f t="shared" si="198"/>
        <v>9.56</v>
      </c>
      <c r="DB868">
        <f t="shared" si="199"/>
        <v>976.32</v>
      </c>
      <c r="DC868">
        <f t="shared" si="200"/>
        <v>0</v>
      </c>
    </row>
    <row r="869" spans="1:107" x14ac:dyDescent="0.2">
      <c r="A869">
        <f>ROW(Source!A504)</f>
        <v>504</v>
      </c>
      <c r="B869">
        <v>68187018</v>
      </c>
      <c r="C869">
        <v>68194146</v>
      </c>
      <c r="D869">
        <v>64808704</v>
      </c>
      <c r="E869">
        <v>1</v>
      </c>
      <c r="F869">
        <v>1</v>
      </c>
      <c r="G869">
        <v>1</v>
      </c>
      <c r="H869">
        <v>3</v>
      </c>
      <c r="I869" t="s">
        <v>764</v>
      </c>
      <c r="J869" t="s">
        <v>765</v>
      </c>
      <c r="K869" t="s">
        <v>766</v>
      </c>
      <c r="L869">
        <v>1348</v>
      </c>
      <c r="N869">
        <v>1009</v>
      </c>
      <c r="O869" t="s">
        <v>133</v>
      </c>
      <c r="P869" t="s">
        <v>133</v>
      </c>
      <c r="Q869">
        <v>1000</v>
      </c>
      <c r="W869">
        <v>0</v>
      </c>
      <c r="X869">
        <v>1561117559</v>
      </c>
      <c r="Y869">
        <v>1.0120000000000001E-2</v>
      </c>
      <c r="AA869">
        <v>55098.8</v>
      </c>
      <c r="AB869">
        <v>0</v>
      </c>
      <c r="AC869">
        <v>0</v>
      </c>
      <c r="AD869">
        <v>0</v>
      </c>
      <c r="AE869">
        <v>11978</v>
      </c>
      <c r="AF869">
        <v>0</v>
      </c>
      <c r="AG869">
        <v>0</v>
      </c>
      <c r="AH869">
        <v>0</v>
      </c>
      <c r="AI869">
        <v>4.5999999999999996</v>
      </c>
      <c r="AJ869">
        <v>1</v>
      </c>
      <c r="AK869">
        <v>1</v>
      </c>
      <c r="AL869">
        <v>1</v>
      </c>
      <c r="AN869">
        <v>0</v>
      </c>
      <c r="AO869">
        <v>1</v>
      </c>
      <c r="AP869">
        <v>0</v>
      </c>
      <c r="AQ869">
        <v>0</v>
      </c>
      <c r="AR869">
        <v>0</v>
      </c>
      <c r="AS869" t="s">
        <v>3</v>
      </c>
      <c r="AT869">
        <v>1.0120000000000001E-2</v>
      </c>
      <c r="AU869" t="s">
        <v>3</v>
      </c>
      <c r="AV869">
        <v>0</v>
      </c>
      <c r="AW869">
        <v>2</v>
      </c>
      <c r="AX869">
        <v>68194168</v>
      </c>
      <c r="AY869">
        <v>1</v>
      </c>
      <c r="AZ869">
        <v>0</v>
      </c>
      <c r="BA869">
        <v>851</v>
      </c>
      <c r="BB869">
        <v>0</v>
      </c>
      <c r="BC869">
        <v>0</v>
      </c>
      <c r="BD869">
        <v>0</v>
      </c>
      <c r="BE869">
        <v>0</v>
      </c>
      <c r="BF869">
        <v>0</v>
      </c>
      <c r="BG869">
        <v>0</v>
      </c>
      <c r="BH869">
        <v>0</v>
      </c>
      <c r="BI869">
        <v>0</v>
      </c>
      <c r="BJ869">
        <v>0</v>
      </c>
      <c r="BK869">
        <v>0</v>
      </c>
      <c r="BL869">
        <v>0</v>
      </c>
      <c r="BM869">
        <v>0</v>
      </c>
      <c r="BN869">
        <v>0</v>
      </c>
      <c r="BO869">
        <v>0</v>
      </c>
      <c r="BP869">
        <v>0</v>
      </c>
      <c r="BQ869">
        <v>0</v>
      </c>
      <c r="BR869">
        <v>0</v>
      </c>
      <c r="BS869">
        <v>0</v>
      </c>
      <c r="BT869">
        <v>0</v>
      </c>
      <c r="BU869">
        <v>0</v>
      </c>
      <c r="BV869">
        <v>0</v>
      </c>
      <c r="BW869">
        <v>0</v>
      </c>
      <c r="CX869">
        <f>Y869*Source!I504</f>
        <v>1.2144E-3</v>
      </c>
      <c r="CY869">
        <f t="shared" si="196"/>
        <v>55098.8</v>
      </c>
      <c r="CZ869">
        <f t="shared" si="197"/>
        <v>11978</v>
      </c>
      <c r="DA869">
        <f t="shared" si="198"/>
        <v>4.5999999999999996</v>
      </c>
      <c r="DB869">
        <f t="shared" si="199"/>
        <v>121.22</v>
      </c>
      <c r="DC869">
        <f t="shared" si="200"/>
        <v>0</v>
      </c>
    </row>
    <row r="870" spans="1:107" x14ac:dyDescent="0.2">
      <c r="A870">
        <f>ROW(Source!A504)</f>
        <v>504</v>
      </c>
      <c r="B870">
        <v>68187018</v>
      </c>
      <c r="C870">
        <v>68194146</v>
      </c>
      <c r="D870">
        <v>64814709</v>
      </c>
      <c r="E870">
        <v>1</v>
      </c>
      <c r="F870">
        <v>1</v>
      </c>
      <c r="G870">
        <v>1</v>
      </c>
      <c r="H870">
        <v>3</v>
      </c>
      <c r="I870" t="s">
        <v>767</v>
      </c>
      <c r="J870" t="s">
        <v>768</v>
      </c>
      <c r="K870" t="s">
        <v>769</v>
      </c>
      <c r="L870">
        <v>1339</v>
      </c>
      <c r="N870">
        <v>1007</v>
      </c>
      <c r="O870" t="s">
        <v>712</v>
      </c>
      <c r="P870" t="s">
        <v>712</v>
      </c>
      <c r="Q870">
        <v>1</v>
      </c>
      <c r="W870">
        <v>0</v>
      </c>
      <c r="X870">
        <v>455834906</v>
      </c>
      <c r="Y870">
        <v>0.08</v>
      </c>
      <c r="AA870">
        <v>5852</v>
      </c>
      <c r="AB870">
        <v>0</v>
      </c>
      <c r="AC870">
        <v>0</v>
      </c>
      <c r="AD870">
        <v>0</v>
      </c>
      <c r="AE870">
        <v>1100</v>
      </c>
      <c r="AF870">
        <v>0</v>
      </c>
      <c r="AG870">
        <v>0</v>
      </c>
      <c r="AH870">
        <v>0</v>
      </c>
      <c r="AI870">
        <v>5.32</v>
      </c>
      <c r="AJ870">
        <v>1</v>
      </c>
      <c r="AK870">
        <v>1</v>
      </c>
      <c r="AL870">
        <v>1</v>
      </c>
      <c r="AN870">
        <v>0</v>
      </c>
      <c r="AO870">
        <v>1</v>
      </c>
      <c r="AP870">
        <v>0</v>
      </c>
      <c r="AQ870">
        <v>0</v>
      </c>
      <c r="AR870">
        <v>0</v>
      </c>
      <c r="AS870" t="s">
        <v>3</v>
      </c>
      <c r="AT870">
        <v>0.08</v>
      </c>
      <c r="AU870" t="s">
        <v>3</v>
      </c>
      <c r="AV870">
        <v>0</v>
      </c>
      <c r="AW870">
        <v>2</v>
      </c>
      <c r="AX870">
        <v>68194170</v>
      </c>
      <c r="AY870">
        <v>1</v>
      </c>
      <c r="AZ870">
        <v>0</v>
      </c>
      <c r="BA870">
        <v>853</v>
      </c>
      <c r="BB870">
        <v>0</v>
      </c>
      <c r="BC870">
        <v>0</v>
      </c>
      <c r="BD870">
        <v>0</v>
      </c>
      <c r="BE870">
        <v>0</v>
      </c>
      <c r="BF870">
        <v>0</v>
      </c>
      <c r="BG870">
        <v>0</v>
      </c>
      <c r="BH870">
        <v>0</v>
      </c>
      <c r="BI870">
        <v>0</v>
      </c>
      <c r="BJ870">
        <v>0</v>
      </c>
      <c r="BK870">
        <v>0</v>
      </c>
      <c r="BL870">
        <v>0</v>
      </c>
      <c r="BM870">
        <v>0</v>
      </c>
      <c r="BN870">
        <v>0</v>
      </c>
      <c r="BO870">
        <v>0</v>
      </c>
      <c r="BP870">
        <v>0</v>
      </c>
      <c r="BQ870">
        <v>0</v>
      </c>
      <c r="BR870">
        <v>0</v>
      </c>
      <c r="BS870">
        <v>0</v>
      </c>
      <c r="BT870">
        <v>0</v>
      </c>
      <c r="BU870">
        <v>0</v>
      </c>
      <c r="BV870">
        <v>0</v>
      </c>
      <c r="BW870">
        <v>0</v>
      </c>
      <c r="CX870">
        <f>Y870*Source!I504</f>
        <v>9.5999999999999992E-3</v>
      </c>
      <c r="CY870">
        <f t="shared" si="196"/>
        <v>5852</v>
      </c>
      <c r="CZ870">
        <f t="shared" si="197"/>
        <v>1100</v>
      </c>
      <c r="DA870">
        <f t="shared" si="198"/>
        <v>5.32</v>
      </c>
      <c r="DB870">
        <f t="shared" si="199"/>
        <v>88</v>
      </c>
      <c r="DC870">
        <f t="shared" si="200"/>
        <v>0</v>
      </c>
    </row>
    <row r="871" spans="1:107" x14ac:dyDescent="0.2">
      <c r="A871">
        <f>ROW(Source!A504)</f>
        <v>504</v>
      </c>
      <c r="B871">
        <v>68187018</v>
      </c>
      <c r="C871">
        <v>68194146</v>
      </c>
      <c r="D871">
        <v>64829158</v>
      </c>
      <c r="E871">
        <v>1</v>
      </c>
      <c r="F871">
        <v>1</v>
      </c>
      <c r="G871">
        <v>1</v>
      </c>
      <c r="H871">
        <v>3</v>
      </c>
      <c r="I871" t="s">
        <v>580</v>
      </c>
      <c r="J871" t="s">
        <v>582</v>
      </c>
      <c r="K871" t="s">
        <v>581</v>
      </c>
      <c r="L871">
        <v>1327</v>
      </c>
      <c r="N871">
        <v>1005</v>
      </c>
      <c r="O871" t="s">
        <v>31</v>
      </c>
      <c r="P871" t="s">
        <v>31</v>
      </c>
      <c r="Q871">
        <v>1</v>
      </c>
      <c r="W871">
        <v>0</v>
      </c>
      <c r="X871">
        <v>-127494699</v>
      </c>
      <c r="Y871">
        <v>100</v>
      </c>
      <c r="AA871">
        <v>942.24</v>
      </c>
      <c r="AB871">
        <v>0</v>
      </c>
      <c r="AC871">
        <v>0</v>
      </c>
      <c r="AD871">
        <v>0</v>
      </c>
      <c r="AE871">
        <v>252.61</v>
      </c>
      <c r="AF871">
        <v>0</v>
      </c>
      <c r="AG871">
        <v>0</v>
      </c>
      <c r="AH871">
        <v>0</v>
      </c>
      <c r="AI871">
        <v>3.73</v>
      </c>
      <c r="AJ871">
        <v>1</v>
      </c>
      <c r="AK871">
        <v>1</v>
      </c>
      <c r="AL871">
        <v>1</v>
      </c>
      <c r="AN871">
        <v>0</v>
      </c>
      <c r="AO871">
        <v>0</v>
      </c>
      <c r="AP871">
        <v>0</v>
      </c>
      <c r="AQ871">
        <v>0</v>
      </c>
      <c r="AR871">
        <v>0</v>
      </c>
      <c r="AS871" t="s">
        <v>3</v>
      </c>
      <c r="AT871">
        <v>100</v>
      </c>
      <c r="AU871" t="s">
        <v>3</v>
      </c>
      <c r="AV871">
        <v>0</v>
      </c>
      <c r="AW871">
        <v>1</v>
      </c>
      <c r="AX871">
        <v>-1</v>
      </c>
      <c r="AY871">
        <v>0</v>
      </c>
      <c r="AZ871">
        <v>0</v>
      </c>
      <c r="BA871" t="s">
        <v>3</v>
      </c>
      <c r="BB871">
        <v>0</v>
      </c>
      <c r="BC871">
        <v>0</v>
      </c>
      <c r="BD871">
        <v>0</v>
      </c>
      <c r="BE871">
        <v>0</v>
      </c>
      <c r="BF871">
        <v>0</v>
      </c>
      <c r="BG871">
        <v>0</v>
      </c>
      <c r="BH871">
        <v>0</v>
      </c>
      <c r="BI871">
        <v>0</v>
      </c>
      <c r="BJ871">
        <v>0</v>
      </c>
      <c r="BK871">
        <v>0</v>
      </c>
      <c r="BL871">
        <v>0</v>
      </c>
      <c r="BM871">
        <v>0</v>
      </c>
      <c r="BN871">
        <v>0</v>
      </c>
      <c r="BO871">
        <v>0</v>
      </c>
      <c r="BP871">
        <v>0</v>
      </c>
      <c r="BQ871">
        <v>0</v>
      </c>
      <c r="BR871">
        <v>0</v>
      </c>
      <c r="BS871">
        <v>0</v>
      </c>
      <c r="BT871">
        <v>0</v>
      </c>
      <c r="BU871">
        <v>0</v>
      </c>
      <c r="BV871">
        <v>0</v>
      </c>
      <c r="BW871">
        <v>0</v>
      </c>
      <c r="CX871">
        <f>Y871*Source!I504</f>
        <v>12</v>
      </c>
      <c r="CY871">
        <f t="shared" si="196"/>
        <v>942.24</v>
      </c>
      <c r="CZ871">
        <f t="shared" si="197"/>
        <v>252.61</v>
      </c>
      <c r="DA871">
        <f t="shared" si="198"/>
        <v>3.73</v>
      </c>
      <c r="DB871">
        <f t="shared" si="199"/>
        <v>25261</v>
      </c>
      <c r="DC871">
        <f t="shared" si="200"/>
        <v>0</v>
      </c>
    </row>
    <row r="872" spans="1:107" x14ac:dyDescent="0.2">
      <c r="A872">
        <f>ROW(Source!A504)</f>
        <v>504</v>
      </c>
      <c r="B872">
        <v>68187018</v>
      </c>
      <c r="C872">
        <v>68194146</v>
      </c>
      <c r="D872">
        <v>64829165</v>
      </c>
      <c r="E872">
        <v>1</v>
      </c>
      <c r="F872">
        <v>1</v>
      </c>
      <c r="G872">
        <v>1</v>
      </c>
      <c r="H872">
        <v>3</v>
      </c>
      <c r="I872" t="s">
        <v>80</v>
      </c>
      <c r="J872" t="s">
        <v>82</v>
      </c>
      <c r="K872" t="s">
        <v>81</v>
      </c>
      <c r="L872">
        <v>1327</v>
      </c>
      <c r="N872">
        <v>1005</v>
      </c>
      <c r="O872" t="s">
        <v>31</v>
      </c>
      <c r="P872" t="s">
        <v>31</v>
      </c>
      <c r="Q872">
        <v>1</v>
      </c>
      <c r="W872">
        <v>1</v>
      </c>
      <c r="X872">
        <v>-1292989106</v>
      </c>
      <c r="Y872">
        <v>-100</v>
      </c>
      <c r="AA872">
        <v>832.14</v>
      </c>
      <c r="AB872">
        <v>0</v>
      </c>
      <c r="AC872">
        <v>0</v>
      </c>
      <c r="AD872">
        <v>0</v>
      </c>
      <c r="AE872">
        <v>207</v>
      </c>
      <c r="AF872">
        <v>0</v>
      </c>
      <c r="AG872">
        <v>0</v>
      </c>
      <c r="AH872">
        <v>0</v>
      </c>
      <c r="AI872">
        <v>4.0199999999999996</v>
      </c>
      <c r="AJ872">
        <v>1</v>
      </c>
      <c r="AK872">
        <v>1</v>
      </c>
      <c r="AL872">
        <v>1</v>
      </c>
      <c r="AN872">
        <v>0</v>
      </c>
      <c r="AO872">
        <v>1</v>
      </c>
      <c r="AP872">
        <v>0</v>
      </c>
      <c r="AQ872">
        <v>0</v>
      </c>
      <c r="AR872">
        <v>0</v>
      </c>
      <c r="AS872" t="s">
        <v>3</v>
      </c>
      <c r="AT872">
        <v>-100</v>
      </c>
      <c r="AU872" t="s">
        <v>3</v>
      </c>
      <c r="AV872">
        <v>0</v>
      </c>
      <c r="AW872">
        <v>2</v>
      </c>
      <c r="AX872">
        <v>68194171</v>
      </c>
      <c r="AY872">
        <v>1</v>
      </c>
      <c r="AZ872">
        <v>6144</v>
      </c>
      <c r="BA872">
        <v>854</v>
      </c>
      <c r="BB872">
        <v>0</v>
      </c>
      <c r="BC872">
        <v>0</v>
      </c>
      <c r="BD872">
        <v>0</v>
      </c>
      <c r="BE872">
        <v>0</v>
      </c>
      <c r="BF872">
        <v>0</v>
      </c>
      <c r="BG872">
        <v>0</v>
      </c>
      <c r="BH872">
        <v>0</v>
      </c>
      <c r="BI872">
        <v>0</v>
      </c>
      <c r="BJ872">
        <v>0</v>
      </c>
      <c r="BK872">
        <v>0</v>
      </c>
      <c r="BL872">
        <v>0</v>
      </c>
      <c r="BM872">
        <v>0</v>
      </c>
      <c r="BN872">
        <v>0</v>
      </c>
      <c r="BO872">
        <v>0</v>
      </c>
      <c r="BP872">
        <v>0</v>
      </c>
      <c r="BQ872">
        <v>0</v>
      </c>
      <c r="BR872">
        <v>0</v>
      </c>
      <c r="BS872">
        <v>0</v>
      </c>
      <c r="BT872">
        <v>0</v>
      </c>
      <c r="BU872">
        <v>0</v>
      </c>
      <c r="BV872">
        <v>0</v>
      </c>
      <c r="BW872">
        <v>0</v>
      </c>
      <c r="CX872">
        <f>Y872*Source!I504</f>
        <v>-12</v>
      </c>
      <c r="CY872">
        <f t="shared" si="196"/>
        <v>832.14</v>
      </c>
      <c r="CZ872">
        <f t="shared" si="197"/>
        <v>207</v>
      </c>
      <c r="DA872">
        <f t="shared" si="198"/>
        <v>4.0199999999999996</v>
      </c>
      <c r="DB872">
        <f t="shared" si="199"/>
        <v>-20700</v>
      </c>
      <c r="DC872">
        <f t="shared" si="200"/>
        <v>0</v>
      </c>
    </row>
    <row r="873" spans="1:107" x14ac:dyDescent="0.2">
      <c r="A873">
        <f>ROW(Source!A504)</f>
        <v>504</v>
      </c>
      <c r="B873">
        <v>68187018</v>
      </c>
      <c r="C873">
        <v>68194146</v>
      </c>
      <c r="D873">
        <v>64829319</v>
      </c>
      <c r="E873">
        <v>1</v>
      </c>
      <c r="F873">
        <v>1</v>
      </c>
      <c r="G873">
        <v>1</v>
      </c>
      <c r="H873">
        <v>3</v>
      </c>
      <c r="I873" t="s">
        <v>770</v>
      </c>
      <c r="J873" t="s">
        <v>771</v>
      </c>
      <c r="K873" t="s">
        <v>772</v>
      </c>
      <c r="L873">
        <v>1301</v>
      </c>
      <c r="N873">
        <v>1003</v>
      </c>
      <c r="O873" t="s">
        <v>507</v>
      </c>
      <c r="P873" t="s">
        <v>507</v>
      </c>
      <c r="Q873">
        <v>1</v>
      </c>
      <c r="W873">
        <v>0</v>
      </c>
      <c r="X873">
        <v>-180984447</v>
      </c>
      <c r="Y873">
        <v>540</v>
      </c>
      <c r="AA873">
        <v>31.99</v>
      </c>
      <c r="AB873">
        <v>0</v>
      </c>
      <c r="AC873">
        <v>0</v>
      </c>
      <c r="AD873">
        <v>0</v>
      </c>
      <c r="AE873">
        <v>3.93</v>
      </c>
      <c r="AF873">
        <v>0</v>
      </c>
      <c r="AG873">
        <v>0</v>
      </c>
      <c r="AH873">
        <v>0</v>
      </c>
      <c r="AI873">
        <v>8.14</v>
      </c>
      <c r="AJ873">
        <v>1</v>
      </c>
      <c r="AK873">
        <v>1</v>
      </c>
      <c r="AL873">
        <v>1</v>
      </c>
      <c r="AN873">
        <v>0</v>
      </c>
      <c r="AO873">
        <v>1</v>
      </c>
      <c r="AP873">
        <v>0</v>
      </c>
      <c r="AQ873">
        <v>0</v>
      </c>
      <c r="AR873">
        <v>0</v>
      </c>
      <c r="AS873" t="s">
        <v>3</v>
      </c>
      <c r="AT873">
        <v>540</v>
      </c>
      <c r="AU873" t="s">
        <v>3</v>
      </c>
      <c r="AV873">
        <v>0</v>
      </c>
      <c r="AW873">
        <v>2</v>
      </c>
      <c r="AX873">
        <v>68194172</v>
      </c>
      <c r="AY873">
        <v>1</v>
      </c>
      <c r="AZ873">
        <v>0</v>
      </c>
      <c r="BA873">
        <v>855</v>
      </c>
      <c r="BB873">
        <v>0</v>
      </c>
      <c r="BC873">
        <v>0</v>
      </c>
      <c r="BD873">
        <v>0</v>
      </c>
      <c r="BE873">
        <v>0</v>
      </c>
      <c r="BF873">
        <v>0</v>
      </c>
      <c r="BG873">
        <v>0</v>
      </c>
      <c r="BH873">
        <v>0</v>
      </c>
      <c r="BI873">
        <v>0</v>
      </c>
      <c r="BJ873">
        <v>0</v>
      </c>
      <c r="BK873">
        <v>0</v>
      </c>
      <c r="BL873">
        <v>0</v>
      </c>
      <c r="BM873">
        <v>0</v>
      </c>
      <c r="BN873">
        <v>0</v>
      </c>
      <c r="BO873">
        <v>0</v>
      </c>
      <c r="BP873">
        <v>0</v>
      </c>
      <c r="BQ873">
        <v>0</v>
      </c>
      <c r="BR873">
        <v>0</v>
      </c>
      <c r="BS873">
        <v>0</v>
      </c>
      <c r="BT873">
        <v>0</v>
      </c>
      <c r="BU873">
        <v>0</v>
      </c>
      <c r="BV873">
        <v>0</v>
      </c>
      <c r="BW873">
        <v>0</v>
      </c>
      <c r="CX873">
        <f>Y873*Source!I504</f>
        <v>64.8</v>
      </c>
      <c r="CY873">
        <f t="shared" si="196"/>
        <v>31.99</v>
      </c>
      <c r="CZ873">
        <f t="shared" si="197"/>
        <v>3.93</v>
      </c>
      <c r="DA873">
        <f t="shared" si="198"/>
        <v>8.14</v>
      </c>
      <c r="DB873">
        <f t="shared" si="199"/>
        <v>2122.1999999999998</v>
      </c>
      <c r="DC873">
        <f t="shared" si="200"/>
        <v>0</v>
      </c>
    </row>
    <row r="874" spans="1:107" x14ac:dyDescent="0.2">
      <c r="A874">
        <f>ROW(Source!A542)</f>
        <v>542</v>
      </c>
      <c r="B874">
        <v>68187018</v>
      </c>
      <c r="C874">
        <v>68194241</v>
      </c>
      <c r="D874">
        <v>18434709</v>
      </c>
      <c r="E874">
        <v>1</v>
      </c>
      <c r="F874">
        <v>1</v>
      </c>
      <c r="G874">
        <v>1</v>
      </c>
      <c r="H874">
        <v>1</v>
      </c>
      <c r="I874" t="s">
        <v>1088</v>
      </c>
      <c r="J874" t="s">
        <v>3</v>
      </c>
      <c r="K874" t="s">
        <v>1089</v>
      </c>
      <c r="L874">
        <v>1369</v>
      </c>
      <c r="N874">
        <v>1013</v>
      </c>
      <c r="O874" t="s">
        <v>665</v>
      </c>
      <c r="P874" t="s">
        <v>665</v>
      </c>
      <c r="Q874">
        <v>1</v>
      </c>
      <c r="W874">
        <v>0</v>
      </c>
      <c r="X874">
        <v>-1616652276</v>
      </c>
      <c r="Y874">
        <v>53.106999999999999</v>
      </c>
      <c r="AA874">
        <v>0</v>
      </c>
      <c r="AB874">
        <v>0</v>
      </c>
      <c r="AC874">
        <v>0</v>
      </c>
      <c r="AD874">
        <v>11.27</v>
      </c>
      <c r="AE874">
        <v>0</v>
      </c>
      <c r="AF874">
        <v>0</v>
      </c>
      <c r="AG874">
        <v>0</v>
      </c>
      <c r="AH874">
        <v>11.27</v>
      </c>
      <c r="AI874">
        <v>1</v>
      </c>
      <c r="AJ874">
        <v>1</v>
      </c>
      <c r="AK874">
        <v>1</v>
      </c>
      <c r="AL874">
        <v>1</v>
      </c>
      <c r="AN874">
        <v>0</v>
      </c>
      <c r="AO874">
        <v>1</v>
      </c>
      <c r="AP874">
        <v>1</v>
      </c>
      <c r="AQ874">
        <v>0</v>
      </c>
      <c r="AR874">
        <v>0</v>
      </c>
      <c r="AS874" t="s">
        <v>3</v>
      </c>
      <c r="AT874">
        <v>46.18</v>
      </c>
      <c r="AU874" t="s">
        <v>21</v>
      </c>
      <c r="AV874">
        <v>1</v>
      </c>
      <c r="AW874">
        <v>2</v>
      </c>
      <c r="AX874">
        <v>68194256</v>
      </c>
      <c r="AY874">
        <v>1</v>
      </c>
      <c r="AZ874">
        <v>2048</v>
      </c>
      <c r="BA874">
        <v>856</v>
      </c>
      <c r="BB874">
        <v>0</v>
      </c>
      <c r="BC874">
        <v>0</v>
      </c>
      <c r="BD874">
        <v>0</v>
      </c>
      <c r="BE874">
        <v>0</v>
      </c>
      <c r="BF874">
        <v>0</v>
      </c>
      <c r="BG874">
        <v>0</v>
      </c>
      <c r="BH874">
        <v>0</v>
      </c>
      <c r="BI874">
        <v>0</v>
      </c>
      <c r="BJ874">
        <v>0</v>
      </c>
      <c r="BK874">
        <v>0</v>
      </c>
      <c r="BL874">
        <v>0</v>
      </c>
      <c r="BM874">
        <v>0</v>
      </c>
      <c r="BN874">
        <v>0</v>
      </c>
      <c r="BO874">
        <v>0</v>
      </c>
      <c r="BP874">
        <v>0</v>
      </c>
      <c r="BQ874">
        <v>0</v>
      </c>
      <c r="BR874">
        <v>0</v>
      </c>
      <c r="BS874">
        <v>0</v>
      </c>
      <c r="BT874">
        <v>0</v>
      </c>
      <c r="BU874">
        <v>0</v>
      </c>
      <c r="BV874">
        <v>0</v>
      </c>
      <c r="BW874">
        <v>0</v>
      </c>
      <c r="CX874">
        <f>Y874*Source!I542</f>
        <v>8.4227701999999987</v>
      </c>
      <c r="CY874">
        <f>AD874</f>
        <v>11.27</v>
      </c>
      <c r="CZ874">
        <f>AH874</f>
        <v>11.27</v>
      </c>
      <c r="DA874">
        <f>AL874</f>
        <v>1</v>
      </c>
      <c r="DB874">
        <f>ROUND((ROUND(AT874*CZ874,2)*1.15),6)</f>
        <v>598.51750000000004</v>
      </c>
      <c r="DC874">
        <f>ROUND((ROUND(AT874*AG874,2)*1.15),6)</f>
        <v>0</v>
      </c>
    </row>
    <row r="875" spans="1:107" x14ac:dyDescent="0.2">
      <c r="A875">
        <f>ROW(Source!A542)</f>
        <v>542</v>
      </c>
      <c r="B875">
        <v>68187018</v>
      </c>
      <c r="C875">
        <v>68194241</v>
      </c>
      <c r="D875">
        <v>121548</v>
      </c>
      <c r="E875">
        <v>1</v>
      </c>
      <c r="F875">
        <v>1</v>
      </c>
      <c r="G875">
        <v>1</v>
      </c>
      <c r="H875">
        <v>1</v>
      </c>
      <c r="I875" t="s">
        <v>44</v>
      </c>
      <c r="J875" t="s">
        <v>3</v>
      </c>
      <c r="K875" t="s">
        <v>723</v>
      </c>
      <c r="L875">
        <v>608254</v>
      </c>
      <c r="N875">
        <v>1013</v>
      </c>
      <c r="O875" t="s">
        <v>724</v>
      </c>
      <c r="P875" t="s">
        <v>724</v>
      </c>
      <c r="Q875">
        <v>1</v>
      </c>
      <c r="W875">
        <v>0</v>
      </c>
      <c r="X875">
        <v>-185737400</v>
      </c>
      <c r="Y875">
        <v>0.48749999999999999</v>
      </c>
      <c r="AA875">
        <v>0</v>
      </c>
      <c r="AB875">
        <v>0</v>
      </c>
      <c r="AC875">
        <v>0</v>
      </c>
      <c r="AD875">
        <v>0</v>
      </c>
      <c r="AE875">
        <v>0</v>
      </c>
      <c r="AF875">
        <v>0</v>
      </c>
      <c r="AG875">
        <v>0</v>
      </c>
      <c r="AH875">
        <v>0</v>
      </c>
      <c r="AI875">
        <v>1</v>
      </c>
      <c r="AJ875">
        <v>1</v>
      </c>
      <c r="AK875">
        <v>1</v>
      </c>
      <c r="AL875">
        <v>1</v>
      </c>
      <c r="AN875">
        <v>0</v>
      </c>
      <c r="AO875">
        <v>1</v>
      </c>
      <c r="AP875">
        <v>1</v>
      </c>
      <c r="AQ875">
        <v>0</v>
      </c>
      <c r="AR875">
        <v>0</v>
      </c>
      <c r="AS875" t="s">
        <v>3</v>
      </c>
      <c r="AT875">
        <v>0.39</v>
      </c>
      <c r="AU875" t="s">
        <v>20</v>
      </c>
      <c r="AV875">
        <v>2</v>
      </c>
      <c r="AW875">
        <v>2</v>
      </c>
      <c r="AX875">
        <v>68194257</v>
      </c>
      <c r="AY875">
        <v>1</v>
      </c>
      <c r="AZ875">
        <v>2048</v>
      </c>
      <c r="BA875">
        <v>857</v>
      </c>
      <c r="BB875">
        <v>0</v>
      </c>
      <c r="BC875">
        <v>0</v>
      </c>
      <c r="BD875">
        <v>0</v>
      </c>
      <c r="BE875">
        <v>0</v>
      </c>
      <c r="BF875">
        <v>0</v>
      </c>
      <c r="BG875">
        <v>0</v>
      </c>
      <c r="BH875">
        <v>0</v>
      </c>
      <c r="BI875">
        <v>0</v>
      </c>
      <c r="BJ875">
        <v>0</v>
      </c>
      <c r="BK875">
        <v>0</v>
      </c>
      <c r="BL875">
        <v>0</v>
      </c>
      <c r="BM875">
        <v>0</v>
      </c>
      <c r="BN875">
        <v>0</v>
      </c>
      <c r="BO875">
        <v>0</v>
      </c>
      <c r="BP875">
        <v>0</v>
      </c>
      <c r="BQ875">
        <v>0</v>
      </c>
      <c r="BR875">
        <v>0</v>
      </c>
      <c r="BS875">
        <v>0</v>
      </c>
      <c r="BT875">
        <v>0</v>
      </c>
      <c r="BU875">
        <v>0</v>
      </c>
      <c r="BV875">
        <v>0</v>
      </c>
      <c r="BW875">
        <v>0</v>
      </c>
      <c r="CX875">
        <f>Y875*Source!I542</f>
        <v>7.7317499999999997E-2</v>
      </c>
      <c r="CY875">
        <f>AD875</f>
        <v>0</v>
      </c>
      <c r="CZ875">
        <f>AH875</f>
        <v>0</v>
      </c>
      <c r="DA875">
        <f>AL875</f>
        <v>1</v>
      </c>
      <c r="DB875">
        <f>ROUND((ROUND(AT875*CZ875,2)*1.25),6)</f>
        <v>0</v>
      </c>
      <c r="DC875">
        <f>ROUND((ROUND(AT875*AG875,2)*1.25),6)</f>
        <v>0</v>
      </c>
    </row>
    <row r="876" spans="1:107" x14ac:dyDescent="0.2">
      <c r="A876">
        <f>ROW(Source!A542)</f>
        <v>542</v>
      </c>
      <c r="B876">
        <v>68187018</v>
      </c>
      <c r="C876">
        <v>68194241</v>
      </c>
      <c r="D876">
        <v>64871408</v>
      </c>
      <c r="E876">
        <v>1</v>
      </c>
      <c r="F876">
        <v>1</v>
      </c>
      <c r="G876">
        <v>1</v>
      </c>
      <c r="H876">
        <v>2</v>
      </c>
      <c r="I876" t="s">
        <v>789</v>
      </c>
      <c r="J876" t="s">
        <v>790</v>
      </c>
      <c r="K876" t="s">
        <v>791</v>
      </c>
      <c r="L876">
        <v>1368</v>
      </c>
      <c r="N876">
        <v>1011</v>
      </c>
      <c r="O876" t="s">
        <v>669</v>
      </c>
      <c r="P876" t="s">
        <v>669</v>
      </c>
      <c r="Q876">
        <v>1</v>
      </c>
      <c r="W876">
        <v>0</v>
      </c>
      <c r="X876">
        <v>344519037</v>
      </c>
      <c r="Y876">
        <v>0.48749999999999999</v>
      </c>
      <c r="AA876">
        <v>0</v>
      </c>
      <c r="AB876">
        <v>399.5</v>
      </c>
      <c r="AC876">
        <v>383.81</v>
      </c>
      <c r="AD876">
        <v>0</v>
      </c>
      <c r="AE876">
        <v>0</v>
      </c>
      <c r="AF876">
        <v>31.26</v>
      </c>
      <c r="AG876">
        <v>13.5</v>
      </c>
      <c r="AH876">
        <v>0</v>
      </c>
      <c r="AI876">
        <v>1</v>
      </c>
      <c r="AJ876">
        <v>12.78</v>
      </c>
      <c r="AK876">
        <v>28.43</v>
      </c>
      <c r="AL876">
        <v>1</v>
      </c>
      <c r="AN876">
        <v>0</v>
      </c>
      <c r="AO876">
        <v>1</v>
      </c>
      <c r="AP876">
        <v>1</v>
      </c>
      <c r="AQ876">
        <v>0</v>
      </c>
      <c r="AR876">
        <v>0</v>
      </c>
      <c r="AS876" t="s">
        <v>3</v>
      </c>
      <c r="AT876">
        <v>0.39</v>
      </c>
      <c r="AU876" t="s">
        <v>20</v>
      </c>
      <c r="AV876">
        <v>0</v>
      </c>
      <c r="AW876">
        <v>2</v>
      </c>
      <c r="AX876">
        <v>68194258</v>
      </c>
      <c r="AY876">
        <v>1</v>
      </c>
      <c r="AZ876">
        <v>2048</v>
      </c>
      <c r="BA876">
        <v>858</v>
      </c>
      <c r="BB876">
        <v>0</v>
      </c>
      <c r="BC876">
        <v>0</v>
      </c>
      <c r="BD876">
        <v>0</v>
      </c>
      <c r="BE876">
        <v>0</v>
      </c>
      <c r="BF876">
        <v>0</v>
      </c>
      <c r="BG876">
        <v>0</v>
      </c>
      <c r="BH876">
        <v>0</v>
      </c>
      <c r="BI876">
        <v>0</v>
      </c>
      <c r="BJ876">
        <v>0</v>
      </c>
      <c r="BK876">
        <v>0</v>
      </c>
      <c r="BL876">
        <v>0</v>
      </c>
      <c r="BM876">
        <v>0</v>
      </c>
      <c r="BN876">
        <v>0</v>
      </c>
      <c r="BO876">
        <v>0</v>
      </c>
      <c r="BP876">
        <v>0</v>
      </c>
      <c r="BQ876">
        <v>0</v>
      </c>
      <c r="BR876">
        <v>0</v>
      </c>
      <c r="BS876">
        <v>0</v>
      </c>
      <c r="BT876">
        <v>0</v>
      </c>
      <c r="BU876">
        <v>0</v>
      </c>
      <c r="BV876">
        <v>0</v>
      </c>
      <c r="BW876">
        <v>0</v>
      </c>
      <c r="CX876">
        <f>Y876*Source!I542</f>
        <v>7.7317499999999997E-2</v>
      </c>
      <c r="CY876">
        <f>AB876</f>
        <v>399.5</v>
      </c>
      <c r="CZ876">
        <f>AF876</f>
        <v>31.26</v>
      </c>
      <c r="DA876">
        <f>AJ876</f>
        <v>12.78</v>
      </c>
      <c r="DB876">
        <f>ROUND((ROUND(AT876*CZ876,2)*1.25),6)</f>
        <v>15.237500000000001</v>
      </c>
      <c r="DC876">
        <f>ROUND((ROUND(AT876*AG876,2)*1.25),6)</f>
        <v>6.5875000000000004</v>
      </c>
    </row>
    <row r="877" spans="1:107" x14ac:dyDescent="0.2">
      <c r="A877">
        <f>ROW(Source!A542)</f>
        <v>542</v>
      </c>
      <c r="B877">
        <v>68187018</v>
      </c>
      <c r="C877">
        <v>68194241</v>
      </c>
      <c r="D877">
        <v>64871898</v>
      </c>
      <c r="E877">
        <v>1</v>
      </c>
      <c r="F877">
        <v>1</v>
      </c>
      <c r="G877">
        <v>1</v>
      </c>
      <c r="H877">
        <v>2</v>
      </c>
      <c r="I877" t="s">
        <v>1090</v>
      </c>
      <c r="J877" t="s">
        <v>1091</v>
      </c>
      <c r="K877" t="s">
        <v>1092</v>
      </c>
      <c r="L877">
        <v>1368</v>
      </c>
      <c r="N877">
        <v>1011</v>
      </c>
      <c r="O877" t="s">
        <v>669</v>
      </c>
      <c r="P877" t="s">
        <v>669</v>
      </c>
      <c r="Q877">
        <v>1</v>
      </c>
      <c r="W877">
        <v>0</v>
      </c>
      <c r="X877">
        <v>527313756</v>
      </c>
      <c r="Y877">
        <v>10.0625</v>
      </c>
      <c r="AA877">
        <v>0</v>
      </c>
      <c r="AB877">
        <v>119.4</v>
      </c>
      <c r="AC877">
        <v>0</v>
      </c>
      <c r="AD877">
        <v>0</v>
      </c>
      <c r="AE877">
        <v>0</v>
      </c>
      <c r="AF877">
        <v>30</v>
      </c>
      <c r="AG877">
        <v>0</v>
      </c>
      <c r="AH877">
        <v>0</v>
      </c>
      <c r="AI877">
        <v>1</v>
      </c>
      <c r="AJ877">
        <v>3.98</v>
      </c>
      <c r="AK877">
        <v>28.43</v>
      </c>
      <c r="AL877">
        <v>1</v>
      </c>
      <c r="AN877">
        <v>0</v>
      </c>
      <c r="AO877">
        <v>1</v>
      </c>
      <c r="AP877">
        <v>1</v>
      </c>
      <c r="AQ877">
        <v>0</v>
      </c>
      <c r="AR877">
        <v>0</v>
      </c>
      <c r="AS877" t="s">
        <v>3</v>
      </c>
      <c r="AT877">
        <v>8.0500000000000007</v>
      </c>
      <c r="AU877" t="s">
        <v>20</v>
      </c>
      <c r="AV877">
        <v>0</v>
      </c>
      <c r="AW877">
        <v>2</v>
      </c>
      <c r="AX877">
        <v>68194259</v>
      </c>
      <c r="AY877">
        <v>1</v>
      </c>
      <c r="AZ877">
        <v>0</v>
      </c>
      <c r="BA877">
        <v>859</v>
      </c>
      <c r="BB877">
        <v>0</v>
      </c>
      <c r="BC877">
        <v>0</v>
      </c>
      <c r="BD877">
        <v>0</v>
      </c>
      <c r="BE877">
        <v>0</v>
      </c>
      <c r="BF877">
        <v>0</v>
      </c>
      <c r="BG877">
        <v>0</v>
      </c>
      <c r="BH877">
        <v>0</v>
      </c>
      <c r="BI877">
        <v>0</v>
      </c>
      <c r="BJ877">
        <v>0</v>
      </c>
      <c r="BK877">
        <v>0</v>
      </c>
      <c r="BL877">
        <v>0</v>
      </c>
      <c r="BM877">
        <v>0</v>
      </c>
      <c r="BN877">
        <v>0</v>
      </c>
      <c r="BO877">
        <v>0</v>
      </c>
      <c r="BP877">
        <v>0</v>
      </c>
      <c r="BQ877">
        <v>0</v>
      </c>
      <c r="BR877">
        <v>0</v>
      </c>
      <c r="BS877">
        <v>0</v>
      </c>
      <c r="BT877">
        <v>0</v>
      </c>
      <c r="BU877">
        <v>0</v>
      </c>
      <c r="BV877">
        <v>0</v>
      </c>
      <c r="BW877">
        <v>0</v>
      </c>
      <c r="CX877">
        <f>Y877*Source!I542</f>
        <v>1.5959124999999998</v>
      </c>
      <c r="CY877">
        <f>AB877</f>
        <v>119.4</v>
      </c>
      <c r="CZ877">
        <f>AF877</f>
        <v>30</v>
      </c>
      <c r="DA877">
        <f>AJ877</f>
        <v>3.98</v>
      </c>
      <c r="DB877">
        <f>ROUND((ROUND(AT877*CZ877,2)*1.25),6)</f>
        <v>301.875</v>
      </c>
      <c r="DC877">
        <f>ROUND((ROUND(AT877*AG877,2)*1.25),6)</f>
        <v>0</v>
      </c>
    </row>
    <row r="878" spans="1:107" x14ac:dyDescent="0.2">
      <c r="A878">
        <f>ROW(Source!A542)</f>
        <v>542</v>
      </c>
      <c r="B878">
        <v>68187018</v>
      </c>
      <c r="C878">
        <v>68194241</v>
      </c>
      <c r="D878">
        <v>64872992</v>
      </c>
      <c r="E878">
        <v>1</v>
      </c>
      <c r="F878">
        <v>1</v>
      </c>
      <c r="G878">
        <v>1</v>
      </c>
      <c r="H878">
        <v>2</v>
      </c>
      <c r="I878" t="s">
        <v>1093</v>
      </c>
      <c r="J878" t="s">
        <v>1094</v>
      </c>
      <c r="K878" t="s">
        <v>1095</v>
      </c>
      <c r="L878">
        <v>1368</v>
      </c>
      <c r="N878">
        <v>1011</v>
      </c>
      <c r="O878" t="s">
        <v>669</v>
      </c>
      <c r="P878" t="s">
        <v>669</v>
      </c>
      <c r="Q878">
        <v>1</v>
      </c>
      <c r="W878">
        <v>0</v>
      </c>
      <c r="X878">
        <v>-652635439</v>
      </c>
      <c r="Y878">
        <v>7.5</v>
      </c>
      <c r="AA878">
        <v>0</v>
      </c>
      <c r="AB878">
        <v>12.91</v>
      </c>
      <c r="AC878">
        <v>0</v>
      </c>
      <c r="AD878">
        <v>0</v>
      </c>
      <c r="AE878">
        <v>0</v>
      </c>
      <c r="AF878">
        <v>2.7</v>
      </c>
      <c r="AG878">
        <v>0</v>
      </c>
      <c r="AH878">
        <v>0</v>
      </c>
      <c r="AI878">
        <v>1</v>
      </c>
      <c r="AJ878">
        <v>4.78</v>
      </c>
      <c r="AK878">
        <v>28.43</v>
      </c>
      <c r="AL878">
        <v>1</v>
      </c>
      <c r="AN878">
        <v>0</v>
      </c>
      <c r="AO878">
        <v>1</v>
      </c>
      <c r="AP878">
        <v>1</v>
      </c>
      <c r="AQ878">
        <v>0</v>
      </c>
      <c r="AR878">
        <v>0</v>
      </c>
      <c r="AS878" t="s">
        <v>3</v>
      </c>
      <c r="AT878">
        <v>6</v>
      </c>
      <c r="AU878" t="s">
        <v>20</v>
      </c>
      <c r="AV878">
        <v>0</v>
      </c>
      <c r="AW878">
        <v>2</v>
      </c>
      <c r="AX878">
        <v>68194260</v>
      </c>
      <c r="AY878">
        <v>1</v>
      </c>
      <c r="AZ878">
        <v>0</v>
      </c>
      <c r="BA878">
        <v>860</v>
      </c>
      <c r="BB878">
        <v>0</v>
      </c>
      <c r="BC878">
        <v>0</v>
      </c>
      <c r="BD878">
        <v>0</v>
      </c>
      <c r="BE878">
        <v>0</v>
      </c>
      <c r="BF878">
        <v>0</v>
      </c>
      <c r="BG878">
        <v>0</v>
      </c>
      <c r="BH878">
        <v>0</v>
      </c>
      <c r="BI878">
        <v>0</v>
      </c>
      <c r="BJ878">
        <v>0</v>
      </c>
      <c r="BK878">
        <v>0</v>
      </c>
      <c r="BL878">
        <v>0</v>
      </c>
      <c r="BM878">
        <v>0</v>
      </c>
      <c r="BN878">
        <v>0</v>
      </c>
      <c r="BO878">
        <v>0</v>
      </c>
      <c r="BP878">
        <v>0</v>
      </c>
      <c r="BQ878">
        <v>0</v>
      </c>
      <c r="BR878">
        <v>0</v>
      </c>
      <c r="BS878">
        <v>0</v>
      </c>
      <c r="BT878">
        <v>0</v>
      </c>
      <c r="BU878">
        <v>0</v>
      </c>
      <c r="BV878">
        <v>0</v>
      </c>
      <c r="BW878">
        <v>0</v>
      </c>
      <c r="CX878">
        <f>Y878*Source!I542</f>
        <v>1.1895</v>
      </c>
      <c r="CY878">
        <f>AB878</f>
        <v>12.91</v>
      </c>
      <c r="CZ878">
        <f>AF878</f>
        <v>2.7</v>
      </c>
      <c r="DA878">
        <f>AJ878</f>
        <v>4.78</v>
      </c>
      <c r="DB878">
        <f>ROUND((ROUND(AT878*CZ878,2)*1.25),6)</f>
        <v>20.25</v>
      </c>
      <c r="DC878">
        <f>ROUND((ROUND(AT878*AG878,2)*1.25),6)</f>
        <v>0</v>
      </c>
    </row>
    <row r="879" spans="1:107" x14ac:dyDescent="0.2">
      <c r="A879">
        <f>ROW(Source!A542)</f>
        <v>542</v>
      </c>
      <c r="B879">
        <v>68187018</v>
      </c>
      <c r="C879">
        <v>68194241</v>
      </c>
      <c r="D879">
        <v>64873129</v>
      </c>
      <c r="E879">
        <v>1</v>
      </c>
      <c r="F879">
        <v>1</v>
      </c>
      <c r="G879">
        <v>1</v>
      </c>
      <c r="H879">
        <v>2</v>
      </c>
      <c r="I879" t="s">
        <v>715</v>
      </c>
      <c r="J879" t="s">
        <v>716</v>
      </c>
      <c r="K879" t="s">
        <v>717</v>
      </c>
      <c r="L879">
        <v>1368</v>
      </c>
      <c r="N879">
        <v>1011</v>
      </c>
      <c r="O879" t="s">
        <v>669</v>
      </c>
      <c r="P879" t="s">
        <v>669</v>
      </c>
      <c r="Q879">
        <v>1</v>
      </c>
      <c r="W879">
        <v>0</v>
      </c>
      <c r="X879">
        <v>1230759911</v>
      </c>
      <c r="Y879">
        <v>0.73750000000000004</v>
      </c>
      <c r="AA879">
        <v>0</v>
      </c>
      <c r="AB879">
        <v>851.65</v>
      </c>
      <c r="AC879">
        <v>329.79</v>
      </c>
      <c r="AD879">
        <v>0</v>
      </c>
      <c r="AE879">
        <v>0</v>
      </c>
      <c r="AF879">
        <v>87.17</v>
      </c>
      <c r="AG879">
        <v>11.6</v>
      </c>
      <c r="AH879">
        <v>0</v>
      </c>
      <c r="AI879">
        <v>1</v>
      </c>
      <c r="AJ879">
        <v>9.77</v>
      </c>
      <c r="AK879">
        <v>28.43</v>
      </c>
      <c r="AL879">
        <v>1</v>
      </c>
      <c r="AN879">
        <v>0</v>
      </c>
      <c r="AO879">
        <v>1</v>
      </c>
      <c r="AP879">
        <v>1</v>
      </c>
      <c r="AQ879">
        <v>0</v>
      </c>
      <c r="AR879">
        <v>0</v>
      </c>
      <c r="AS879" t="s">
        <v>3</v>
      </c>
      <c r="AT879">
        <v>0.59</v>
      </c>
      <c r="AU879" t="s">
        <v>20</v>
      </c>
      <c r="AV879">
        <v>0</v>
      </c>
      <c r="AW879">
        <v>2</v>
      </c>
      <c r="AX879">
        <v>68194261</v>
      </c>
      <c r="AY879">
        <v>1</v>
      </c>
      <c r="AZ879">
        <v>2048</v>
      </c>
      <c r="BA879">
        <v>861</v>
      </c>
      <c r="BB879">
        <v>0</v>
      </c>
      <c r="BC879">
        <v>0</v>
      </c>
      <c r="BD879">
        <v>0</v>
      </c>
      <c r="BE879">
        <v>0</v>
      </c>
      <c r="BF879">
        <v>0</v>
      </c>
      <c r="BG879">
        <v>0</v>
      </c>
      <c r="BH879">
        <v>0</v>
      </c>
      <c r="BI879">
        <v>0</v>
      </c>
      <c r="BJ879">
        <v>0</v>
      </c>
      <c r="BK879">
        <v>0</v>
      </c>
      <c r="BL879">
        <v>0</v>
      </c>
      <c r="BM879">
        <v>0</v>
      </c>
      <c r="BN879">
        <v>0</v>
      </c>
      <c r="BO879">
        <v>0</v>
      </c>
      <c r="BP879">
        <v>0</v>
      </c>
      <c r="BQ879">
        <v>0</v>
      </c>
      <c r="BR879">
        <v>0</v>
      </c>
      <c r="BS879">
        <v>0</v>
      </c>
      <c r="BT879">
        <v>0</v>
      </c>
      <c r="BU879">
        <v>0</v>
      </c>
      <c r="BV879">
        <v>0</v>
      </c>
      <c r="BW879">
        <v>0</v>
      </c>
      <c r="CX879">
        <f>Y879*Source!I542</f>
        <v>0.1169675</v>
      </c>
      <c r="CY879">
        <f>AB879</f>
        <v>851.65</v>
      </c>
      <c r="CZ879">
        <f>AF879</f>
        <v>87.17</v>
      </c>
      <c r="DA879">
        <f>AJ879</f>
        <v>9.77</v>
      </c>
      <c r="DB879">
        <f>ROUND((ROUND(AT879*CZ879,2)*1.25),6)</f>
        <v>64.287499999999994</v>
      </c>
      <c r="DC879">
        <f>ROUND((ROUND(AT879*AG879,2)*1.25),6)</f>
        <v>8.5500000000000007</v>
      </c>
    </row>
    <row r="880" spans="1:107" x14ac:dyDescent="0.2">
      <c r="A880">
        <f>ROW(Source!A542)</f>
        <v>542</v>
      </c>
      <c r="B880">
        <v>68187018</v>
      </c>
      <c r="C880">
        <v>68194241</v>
      </c>
      <c r="D880">
        <v>64807275</v>
      </c>
      <c r="E880">
        <v>1</v>
      </c>
      <c r="F880">
        <v>1</v>
      </c>
      <c r="G880">
        <v>1</v>
      </c>
      <c r="H880">
        <v>3</v>
      </c>
      <c r="I880" t="s">
        <v>1096</v>
      </c>
      <c r="J880" t="s">
        <v>1097</v>
      </c>
      <c r="K880" t="s">
        <v>1098</v>
      </c>
      <c r="L880">
        <v>1348</v>
      </c>
      <c r="N880">
        <v>1009</v>
      </c>
      <c r="O880" t="s">
        <v>133</v>
      </c>
      <c r="P880" t="s">
        <v>133</v>
      </c>
      <c r="Q880">
        <v>1000</v>
      </c>
      <c r="W880">
        <v>0</v>
      </c>
      <c r="X880">
        <v>-2112195305</v>
      </c>
      <c r="Y880">
        <v>1.4E-2</v>
      </c>
      <c r="AA880">
        <v>20740.8</v>
      </c>
      <c r="AB880">
        <v>0</v>
      </c>
      <c r="AC880">
        <v>0</v>
      </c>
      <c r="AD880">
        <v>0</v>
      </c>
      <c r="AE880">
        <v>1160</v>
      </c>
      <c r="AF880">
        <v>0</v>
      </c>
      <c r="AG880">
        <v>0</v>
      </c>
      <c r="AH880">
        <v>0</v>
      </c>
      <c r="AI880">
        <v>17.88</v>
      </c>
      <c r="AJ880">
        <v>1</v>
      </c>
      <c r="AK880">
        <v>1</v>
      </c>
      <c r="AL880">
        <v>1</v>
      </c>
      <c r="AN880">
        <v>0</v>
      </c>
      <c r="AO880">
        <v>1</v>
      </c>
      <c r="AP880">
        <v>0</v>
      </c>
      <c r="AQ880">
        <v>0</v>
      </c>
      <c r="AR880">
        <v>0</v>
      </c>
      <c r="AS880" t="s">
        <v>3</v>
      </c>
      <c r="AT880">
        <v>1.4E-2</v>
      </c>
      <c r="AU880" t="s">
        <v>3</v>
      </c>
      <c r="AV880">
        <v>0</v>
      </c>
      <c r="AW880">
        <v>2</v>
      </c>
      <c r="AX880">
        <v>68194262</v>
      </c>
      <c r="AY880">
        <v>1</v>
      </c>
      <c r="AZ880">
        <v>0</v>
      </c>
      <c r="BA880">
        <v>862</v>
      </c>
      <c r="BB880">
        <v>0</v>
      </c>
      <c r="BC880">
        <v>0</v>
      </c>
      <c r="BD880">
        <v>0</v>
      </c>
      <c r="BE880">
        <v>0</v>
      </c>
      <c r="BF880">
        <v>0</v>
      </c>
      <c r="BG880">
        <v>0</v>
      </c>
      <c r="BH880">
        <v>0</v>
      </c>
      <c r="BI880">
        <v>0</v>
      </c>
      <c r="BJ880">
        <v>0</v>
      </c>
      <c r="BK880">
        <v>0</v>
      </c>
      <c r="BL880">
        <v>0</v>
      </c>
      <c r="BM880">
        <v>0</v>
      </c>
      <c r="BN880">
        <v>0</v>
      </c>
      <c r="BO880">
        <v>0</v>
      </c>
      <c r="BP880">
        <v>0</v>
      </c>
      <c r="BQ880">
        <v>0</v>
      </c>
      <c r="BR880">
        <v>0</v>
      </c>
      <c r="BS880">
        <v>0</v>
      </c>
      <c r="BT880">
        <v>0</v>
      </c>
      <c r="BU880">
        <v>0</v>
      </c>
      <c r="BV880">
        <v>0</v>
      </c>
      <c r="BW880">
        <v>0</v>
      </c>
      <c r="CX880">
        <f>Y880*Source!I542</f>
        <v>2.2204E-3</v>
      </c>
      <c r="CY880">
        <f t="shared" ref="CY880:CY887" si="201">AA880</f>
        <v>20740.8</v>
      </c>
      <c r="CZ880">
        <f t="shared" ref="CZ880:CZ887" si="202">AE880</f>
        <v>1160</v>
      </c>
      <c r="DA880">
        <f t="shared" ref="DA880:DA887" si="203">AI880</f>
        <v>17.88</v>
      </c>
      <c r="DB880">
        <f t="shared" ref="DB880:DB887" si="204">ROUND(ROUND(AT880*CZ880,2),6)</f>
        <v>16.239999999999998</v>
      </c>
      <c r="DC880">
        <f t="shared" ref="DC880:DC887" si="205">ROUND(ROUND(AT880*AG880,2),6)</f>
        <v>0</v>
      </c>
    </row>
    <row r="881" spans="1:107" x14ac:dyDescent="0.2">
      <c r="A881">
        <f>ROW(Source!A542)</f>
        <v>542</v>
      </c>
      <c r="B881">
        <v>68187018</v>
      </c>
      <c r="C881">
        <v>68194241</v>
      </c>
      <c r="D881">
        <v>64807310</v>
      </c>
      <c r="E881">
        <v>1</v>
      </c>
      <c r="F881">
        <v>1</v>
      </c>
      <c r="G881">
        <v>1</v>
      </c>
      <c r="H881">
        <v>3</v>
      </c>
      <c r="I881" t="s">
        <v>1099</v>
      </c>
      <c r="J881" t="s">
        <v>1100</v>
      </c>
      <c r="K881" t="s">
        <v>1101</v>
      </c>
      <c r="L881">
        <v>1348</v>
      </c>
      <c r="N881">
        <v>1009</v>
      </c>
      <c r="O881" t="s">
        <v>133</v>
      </c>
      <c r="P881" t="s">
        <v>133</v>
      </c>
      <c r="Q881">
        <v>1000</v>
      </c>
      <c r="W881">
        <v>0</v>
      </c>
      <c r="X881">
        <v>503556632</v>
      </c>
      <c r="Y881">
        <v>0.28899999999999998</v>
      </c>
      <c r="AA881">
        <v>20746.650000000001</v>
      </c>
      <c r="AB881">
        <v>0</v>
      </c>
      <c r="AC881">
        <v>0</v>
      </c>
      <c r="AD881">
        <v>0</v>
      </c>
      <c r="AE881">
        <v>1383.11</v>
      </c>
      <c r="AF881">
        <v>0</v>
      </c>
      <c r="AG881">
        <v>0</v>
      </c>
      <c r="AH881">
        <v>0</v>
      </c>
      <c r="AI881">
        <v>15</v>
      </c>
      <c r="AJ881">
        <v>1</v>
      </c>
      <c r="AK881">
        <v>1</v>
      </c>
      <c r="AL881">
        <v>1</v>
      </c>
      <c r="AN881">
        <v>0</v>
      </c>
      <c r="AO881">
        <v>1</v>
      </c>
      <c r="AP881">
        <v>0</v>
      </c>
      <c r="AQ881">
        <v>0</v>
      </c>
      <c r="AR881">
        <v>0</v>
      </c>
      <c r="AS881" t="s">
        <v>3</v>
      </c>
      <c r="AT881">
        <v>0.28899999999999998</v>
      </c>
      <c r="AU881" t="s">
        <v>3</v>
      </c>
      <c r="AV881">
        <v>0</v>
      </c>
      <c r="AW881">
        <v>2</v>
      </c>
      <c r="AX881">
        <v>68194263</v>
      </c>
      <c r="AY881">
        <v>1</v>
      </c>
      <c r="AZ881">
        <v>0</v>
      </c>
      <c r="BA881">
        <v>863</v>
      </c>
      <c r="BB881">
        <v>0</v>
      </c>
      <c r="BC881">
        <v>0</v>
      </c>
      <c r="BD881">
        <v>0</v>
      </c>
      <c r="BE881">
        <v>0</v>
      </c>
      <c r="BF881">
        <v>0</v>
      </c>
      <c r="BG881">
        <v>0</v>
      </c>
      <c r="BH881">
        <v>0</v>
      </c>
      <c r="BI881">
        <v>0</v>
      </c>
      <c r="BJ881">
        <v>0</v>
      </c>
      <c r="BK881">
        <v>0</v>
      </c>
      <c r="BL881">
        <v>0</v>
      </c>
      <c r="BM881">
        <v>0</v>
      </c>
      <c r="BN881">
        <v>0</v>
      </c>
      <c r="BO881">
        <v>0</v>
      </c>
      <c r="BP881">
        <v>0</v>
      </c>
      <c r="BQ881">
        <v>0</v>
      </c>
      <c r="BR881">
        <v>0</v>
      </c>
      <c r="BS881">
        <v>0</v>
      </c>
      <c r="BT881">
        <v>0</v>
      </c>
      <c r="BU881">
        <v>0</v>
      </c>
      <c r="BV881">
        <v>0</v>
      </c>
      <c r="BW881">
        <v>0</v>
      </c>
      <c r="CX881">
        <f>Y881*Source!I542</f>
        <v>4.5835399999999991E-2</v>
      </c>
      <c r="CY881">
        <f t="shared" si="201"/>
        <v>20746.650000000001</v>
      </c>
      <c r="CZ881">
        <f t="shared" si="202"/>
        <v>1383.11</v>
      </c>
      <c r="DA881">
        <f t="shared" si="203"/>
        <v>15</v>
      </c>
      <c r="DB881">
        <f t="shared" si="204"/>
        <v>399.72</v>
      </c>
      <c r="DC881">
        <f t="shared" si="205"/>
        <v>0</v>
      </c>
    </row>
    <row r="882" spans="1:107" x14ac:dyDescent="0.2">
      <c r="A882">
        <f>ROW(Source!A542)</f>
        <v>542</v>
      </c>
      <c r="B882">
        <v>68187018</v>
      </c>
      <c r="C882">
        <v>68194241</v>
      </c>
      <c r="D882">
        <v>64807311</v>
      </c>
      <c r="E882">
        <v>1</v>
      </c>
      <c r="F882">
        <v>1</v>
      </c>
      <c r="G882">
        <v>1</v>
      </c>
      <c r="H882">
        <v>3</v>
      </c>
      <c r="I882" t="s">
        <v>1102</v>
      </c>
      <c r="J882" t="s">
        <v>1103</v>
      </c>
      <c r="K882" t="s">
        <v>1104</v>
      </c>
      <c r="L882">
        <v>1348</v>
      </c>
      <c r="N882">
        <v>1009</v>
      </c>
      <c r="O882" t="s">
        <v>133</v>
      </c>
      <c r="P882" t="s">
        <v>133</v>
      </c>
      <c r="Q882">
        <v>1000</v>
      </c>
      <c r="W882">
        <v>0</v>
      </c>
      <c r="X882">
        <v>542515914</v>
      </c>
      <c r="Y882">
        <v>5.7000000000000002E-2</v>
      </c>
      <c r="AA882">
        <v>20533.099999999999</v>
      </c>
      <c r="AB882">
        <v>0</v>
      </c>
      <c r="AC882">
        <v>0</v>
      </c>
      <c r="AD882">
        <v>0</v>
      </c>
      <c r="AE882">
        <v>1525.49</v>
      </c>
      <c r="AF882">
        <v>0</v>
      </c>
      <c r="AG882">
        <v>0</v>
      </c>
      <c r="AH882">
        <v>0</v>
      </c>
      <c r="AI882">
        <v>13.46</v>
      </c>
      <c r="AJ882">
        <v>1</v>
      </c>
      <c r="AK882">
        <v>1</v>
      </c>
      <c r="AL882">
        <v>1</v>
      </c>
      <c r="AN882">
        <v>0</v>
      </c>
      <c r="AO882">
        <v>1</v>
      </c>
      <c r="AP882">
        <v>0</v>
      </c>
      <c r="AQ882">
        <v>0</v>
      </c>
      <c r="AR882">
        <v>0</v>
      </c>
      <c r="AS882" t="s">
        <v>3</v>
      </c>
      <c r="AT882">
        <v>5.7000000000000002E-2</v>
      </c>
      <c r="AU882" t="s">
        <v>3</v>
      </c>
      <c r="AV882">
        <v>0</v>
      </c>
      <c r="AW882">
        <v>2</v>
      </c>
      <c r="AX882">
        <v>68194264</v>
      </c>
      <c r="AY882">
        <v>1</v>
      </c>
      <c r="AZ882">
        <v>0</v>
      </c>
      <c r="BA882">
        <v>864</v>
      </c>
      <c r="BB882">
        <v>0</v>
      </c>
      <c r="BC882">
        <v>0</v>
      </c>
      <c r="BD882">
        <v>0</v>
      </c>
      <c r="BE882">
        <v>0</v>
      </c>
      <c r="BF882">
        <v>0</v>
      </c>
      <c r="BG882">
        <v>0</v>
      </c>
      <c r="BH882">
        <v>0</v>
      </c>
      <c r="BI882">
        <v>0</v>
      </c>
      <c r="BJ882">
        <v>0</v>
      </c>
      <c r="BK882">
        <v>0</v>
      </c>
      <c r="BL882">
        <v>0</v>
      </c>
      <c r="BM882">
        <v>0</v>
      </c>
      <c r="BN882">
        <v>0</v>
      </c>
      <c r="BO882">
        <v>0</v>
      </c>
      <c r="BP882">
        <v>0</v>
      </c>
      <c r="BQ882">
        <v>0</v>
      </c>
      <c r="BR882">
        <v>0</v>
      </c>
      <c r="BS882">
        <v>0</v>
      </c>
      <c r="BT882">
        <v>0</v>
      </c>
      <c r="BU882">
        <v>0</v>
      </c>
      <c r="BV882">
        <v>0</v>
      </c>
      <c r="BW882">
        <v>0</v>
      </c>
      <c r="CX882">
        <f>Y882*Source!I542</f>
        <v>9.0402E-3</v>
      </c>
      <c r="CY882">
        <f t="shared" si="201"/>
        <v>20533.099999999999</v>
      </c>
      <c r="CZ882">
        <f t="shared" si="202"/>
        <v>1525.49</v>
      </c>
      <c r="DA882">
        <f t="shared" si="203"/>
        <v>13.46</v>
      </c>
      <c r="DB882">
        <f t="shared" si="204"/>
        <v>86.95</v>
      </c>
      <c r="DC882">
        <f t="shared" si="205"/>
        <v>0</v>
      </c>
    </row>
    <row r="883" spans="1:107" x14ac:dyDescent="0.2">
      <c r="A883">
        <f>ROW(Source!A542)</f>
        <v>542</v>
      </c>
      <c r="B883">
        <v>68187018</v>
      </c>
      <c r="C883">
        <v>68194241</v>
      </c>
      <c r="D883">
        <v>64808650</v>
      </c>
      <c r="E883">
        <v>1</v>
      </c>
      <c r="F883">
        <v>1</v>
      </c>
      <c r="G883">
        <v>1</v>
      </c>
      <c r="H883">
        <v>3</v>
      </c>
      <c r="I883" t="s">
        <v>466</v>
      </c>
      <c r="J883" t="s">
        <v>468</v>
      </c>
      <c r="K883" t="s">
        <v>467</v>
      </c>
      <c r="L883">
        <v>1327</v>
      </c>
      <c r="N883">
        <v>1005</v>
      </c>
      <c r="O883" t="s">
        <v>31</v>
      </c>
      <c r="P883" t="s">
        <v>31</v>
      </c>
      <c r="Q883">
        <v>1</v>
      </c>
      <c r="W883">
        <v>1</v>
      </c>
      <c r="X883">
        <v>328735001</v>
      </c>
      <c r="Y883">
        <v>-116</v>
      </c>
      <c r="AA883">
        <v>29.81</v>
      </c>
      <c r="AB883">
        <v>0</v>
      </c>
      <c r="AC883">
        <v>0</v>
      </c>
      <c r="AD883">
        <v>0</v>
      </c>
      <c r="AE883">
        <v>5.71</v>
      </c>
      <c r="AF883">
        <v>0</v>
      </c>
      <c r="AG883">
        <v>0</v>
      </c>
      <c r="AH883">
        <v>0</v>
      </c>
      <c r="AI883">
        <v>5.22</v>
      </c>
      <c r="AJ883">
        <v>1</v>
      </c>
      <c r="AK883">
        <v>1</v>
      </c>
      <c r="AL883">
        <v>1</v>
      </c>
      <c r="AN883">
        <v>0</v>
      </c>
      <c r="AO883">
        <v>1</v>
      </c>
      <c r="AP883">
        <v>0</v>
      </c>
      <c r="AQ883">
        <v>0</v>
      </c>
      <c r="AR883">
        <v>0</v>
      </c>
      <c r="AS883" t="s">
        <v>3</v>
      </c>
      <c r="AT883">
        <v>-116</v>
      </c>
      <c r="AU883" t="s">
        <v>3</v>
      </c>
      <c r="AV883">
        <v>0</v>
      </c>
      <c r="AW883">
        <v>2</v>
      </c>
      <c r="AX883">
        <v>68194265</v>
      </c>
      <c r="AY883">
        <v>1</v>
      </c>
      <c r="AZ883">
        <v>6144</v>
      </c>
      <c r="BA883">
        <v>865</v>
      </c>
      <c r="BB883">
        <v>0</v>
      </c>
      <c r="BC883">
        <v>0</v>
      </c>
      <c r="BD883">
        <v>0</v>
      </c>
      <c r="BE883">
        <v>0</v>
      </c>
      <c r="BF883">
        <v>0</v>
      </c>
      <c r="BG883">
        <v>0</v>
      </c>
      <c r="BH883">
        <v>0</v>
      </c>
      <c r="BI883">
        <v>0</v>
      </c>
      <c r="BJ883">
        <v>0</v>
      </c>
      <c r="BK883">
        <v>0</v>
      </c>
      <c r="BL883">
        <v>0</v>
      </c>
      <c r="BM883">
        <v>0</v>
      </c>
      <c r="BN883">
        <v>0</v>
      </c>
      <c r="BO883">
        <v>0</v>
      </c>
      <c r="BP883">
        <v>0</v>
      </c>
      <c r="BQ883">
        <v>0</v>
      </c>
      <c r="BR883">
        <v>0</v>
      </c>
      <c r="BS883">
        <v>0</v>
      </c>
      <c r="BT883">
        <v>0</v>
      </c>
      <c r="BU883">
        <v>0</v>
      </c>
      <c r="BV883">
        <v>0</v>
      </c>
      <c r="BW883">
        <v>0</v>
      </c>
      <c r="CX883">
        <f>Y883*Source!I542</f>
        <v>-18.397600000000001</v>
      </c>
      <c r="CY883">
        <f t="shared" si="201"/>
        <v>29.81</v>
      </c>
      <c r="CZ883">
        <f t="shared" si="202"/>
        <v>5.71</v>
      </c>
      <c r="DA883">
        <f t="shared" si="203"/>
        <v>5.22</v>
      </c>
      <c r="DB883">
        <f t="shared" si="204"/>
        <v>-662.36</v>
      </c>
      <c r="DC883">
        <f t="shared" si="205"/>
        <v>0</v>
      </c>
    </row>
    <row r="884" spans="1:107" x14ac:dyDescent="0.2">
      <c r="A884">
        <f>ROW(Source!A542)</f>
        <v>542</v>
      </c>
      <c r="B884">
        <v>68187018</v>
      </c>
      <c r="C884">
        <v>68194241</v>
      </c>
      <c r="D884">
        <v>64808653</v>
      </c>
      <c r="E884">
        <v>1</v>
      </c>
      <c r="F884">
        <v>1</v>
      </c>
      <c r="G884">
        <v>1</v>
      </c>
      <c r="H884">
        <v>3</v>
      </c>
      <c r="I884" t="s">
        <v>1105</v>
      </c>
      <c r="J884" t="s">
        <v>1106</v>
      </c>
      <c r="K884" t="s">
        <v>1107</v>
      </c>
      <c r="L884">
        <v>1348</v>
      </c>
      <c r="N884">
        <v>1009</v>
      </c>
      <c r="O884" t="s">
        <v>133</v>
      </c>
      <c r="P884" t="s">
        <v>133</v>
      </c>
      <c r="Q884">
        <v>1000</v>
      </c>
      <c r="W884">
        <v>0</v>
      </c>
      <c r="X884">
        <v>24097165</v>
      </c>
      <c r="Y884">
        <v>9.5000000000000001E-2</v>
      </c>
      <c r="AA884">
        <v>70530.820000000007</v>
      </c>
      <c r="AB884">
        <v>0</v>
      </c>
      <c r="AC884">
        <v>0</v>
      </c>
      <c r="AD884">
        <v>0</v>
      </c>
      <c r="AE884">
        <v>6143.8</v>
      </c>
      <c r="AF884">
        <v>0</v>
      </c>
      <c r="AG884">
        <v>0</v>
      </c>
      <c r="AH884">
        <v>0</v>
      </c>
      <c r="AI884">
        <v>11.48</v>
      </c>
      <c r="AJ884">
        <v>1</v>
      </c>
      <c r="AK884">
        <v>1</v>
      </c>
      <c r="AL884">
        <v>1</v>
      </c>
      <c r="AN884">
        <v>0</v>
      </c>
      <c r="AO884">
        <v>1</v>
      </c>
      <c r="AP884">
        <v>0</v>
      </c>
      <c r="AQ884">
        <v>0</v>
      </c>
      <c r="AR884">
        <v>0</v>
      </c>
      <c r="AS884" t="s">
        <v>3</v>
      </c>
      <c r="AT884">
        <v>9.5000000000000001E-2</v>
      </c>
      <c r="AU884" t="s">
        <v>3</v>
      </c>
      <c r="AV884">
        <v>0</v>
      </c>
      <c r="AW884">
        <v>2</v>
      </c>
      <c r="AX884">
        <v>68194266</v>
      </c>
      <c r="AY884">
        <v>1</v>
      </c>
      <c r="AZ884">
        <v>0</v>
      </c>
      <c r="BA884">
        <v>866</v>
      </c>
      <c r="BB884">
        <v>0</v>
      </c>
      <c r="BC884">
        <v>0</v>
      </c>
      <c r="BD884">
        <v>0</v>
      </c>
      <c r="BE884">
        <v>0</v>
      </c>
      <c r="BF884">
        <v>0</v>
      </c>
      <c r="BG884">
        <v>0</v>
      </c>
      <c r="BH884">
        <v>0</v>
      </c>
      <c r="BI884">
        <v>0</v>
      </c>
      <c r="BJ884">
        <v>0</v>
      </c>
      <c r="BK884">
        <v>0</v>
      </c>
      <c r="BL884">
        <v>0</v>
      </c>
      <c r="BM884">
        <v>0</v>
      </c>
      <c r="BN884">
        <v>0</v>
      </c>
      <c r="BO884">
        <v>0</v>
      </c>
      <c r="BP884">
        <v>0</v>
      </c>
      <c r="BQ884">
        <v>0</v>
      </c>
      <c r="BR884">
        <v>0</v>
      </c>
      <c r="BS884">
        <v>0</v>
      </c>
      <c r="BT884">
        <v>0</v>
      </c>
      <c r="BU884">
        <v>0</v>
      </c>
      <c r="BV884">
        <v>0</v>
      </c>
      <c r="BW884">
        <v>0</v>
      </c>
      <c r="CX884">
        <f>Y884*Source!I542</f>
        <v>1.5066999999999999E-2</v>
      </c>
      <c r="CY884">
        <f t="shared" si="201"/>
        <v>70530.820000000007</v>
      </c>
      <c r="CZ884">
        <f t="shared" si="202"/>
        <v>6143.8</v>
      </c>
      <c r="DA884">
        <f t="shared" si="203"/>
        <v>11.48</v>
      </c>
      <c r="DB884">
        <f t="shared" si="204"/>
        <v>583.66</v>
      </c>
      <c r="DC884">
        <f t="shared" si="205"/>
        <v>0</v>
      </c>
    </row>
    <row r="885" spans="1:107" x14ac:dyDescent="0.2">
      <c r="A885">
        <f>ROW(Source!A542)</f>
        <v>542</v>
      </c>
      <c r="B885">
        <v>68187018</v>
      </c>
      <c r="C885">
        <v>68194241</v>
      </c>
      <c r="D885">
        <v>64808665</v>
      </c>
      <c r="E885">
        <v>1</v>
      </c>
      <c r="F885">
        <v>1</v>
      </c>
      <c r="G885">
        <v>1</v>
      </c>
      <c r="H885">
        <v>3</v>
      </c>
      <c r="I885" t="s">
        <v>798</v>
      </c>
      <c r="J885" t="s">
        <v>799</v>
      </c>
      <c r="K885" t="s">
        <v>800</v>
      </c>
      <c r="L885">
        <v>1346</v>
      </c>
      <c r="N885">
        <v>1009</v>
      </c>
      <c r="O885" t="s">
        <v>120</v>
      </c>
      <c r="P885" t="s">
        <v>120</v>
      </c>
      <c r="Q885">
        <v>1</v>
      </c>
      <c r="W885">
        <v>0</v>
      </c>
      <c r="X885">
        <v>644139035</v>
      </c>
      <c r="Y885">
        <v>0.5</v>
      </c>
      <c r="AA885">
        <v>45.67</v>
      </c>
      <c r="AB885">
        <v>0</v>
      </c>
      <c r="AC885">
        <v>0</v>
      </c>
      <c r="AD885">
        <v>0</v>
      </c>
      <c r="AE885">
        <v>1.81</v>
      </c>
      <c r="AF885">
        <v>0</v>
      </c>
      <c r="AG885">
        <v>0</v>
      </c>
      <c r="AH885">
        <v>0</v>
      </c>
      <c r="AI885">
        <v>25.23</v>
      </c>
      <c r="AJ885">
        <v>1</v>
      </c>
      <c r="AK885">
        <v>1</v>
      </c>
      <c r="AL885">
        <v>1</v>
      </c>
      <c r="AN885">
        <v>0</v>
      </c>
      <c r="AO885">
        <v>1</v>
      </c>
      <c r="AP885">
        <v>0</v>
      </c>
      <c r="AQ885">
        <v>0</v>
      </c>
      <c r="AR885">
        <v>0</v>
      </c>
      <c r="AS885" t="s">
        <v>3</v>
      </c>
      <c r="AT885">
        <v>0.5</v>
      </c>
      <c r="AU885" t="s">
        <v>3</v>
      </c>
      <c r="AV885">
        <v>0</v>
      </c>
      <c r="AW885">
        <v>2</v>
      </c>
      <c r="AX885">
        <v>68194267</v>
      </c>
      <c r="AY885">
        <v>1</v>
      </c>
      <c r="AZ885">
        <v>0</v>
      </c>
      <c r="BA885">
        <v>867</v>
      </c>
      <c r="BB885">
        <v>0</v>
      </c>
      <c r="BC885">
        <v>0</v>
      </c>
      <c r="BD885">
        <v>0</v>
      </c>
      <c r="BE885">
        <v>0</v>
      </c>
      <c r="BF885">
        <v>0</v>
      </c>
      <c r="BG885">
        <v>0</v>
      </c>
      <c r="BH885">
        <v>0</v>
      </c>
      <c r="BI885">
        <v>0</v>
      </c>
      <c r="BJ885">
        <v>0</v>
      </c>
      <c r="BK885">
        <v>0</v>
      </c>
      <c r="BL885">
        <v>0</v>
      </c>
      <c r="BM885">
        <v>0</v>
      </c>
      <c r="BN885">
        <v>0</v>
      </c>
      <c r="BO885">
        <v>0</v>
      </c>
      <c r="BP885">
        <v>0</v>
      </c>
      <c r="BQ885">
        <v>0</v>
      </c>
      <c r="BR885">
        <v>0</v>
      </c>
      <c r="BS885">
        <v>0</v>
      </c>
      <c r="BT885">
        <v>0</v>
      </c>
      <c r="BU885">
        <v>0</v>
      </c>
      <c r="BV885">
        <v>0</v>
      </c>
      <c r="BW885">
        <v>0</v>
      </c>
      <c r="CX885">
        <f>Y885*Source!I542</f>
        <v>7.9299999999999995E-2</v>
      </c>
      <c r="CY885">
        <f t="shared" si="201"/>
        <v>45.67</v>
      </c>
      <c r="CZ885">
        <f t="shared" si="202"/>
        <v>1.81</v>
      </c>
      <c r="DA885">
        <f t="shared" si="203"/>
        <v>25.23</v>
      </c>
      <c r="DB885">
        <f t="shared" si="204"/>
        <v>0.91</v>
      </c>
      <c r="DC885">
        <f t="shared" si="205"/>
        <v>0</v>
      </c>
    </row>
    <row r="886" spans="1:107" x14ac:dyDescent="0.2">
      <c r="A886">
        <f>ROW(Source!A542)</f>
        <v>542</v>
      </c>
      <c r="B886">
        <v>68187018</v>
      </c>
      <c r="C886">
        <v>68194241</v>
      </c>
      <c r="D886">
        <v>64811132</v>
      </c>
      <c r="E886">
        <v>1</v>
      </c>
      <c r="F886">
        <v>1</v>
      </c>
      <c r="G886">
        <v>1</v>
      </c>
      <c r="H886">
        <v>3</v>
      </c>
      <c r="I886" t="s">
        <v>470</v>
      </c>
      <c r="J886" t="s">
        <v>472</v>
      </c>
      <c r="K886" t="s">
        <v>471</v>
      </c>
      <c r="L886">
        <v>1327</v>
      </c>
      <c r="N886">
        <v>1005</v>
      </c>
      <c r="O886" t="s">
        <v>31</v>
      </c>
      <c r="P886" t="s">
        <v>31</v>
      </c>
      <c r="Q886">
        <v>1</v>
      </c>
      <c r="W886">
        <v>0</v>
      </c>
      <c r="X886">
        <v>-783165229</v>
      </c>
      <c r="Y886">
        <v>116</v>
      </c>
      <c r="AA886">
        <v>176.41</v>
      </c>
      <c r="AB886">
        <v>0</v>
      </c>
      <c r="AC886">
        <v>0</v>
      </c>
      <c r="AD886">
        <v>0</v>
      </c>
      <c r="AE886">
        <v>28.09</v>
      </c>
      <c r="AF886">
        <v>0</v>
      </c>
      <c r="AG886">
        <v>0</v>
      </c>
      <c r="AH886">
        <v>0</v>
      </c>
      <c r="AI886">
        <v>6.28</v>
      </c>
      <c r="AJ886">
        <v>1</v>
      </c>
      <c r="AK886">
        <v>1</v>
      </c>
      <c r="AL886">
        <v>1</v>
      </c>
      <c r="AN886">
        <v>0</v>
      </c>
      <c r="AO886">
        <v>0</v>
      </c>
      <c r="AP886">
        <v>0</v>
      </c>
      <c r="AQ886">
        <v>0</v>
      </c>
      <c r="AR886">
        <v>0</v>
      </c>
      <c r="AS886" t="s">
        <v>3</v>
      </c>
      <c r="AT886">
        <v>116</v>
      </c>
      <c r="AU886" t="s">
        <v>3</v>
      </c>
      <c r="AV886">
        <v>0</v>
      </c>
      <c r="AW886">
        <v>1</v>
      </c>
      <c r="AX886">
        <v>-1</v>
      </c>
      <c r="AY886">
        <v>0</v>
      </c>
      <c r="AZ886">
        <v>0</v>
      </c>
      <c r="BA886" t="s">
        <v>3</v>
      </c>
      <c r="BB886">
        <v>0</v>
      </c>
      <c r="BC886">
        <v>0</v>
      </c>
      <c r="BD886">
        <v>0</v>
      </c>
      <c r="BE886">
        <v>0</v>
      </c>
      <c r="BF886">
        <v>0</v>
      </c>
      <c r="BG886">
        <v>0</v>
      </c>
      <c r="BH886">
        <v>0</v>
      </c>
      <c r="BI886">
        <v>0</v>
      </c>
      <c r="BJ886">
        <v>0</v>
      </c>
      <c r="BK886">
        <v>0</v>
      </c>
      <c r="BL886">
        <v>0</v>
      </c>
      <c r="BM886">
        <v>0</v>
      </c>
      <c r="BN886">
        <v>0</v>
      </c>
      <c r="BO886">
        <v>0</v>
      </c>
      <c r="BP886">
        <v>0</v>
      </c>
      <c r="BQ886">
        <v>0</v>
      </c>
      <c r="BR886">
        <v>0</v>
      </c>
      <c r="BS886">
        <v>0</v>
      </c>
      <c r="BT886">
        <v>0</v>
      </c>
      <c r="BU886">
        <v>0</v>
      </c>
      <c r="BV886">
        <v>0</v>
      </c>
      <c r="BW886">
        <v>0</v>
      </c>
      <c r="CX886">
        <f>Y886*Source!I542</f>
        <v>18.397600000000001</v>
      </c>
      <c r="CY886">
        <f t="shared" si="201"/>
        <v>176.41</v>
      </c>
      <c r="CZ886">
        <f t="shared" si="202"/>
        <v>28.09</v>
      </c>
      <c r="DA886">
        <f t="shared" si="203"/>
        <v>6.28</v>
      </c>
      <c r="DB886">
        <f t="shared" si="204"/>
        <v>3258.44</v>
      </c>
      <c r="DC886">
        <f t="shared" si="205"/>
        <v>0</v>
      </c>
    </row>
    <row r="887" spans="1:107" x14ac:dyDescent="0.2">
      <c r="A887">
        <f>ROW(Source!A542)</f>
        <v>542</v>
      </c>
      <c r="B887">
        <v>68187018</v>
      </c>
      <c r="C887">
        <v>68194241</v>
      </c>
      <c r="D887">
        <v>64821659</v>
      </c>
      <c r="E887">
        <v>1</v>
      </c>
      <c r="F887">
        <v>1</v>
      </c>
      <c r="G887">
        <v>1</v>
      </c>
      <c r="H887">
        <v>3</v>
      </c>
      <c r="I887" t="s">
        <v>1108</v>
      </c>
      <c r="J887" t="s">
        <v>1109</v>
      </c>
      <c r="K887" t="s">
        <v>1110</v>
      </c>
      <c r="L887">
        <v>1348</v>
      </c>
      <c r="N887">
        <v>1009</v>
      </c>
      <c r="O887" t="s">
        <v>133</v>
      </c>
      <c r="P887" t="s">
        <v>133</v>
      </c>
      <c r="Q887">
        <v>1000</v>
      </c>
      <c r="W887">
        <v>0</v>
      </c>
      <c r="X887">
        <v>1919387785</v>
      </c>
      <c r="Y887">
        <v>0.23100000000000001</v>
      </c>
      <c r="AA887">
        <v>7576.8</v>
      </c>
      <c r="AB887">
        <v>0</v>
      </c>
      <c r="AC887">
        <v>0</v>
      </c>
      <c r="AD887">
        <v>0</v>
      </c>
      <c r="AE887">
        <v>688.8</v>
      </c>
      <c r="AF887">
        <v>0</v>
      </c>
      <c r="AG887">
        <v>0</v>
      </c>
      <c r="AH887">
        <v>0</v>
      </c>
      <c r="AI887">
        <v>11</v>
      </c>
      <c r="AJ887">
        <v>1</v>
      </c>
      <c r="AK887">
        <v>1</v>
      </c>
      <c r="AL887">
        <v>1</v>
      </c>
      <c r="AN887">
        <v>0</v>
      </c>
      <c r="AO887">
        <v>1</v>
      </c>
      <c r="AP887">
        <v>0</v>
      </c>
      <c r="AQ887">
        <v>0</v>
      </c>
      <c r="AR887">
        <v>0</v>
      </c>
      <c r="AS887" t="s">
        <v>3</v>
      </c>
      <c r="AT887">
        <v>0.23100000000000001</v>
      </c>
      <c r="AU887" t="s">
        <v>3</v>
      </c>
      <c r="AV887">
        <v>0</v>
      </c>
      <c r="AW887">
        <v>2</v>
      </c>
      <c r="AX887">
        <v>68194268</v>
      </c>
      <c r="AY887">
        <v>1</v>
      </c>
      <c r="AZ887">
        <v>0</v>
      </c>
      <c r="BA887">
        <v>868</v>
      </c>
      <c r="BB887">
        <v>0</v>
      </c>
      <c r="BC887">
        <v>0</v>
      </c>
      <c r="BD887">
        <v>0</v>
      </c>
      <c r="BE887">
        <v>0</v>
      </c>
      <c r="BF887">
        <v>0</v>
      </c>
      <c r="BG887">
        <v>0</v>
      </c>
      <c r="BH887">
        <v>0</v>
      </c>
      <c r="BI887">
        <v>0</v>
      </c>
      <c r="BJ887">
        <v>0</v>
      </c>
      <c r="BK887">
        <v>0</v>
      </c>
      <c r="BL887">
        <v>0</v>
      </c>
      <c r="BM887">
        <v>0</v>
      </c>
      <c r="BN887">
        <v>0</v>
      </c>
      <c r="BO887">
        <v>0</v>
      </c>
      <c r="BP887">
        <v>0</v>
      </c>
      <c r="BQ887">
        <v>0</v>
      </c>
      <c r="BR887">
        <v>0</v>
      </c>
      <c r="BS887">
        <v>0</v>
      </c>
      <c r="BT887">
        <v>0</v>
      </c>
      <c r="BU887">
        <v>0</v>
      </c>
      <c r="BV887">
        <v>0</v>
      </c>
      <c r="BW887">
        <v>0</v>
      </c>
      <c r="CX887">
        <f>Y887*Source!I542</f>
        <v>3.6636599999999998E-2</v>
      </c>
      <c r="CY887">
        <f t="shared" si="201"/>
        <v>7576.8</v>
      </c>
      <c r="CZ887">
        <f t="shared" si="202"/>
        <v>688.8</v>
      </c>
      <c r="DA887">
        <f t="shared" si="203"/>
        <v>11</v>
      </c>
      <c r="DB887">
        <f t="shared" si="204"/>
        <v>159.11000000000001</v>
      </c>
      <c r="DC887">
        <f t="shared" si="205"/>
        <v>0</v>
      </c>
    </row>
    <row r="888" spans="1:107" x14ac:dyDescent="0.2">
      <c r="A888">
        <f>ROW(Source!A545)</f>
        <v>545</v>
      </c>
      <c r="B888">
        <v>68187018</v>
      </c>
      <c r="C888">
        <v>68194271</v>
      </c>
      <c r="D888">
        <v>18434709</v>
      </c>
      <c r="E888">
        <v>1</v>
      </c>
      <c r="F888">
        <v>1</v>
      </c>
      <c r="G888">
        <v>1</v>
      </c>
      <c r="H888">
        <v>1</v>
      </c>
      <c r="I888" t="s">
        <v>1088</v>
      </c>
      <c r="J888" t="s">
        <v>3</v>
      </c>
      <c r="K888" t="s">
        <v>1089</v>
      </c>
      <c r="L888">
        <v>1369</v>
      </c>
      <c r="N888">
        <v>1013</v>
      </c>
      <c r="O888" t="s">
        <v>665</v>
      </c>
      <c r="P888" t="s">
        <v>665</v>
      </c>
      <c r="Q888">
        <v>1</v>
      </c>
      <c r="W888">
        <v>0</v>
      </c>
      <c r="X888">
        <v>-1616652276</v>
      </c>
      <c r="Y888">
        <v>32.039000000000001</v>
      </c>
      <c r="AA888">
        <v>0</v>
      </c>
      <c r="AB888">
        <v>0</v>
      </c>
      <c r="AC888">
        <v>0</v>
      </c>
      <c r="AD888">
        <v>11.27</v>
      </c>
      <c r="AE888">
        <v>0</v>
      </c>
      <c r="AF888">
        <v>0</v>
      </c>
      <c r="AG888">
        <v>0</v>
      </c>
      <c r="AH888">
        <v>11.27</v>
      </c>
      <c r="AI888">
        <v>1</v>
      </c>
      <c r="AJ888">
        <v>1</v>
      </c>
      <c r="AK888">
        <v>1</v>
      </c>
      <c r="AL888">
        <v>1</v>
      </c>
      <c r="AN888">
        <v>0</v>
      </c>
      <c r="AO888">
        <v>1</v>
      </c>
      <c r="AP888">
        <v>1</v>
      </c>
      <c r="AQ888">
        <v>0</v>
      </c>
      <c r="AR888">
        <v>0</v>
      </c>
      <c r="AS888" t="s">
        <v>3</v>
      </c>
      <c r="AT888">
        <v>27.86</v>
      </c>
      <c r="AU888" t="s">
        <v>21</v>
      </c>
      <c r="AV888">
        <v>1</v>
      </c>
      <c r="AW888">
        <v>2</v>
      </c>
      <c r="AX888">
        <v>68194285</v>
      </c>
      <c r="AY888">
        <v>1</v>
      </c>
      <c r="AZ888">
        <v>2048</v>
      </c>
      <c r="BA888">
        <v>869</v>
      </c>
      <c r="BB888">
        <v>0</v>
      </c>
      <c r="BC888">
        <v>0</v>
      </c>
      <c r="BD888">
        <v>0</v>
      </c>
      <c r="BE888">
        <v>0</v>
      </c>
      <c r="BF888">
        <v>0</v>
      </c>
      <c r="BG888">
        <v>0</v>
      </c>
      <c r="BH888">
        <v>0</v>
      </c>
      <c r="BI888">
        <v>0</v>
      </c>
      <c r="BJ888">
        <v>0</v>
      </c>
      <c r="BK888">
        <v>0</v>
      </c>
      <c r="BL888">
        <v>0</v>
      </c>
      <c r="BM888">
        <v>0</v>
      </c>
      <c r="BN888">
        <v>0</v>
      </c>
      <c r="BO888">
        <v>0</v>
      </c>
      <c r="BP888">
        <v>0</v>
      </c>
      <c r="BQ888">
        <v>0</v>
      </c>
      <c r="BR888">
        <v>0</v>
      </c>
      <c r="BS888">
        <v>0</v>
      </c>
      <c r="BT888">
        <v>0</v>
      </c>
      <c r="BU888">
        <v>0</v>
      </c>
      <c r="BV888">
        <v>0</v>
      </c>
      <c r="BW888">
        <v>0</v>
      </c>
      <c r="CX888">
        <f>Y888*Source!I545</f>
        <v>5.0813854000000003</v>
      </c>
      <c r="CY888">
        <f>AD888</f>
        <v>11.27</v>
      </c>
      <c r="CZ888">
        <f>AH888</f>
        <v>11.27</v>
      </c>
      <c r="DA888">
        <f>AL888</f>
        <v>1</v>
      </c>
      <c r="DB888">
        <f>ROUND((ROUND(AT888*CZ888,2)*1.15),6)</f>
        <v>361.077</v>
      </c>
      <c r="DC888">
        <f>ROUND((ROUND(AT888*AG888,2)*1.15),6)</f>
        <v>0</v>
      </c>
    </row>
    <row r="889" spans="1:107" x14ac:dyDescent="0.2">
      <c r="A889">
        <f>ROW(Source!A545)</f>
        <v>545</v>
      </c>
      <c r="B889">
        <v>68187018</v>
      </c>
      <c r="C889">
        <v>68194271</v>
      </c>
      <c r="D889">
        <v>121548</v>
      </c>
      <c r="E889">
        <v>1</v>
      </c>
      <c r="F889">
        <v>1</v>
      </c>
      <c r="G889">
        <v>1</v>
      </c>
      <c r="H889">
        <v>1</v>
      </c>
      <c r="I889" t="s">
        <v>44</v>
      </c>
      <c r="J889" t="s">
        <v>3</v>
      </c>
      <c r="K889" t="s">
        <v>723</v>
      </c>
      <c r="L889">
        <v>608254</v>
      </c>
      <c r="N889">
        <v>1013</v>
      </c>
      <c r="O889" t="s">
        <v>724</v>
      </c>
      <c r="P889" t="s">
        <v>724</v>
      </c>
      <c r="Q889">
        <v>1</v>
      </c>
      <c r="W889">
        <v>0</v>
      </c>
      <c r="X889">
        <v>-185737400</v>
      </c>
      <c r="Y889">
        <v>0.28749999999999998</v>
      </c>
      <c r="AA889">
        <v>0</v>
      </c>
      <c r="AB889">
        <v>0</v>
      </c>
      <c r="AC889">
        <v>0</v>
      </c>
      <c r="AD889">
        <v>0</v>
      </c>
      <c r="AE889">
        <v>0</v>
      </c>
      <c r="AF889">
        <v>0</v>
      </c>
      <c r="AG889">
        <v>0</v>
      </c>
      <c r="AH889">
        <v>0</v>
      </c>
      <c r="AI889">
        <v>1</v>
      </c>
      <c r="AJ889">
        <v>1</v>
      </c>
      <c r="AK889">
        <v>1</v>
      </c>
      <c r="AL889">
        <v>1</v>
      </c>
      <c r="AN889">
        <v>0</v>
      </c>
      <c r="AO889">
        <v>1</v>
      </c>
      <c r="AP889">
        <v>1</v>
      </c>
      <c r="AQ889">
        <v>0</v>
      </c>
      <c r="AR889">
        <v>0</v>
      </c>
      <c r="AS889" t="s">
        <v>3</v>
      </c>
      <c r="AT889">
        <v>0.23</v>
      </c>
      <c r="AU889" t="s">
        <v>20</v>
      </c>
      <c r="AV889">
        <v>2</v>
      </c>
      <c r="AW889">
        <v>2</v>
      </c>
      <c r="AX889">
        <v>68194286</v>
      </c>
      <c r="AY889">
        <v>1</v>
      </c>
      <c r="AZ889">
        <v>2048</v>
      </c>
      <c r="BA889">
        <v>870</v>
      </c>
      <c r="BB889">
        <v>0</v>
      </c>
      <c r="BC889">
        <v>0</v>
      </c>
      <c r="BD889">
        <v>0</v>
      </c>
      <c r="BE889">
        <v>0</v>
      </c>
      <c r="BF889">
        <v>0</v>
      </c>
      <c r="BG889">
        <v>0</v>
      </c>
      <c r="BH889">
        <v>0</v>
      </c>
      <c r="BI889">
        <v>0</v>
      </c>
      <c r="BJ889">
        <v>0</v>
      </c>
      <c r="BK889">
        <v>0</v>
      </c>
      <c r="BL889">
        <v>0</v>
      </c>
      <c r="BM889">
        <v>0</v>
      </c>
      <c r="BN889">
        <v>0</v>
      </c>
      <c r="BO889">
        <v>0</v>
      </c>
      <c r="BP889">
        <v>0</v>
      </c>
      <c r="BQ889">
        <v>0</v>
      </c>
      <c r="BR889">
        <v>0</v>
      </c>
      <c r="BS889">
        <v>0</v>
      </c>
      <c r="BT889">
        <v>0</v>
      </c>
      <c r="BU889">
        <v>0</v>
      </c>
      <c r="BV889">
        <v>0</v>
      </c>
      <c r="BW889">
        <v>0</v>
      </c>
      <c r="CX889">
        <f>Y889*Source!I545</f>
        <v>4.5597499999999992E-2</v>
      </c>
      <c r="CY889">
        <f>AD889</f>
        <v>0</v>
      </c>
      <c r="CZ889">
        <f>AH889</f>
        <v>0</v>
      </c>
      <c r="DA889">
        <f>AL889</f>
        <v>1</v>
      </c>
      <c r="DB889">
        <f>ROUND((ROUND(AT889*CZ889,2)*1.25),6)</f>
        <v>0</v>
      </c>
      <c r="DC889">
        <f>ROUND((ROUND(AT889*AG889,2)*1.25),6)</f>
        <v>0</v>
      </c>
    </row>
    <row r="890" spans="1:107" x14ac:dyDescent="0.2">
      <c r="A890">
        <f>ROW(Source!A545)</f>
        <v>545</v>
      </c>
      <c r="B890">
        <v>68187018</v>
      </c>
      <c r="C890">
        <v>68194271</v>
      </c>
      <c r="D890">
        <v>64871408</v>
      </c>
      <c r="E890">
        <v>1</v>
      </c>
      <c r="F890">
        <v>1</v>
      </c>
      <c r="G890">
        <v>1</v>
      </c>
      <c r="H890">
        <v>2</v>
      </c>
      <c r="I890" t="s">
        <v>789</v>
      </c>
      <c r="J890" t="s">
        <v>790</v>
      </c>
      <c r="K890" t="s">
        <v>791</v>
      </c>
      <c r="L890">
        <v>1368</v>
      </c>
      <c r="N890">
        <v>1011</v>
      </c>
      <c r="O890" t="s">
        <v>669</v>
      </c>
      <c r="P890" t="s">
        <v>669</v>
      </c>
      <c r="Q890">
        <v>1</v>
      </c>
      <c r="W890">
        <v>0</v>
      </c>
      <c r="X890">
        <v>344519037</v>
      </c>
      <c r="Y890">
        <v>0.28749999999999998</v>
      </c>
      <c r="AA890">
        <v>0</v>
      </c>
      <c r="AB890">
        <v>399.5</v>
      </c>
      <c r="AC890">
        <v>383.81</v>
      </c>
      <c r="AD890">
        <v>0</v>
      </c>
      <c r="AE890">
        <v>0</v>
      </c>
      <c r="AF890">
        <v>31.26</v>
      </c>
      <c r="AG890">
        <v>13.5</v>
      </c>
      <c r="AH890">
        <v>0</v>
      </c>
      <c r="AI890">
        <v>1</v>
      </c>
      <c r="AJ890">
        <v>12.78</v>
      </c>
      <c r="AK890">
        <v>28.43</v>
      </c>
      <c r="AL890">
        <v>1</v>
      </c>
      <c r="AN890">
        <v>0</v>
      </c>
      <c r="AO890">
        <v>1</v>
      </c>
      <c r="AP890">
        <v>1</v>
      </c>
      <c r="AQ890">
        <v>0</v>
      </c>
      <c r="AR890">
        <v>0</v>
      </c>
      <c r="AS890" t="s">
        <v>3</v>
      </c>
      <c r="AT890">
        <v>0.23</v>
      </c>
      <c r="AU890" t="s">
        <v>20</v>
      </c>
      <c r="AV890">
        <v>0</v>
      </c>
      <c r="AW890">
        <v>2</v>
      </c>
      <c r="AX890">
        <v>68194287</v>
      </c>
      <c r="AY890">
        <v>1</v>
      </c>
      <c r="AZ890">
        <v>2048</v>
      </c>
      <c r="BA890">
        <v>871</v>
      </c>
      <c r="BB890">
        <v>0</v>
      </c>
      <c r="BC890">
        <v>0</v>
      </c>
      <c r="BD890">
        <v>0</v>
      </c>
      <c r="BE890">
        <v>0</v>
      </c>
      <c r="BF890">
        <v>0</v>
      </c>
      <c r="BG890">
        <v>0</v>
      </c>
      <c r="BH890">
        <v>0</v>
      </c>
      <c r="BI890">
        <v>0</v>
      </c>
      <c r="BJ890">
        <v>0</v>
      </c>
      <c r="BK890">
        <v>0</v>
      </c>
      <c r="BL890">
        <v>0</v>
      </c>
      <c r="BM890">
        <v>0</v>
      </c>
      <c r="BN890">
        <v>0</v>
      </c>
      <c r="BO890">
        <v>0</v>
      </c>
      <c r="BP890">
        <v>0</v>
      </c>
      <c r="BQ890">
        <v>0</v>
      </c>
      <c r="BR890">
        <v>0</v>
      </c>
      <c r="BS890">
        <v>0</v>
      </c>
      <c r="BT890">
        <v>0</v>
      </c>
      <c r="BU890">
        <v>0</v>
      </c>
      <c r="BV890">
        <v>0</v>
      </c>
      <c r="BW890">
        <v>0</v>
      </c>
      <c r="CX890">
        <f>Y890*Source!I545</f>
        <v>4.5597499999999992E-2</v>
      </c>
      <c r="CY890">
        <f>AB890</f>
        <v>399.5</v>
      </c>
      <c r="CZ890">
        <f>AF890</f>
        <v>31.26</v>
      </c>
      <c r="DA890">
        <f>AJ890</f>
        <v>12.78</v>
      </c>
      <c r="DB890">
        <f>ROUND((ROUND(AT890*CZ890,2)*1.25),6)</f>
        <v>8.9875000000000007</v>
      </c>
      <c r="DC890">
        <f>ROUND((ROUND(AT890*AG890,2)*1.25),6)</f>
        <v>3.8875000000000002</v>
      </c>
    </row>
    <row r="891" spans="1:107" x14ac:dyDescent="0.2">
      <c r="A891">
        <f>ROW(Source!A545)</f>
        <v>545</v>
      </c>
      <c r="B891">
        <v>68187018</v>
      </c>
      <c r="C891">
        <v>68194271</v>
      </c>
      <c r="D891">
        <v>64871898</v>
      </c>
      <c r="E891">
        <v>1</v>
      </c>
      <c r="F891">
        <v>1</v>
      </c>
      <c r="G891">
        <v>1</v>
      </c>
      <c r="H891">
        <v>2</v>
      </c>
      <c r="I891" t="s">
        <v>1090</v>
      </c>
      <c r="J891" t="s">
        <v>1091</v>
      </c>
      <c r="K891" t="s">
        <v>1092</v>
      </c>
      <c r="L891">
        <v>1368</v>
      </c>
      <c r="N891">
        <v>1011</v>
      </c>
      <c r="O891" t="s">
        <v>669</v>
      </c>
      <c r="P891" t="s">
        <v>669</v>
      </c>
      <c r="Q891">
        <v>1</v>
      </c>
      <c r="W891">
        <v>0</v>
      </c>
      <c r="X891">
        <v>527313756</v>
      </c>
      <c r="Y891">
        <v>4.5999999999999996</v>
      </c>
      <c r="AA891">
        <v>0</v>
      </c>
      <c r="AB891">
        <v>119.4</v>
      </c>
      <c r="AC891">
        <v>0</v>
      </c>
      <c r="AD891">
        <v>0</v>
      </c>
      <c r="AE891">
        <v>0</v>
      </c>
      <c r="AF891">
        <v>30</v>
      </c>
      <c r="AG891">
        <v>0</v>
      </c>
      <c r="AH891">
        <v>0</v>
      </c>
      <c r="AI891">
        <v>1</v>
      </c>
      <c r="AJ891">
        <v>3.98</v>
      </c>
      <c r="AK891">
        <v>28.43</v>
      </c>
      <c r="AL891">
        <v>1</v>
      </c>
      <c r="AN891">
        <v>0</v>
      </c>
      <c r="AO891">
        <v>1</v>
      </c>
      <c r="AP891">
        <v>1</v>
      </c>
      <c r="AQ891">
        <v>0</v>
      </c>
      <c r="AR891">
        <v>0</v>
      </c>
      <c r="AS891" t="s">
        <v>3</v>
      </c>
      <c r="AT891">
        <v>3.68</v>
      </c>
      <c r="AU891" t="s">
        <v>20</v>
      </c>
      <c r="AV891">
        <v>0</v>
      </c>
      <c r="AW891">
        <v>2</v>
      </c>
      <c r="AX891">
        <v>68194288</v>
      </c>
      <c r="AY891">
        <v>1</v>
      </c>
      <c r="AZ891">
        <v>2048</v>
      </c>
      <c r="BA891">
        <v>872</v>
      </c>
      <c r="BB891">
        <v>0</v>
      </c>
      <c r="BC891">
        <v>0</v>
      </c>
      <c r="BD891">
        <v>0</v>
      </c>
      <c r="BE891">
        <v>0</v>
      </c>
      <c r="BF891">
        <v>0</v>
      </c>
      <c r="BG891">
        <v>0</v>
      </c>
      <c r="BH891">
        <v>0</v>
      </c>
      <c r="BI891">
        <v>0</v>
      </c>
      <c r="BJ891">
        <v>0</v>
      </c>
      <c r="BK891">
        <v>0</v>
      </c>
      <c r="BL891">
        <v>0</v>
      </c>
      <c r="BM891">
        <v>0</v>
      </c>
      <c r="BN891">
        <v>0</v>
      </c>
      <c r="BO891">
        <v>0</v>
      </c>
      <c r="BP891">
        <v>0</v>
      </c>
      <c r="BQ891">
        <v>0</v>
      </c>
      <c r="BR891">
        <v>0</v>
      </c>
      <c r="BS891">
        <v>0</v>
      </c>
      <c r="BT891">
        <v>0</v>
      </c>
      <c r="BU891">
        <v>0</v>
      </c>
      <c r="BV891">
        <v>0</v>
      </c>
      <c r="BW891">
        <v>0</v>
      </c>
      <c r="CX891">
        <f>Y891*Source!I545</f>
        <v>0.72955999999999988</v>
      </c>
      <c r="CY891">
        <f>AB891</f>
        <v>119.4</v>
      </c>
      <c r="CZ891">
        <f>AF891</f>
        <v>30</v>
      </c>
      <c r="DA891">
        <f>AJ891</f>
        <v>3.98</v>
      </c>
      <c r="DB891">
        <f>ROUND((ROUND(AT891*CZ891,2)*1.25),6)</f>
        <v>138</v>
      </c>
      <c r="DC891">
        <f>ROUND((ROUND(AT891*AG891,2)*1.25),6)</f>
        <v>0</v>
      </c>
    </row>
    <row r="892" spans="1:107" x14ac:dyDescent="0.2">
      <c r="A892">
        <f>ROW(Source!A545)</f>
        <v>545</v>
      </c>
      <c r="B892">
        <v>68187018</v>
      </c>
      <c r="C892">
        <v>68194271</v>
      </c>
      <c r="D892">
        <v>64872992</v>
      </c>
      <c r="E892">
        <v>1</v>
      </c>
      <c r="F892">
        <v>1</v>
      </c>
      <c r="G892">
        <v>1</v>
      </c>
      <c r="H892">
        <v>2</v>
      </c>
      <c r="I892" t="s">
        <v>1093</v>
      </c>
      <c r="J892" t="s">
        <v>1094</v>
      </c>
      <c r="K892" t="s">
        <v>1095</v>
      </c>
      <c r="L892">
        <v>1368</v>
      </c>
      <c r="N892">
        <v>1011</v>
      </c>
      <c r="O892" t="s">
        <v>669</v>
      </c>
      <c r="P892" t="s">
        <v>669</v>
      </c>
      <c r="Q892">
        <v>1</v>
      </c>
      <c r="W892">
        <v>0</v>
      </c>
      <c r="X892">
        <v>-652635439</v>
      </c>
      <c r="Y892">
        <v>5.625</v>
      </c>
      <c r="AA892">
        <v>0</v>
      </c>
      <c r="AB892">
        <v>12.91</v>
      </c>
      <c r="AC892">
        <v>0</v>
      </c>
      <c r="AD892">
        <v>0</v>
      </c>
      <c r="AE892">
        <v>0</v>
      </c>
      <c r="AF892">
        <v>2.7</v>
      </c>
      <c r="AG892">
        <v>0</v>
      </c>
      <c r="AH892">
        <v>0</v>
      </c>
      <c r="AI892">
        <v>1</v>
      </c>
      <c r="AJ892">
        <v>4.78</v>
      </c>
      <c r="AK892">
        <v>28.43</v>
      </c>
      <c r="AL892">
        <v>1</v>
      </c>
      <c r="AN892">
        <v>0</v>
      </c>
      <c r="AO892">
        <v>1</v>
      </c>
      <c r="AP892">
        <v>1</v>
      </c>
      <c r="AQ892">
        <v>0</v>
      </c>
      <c r="AR892">
        <v>0</v>
      </c>
      <c r="AS892" t="s">
        <v>3</v>
      </c>
      <c r="AT892">
        <v>4.5</v>
      </c>
      <c r="AU892" t="s">
        <v>20</v>
      </c>
      <c r="AV892">
        <v>0</v>
      </c>
      <c r="AW892">
        <v>2</v>
      </c>
      <c r="AX892">
        <v>68194289</v>
      </c>
      <c r="AY892">
        <v>1</v>
      </c>
      <c r="AZ892">
        <v>0</v>
      </c>
      <c r="BA892">
        <v>873</v>
      </c>
      <c r="BB892">
        <v>0</v>
      </c>
      <c r="BC892">
        <v>0</v>
      </c>
      <c r="BD892">
        <v>0</v>
      </c>
      <c r="BE892">
        <v>0</v>
      </c>
      <c r="BF892">
        <v>0</v>
      </c>
      <c r="BG892">
        <v>0</v>
      </c>
      <c r="BH892">
        <v>0</v>
      </c>
      <c r="BI892">
        <v>0</v>
      </c>
      <c r="BJ892">
        <v>0</v>
      </c>
      <c r="BK892">
        <v>0</v>
      </c>
      <c r="BL892">
        <v>0</v>
      </c>
      <c r="BM892">
        <v>0</v>
      </c>
      <c r="BN892">
        <v>0</v>
      </c>
      <c r="BO892">
        <v>0</v>
      </c>
      <c r="BP892">
        <v>0</v>
      </c>
      <c r="BQ892">
        <v>0</v>
      </c>
      <c r="BR892">
        <v>0</v>
      </c>
      <c r="BS892">
        <v>0</v>
      </c>
      <c r="BT892">
        <v>0</v>
      </c>
      <c r="BU892">
        <v>0</v>
      </c>
      <c r="BV892">
        <v>0</v>
      </c>
      <c r="BW892">
        <v>0</v>
      </c>
      <c r="CX892">
        <f>Y892*Source!I545</f>
        <v>0.89212499999999995</v>
      </c>
      <c r="CY892">
        <f>AB892</f>
        <v>12.91</v>
      </c>
      <c r="CZ892">
        <f>AF892</f>
        <v>2.7</v>
      </c>
      <c r="DA892">
        <f>AJ892</f>
        <v>4.78</v>
      </c>
      <c r="DB892">
        <f>ROUND((ROUND(AT892*CZ892,2)*1.25),6)</f>
        <v>15.1875</v>
      </c>
      <c r="DC892">
        <f>ROUND((ROUND(AT892*AG892,2)*1.25),6)</f>
        <v>0</v>
      </c>
    </row>
    <row r="893" spans="1:107" x14ac:dyDescent="0.2">
      <c r="A893">
        <f>ROW(Source!A545)</f>
        <v>545</v>
      </c>
      <c r="B893">
        <v>68187018</v>
      </c>
      <c r="C893">
        <v>68194271</v>
      </c>
      <c r="D893">
        <v>64873129</v>
      </c>
      <c r="E893">
        <v>1</v>
      </c>
      <c r="F893">
        <v>1</v>
      </c>
      <c r="G893">
        <v>1</v>
      </c>
      <c r="H893">
        <v>2</v>
      </c>
      <c r="I893" t="s">
        <v>715</v>
      </c>
      <c r="J893" t="s">
        <v>716</v>
      </c>
      <c r="K893" t="s">
        <v>717</v>
      </c>
      <c r="L893">
        <v>1368</v>
      </c>
      <c r="N893">
        <v>1011</v>
      </c>
      <c r="O893" t="s">
        <v>669</v>
      </c>
      <c r="P893" t="s">
        <v>669</v>
      </c>
      <c r="Q893">
        <v>1</v>
      </c>
      <c r="W893">
        <v>0</v>
      </c>
      <c r="X893">
        <v>1230759911</v>
      </c>
      <c r="Y893">
        <v>0.41249999999999998</v>
      </c>
      <c r="AA893">
        <v>0</v>
      </c>
      <c r="AB893">
        <v>851.65</v>
      </c>
      <c r="AC893">
        <v>329.79</v>
      </c>
      <c r="AD893">
        <v>0</v>
      </c>
      <c r="AE893">
        <v>0</v>
      </c>
      <c r="AF893">
        <v>87.17</v>
      </c>
      <c r="AG893">
        <v>11.6</v>
      </c>
      <c r="AH893">
        <v>0</v>
      </c>
      <c r="AI893">
        <v>1</v>
      </c>
      <c r="AJ893">
        <v>9.77</v>
      </c>
      <c r="AK893">
        <v>28.43</v>
      </c>
      <c r="AL893">
        <v>1</v>
      </c>
      <c r="AN893">
        <v>0</v>
      </c>
      <c r="AO893">
        <v>1</v>
      </c>
      <c r="AP893">
        <v>1</v>
      </c>
      <c r="AQ893">
        <v>0</v>
      </c>
      <c r="AR893">
        <v>0</v>
      </c>
      <c r="AS893" t="s">
        <v>3</v>
      </c>
      <c r="AT893">
        <v>0.33</v>
      </c>
      <c r="AU893" t="s">
        <v>20</v>
      </c>
      <c r="AV893">
        <v>0</v>
      </c>
      <c r="AW893">
        <v>2</v>
      </c>
      <c r="AX893">
        <v>68194290</v>
      </c>
      <c r="AY893">
        <v>1</v>
      </c>
      <c r="AZ893">
        <v>2048</v>
      </c>
      <c r="BA893">
        <v>874</v>
      </c>
      <c r="BB893">
        <v>0</v>
      </c>
      <c r="BC893">
        <v>0</v>
      </c>
      <c r="BD893">
        <v>0</v>
      </c>
      <c r="BE893">
        <v>0</v>
      </c>
      <c r="BF893">
        <v>0</v>
      </c>
      <c r="BG893">
        <v>0</v>
      </c>
      <c r="BH893">
        <v>0</v>
      </c>
      <c r="BI893">
        <v>0</v>
      </c>
      <c r="BJ893">
        <v>0</v>
      </c>
      <c r="BK893">
        <v>0</v>
      </c>
      <c r="BL893">
        <v>0</v>
      </c>
      <c r="BM893">
        <v>0</v>
      </c>
      <c r="BN893">
        <v>0</v>
      </c>
      <c r="BO893">
        <v>0</v>
      </c>
      <c r="BP893">
        <v>0</v>
      </c>
      <c r="BQ893">
        <v>0</v>
      </c>
      <c r="BR893">
        <v>0</v>
      </c>
      <c r="BS893">
        <v>0</v>
      </c>
      <c r="BT893">
        <v>0</v>
      </c>
      <c r="BU893">
        <v>0</v>
      </c>
      <c r="BV893">
        <v>0</v>
      </c>
      <c r="BW893">
        <v>0</v>
      </c>
      <c r="CX893">
        <f>Y893*Source!I545</f>
        <v>6.5422499999999995E-2</v>
      </c>
      <c r="CY893">
        <f>AB893</f>
        <v>851.65</v>
      </c>
      <c r="CZ893">
        <f>AF893</f>
        <v>87.17</v>
      </c>
      <c r="DA893">
        <f>AJ893</f>
        <v>9.77</v>
      </c>
      <c r="DB893">
        <f>ROUND((ROUND(AT893*CZ893,2)*1.25),6)</f>
        <v>35.962499999999999</v>
      </c>
      <c r="DC893">
        <f>ROUND((ROUND(AT893*AG893,2)*1.25),6)</f>
        <v>4.7874999999999996</v>
      </c>
    </row>
    <row r="894" spans="1:107" x14ac:dyDescent="0.2">
      <c r="A894">
        <f>ROW(Source!A545)</f>
        <v>545</v>
      </c>
      <c r="B894">
        <v>68187018</v>
      </c>
      <c r="C894">
        <v>68194271</v>
      </c>
      <c r="D894">
        <v>64807275</v>
      </c>
      <c r="E894">
        <v>1</v>
      </c>
      <c r="F894">
        <v>1</v>
      </c>
      <c r="G894">
        <v>1</v>
      </c>
      <c r="H894">
        <v>3</v>
      </c>
      <c r="I894" t="s">
        <v>1096</v>
      </c>
      <c r="J894" t="s">
        <v>1097</v>
      </c>
      <c r="K894" t="s">
        <v>1098</v>
      </c>
      <c r="L894">
        <v>1348</v>
      </c>
      <c r="N894">
        <v>1009</v>
      </c>
      <c r="O894" t="s">
        <v>133</v>
      </c>
      <c r="P894" t="s">
        <v>133</v>
      </c>
      <c r="Q894">
        <v>1000</v>
      </c>
      <c r="W894">
        <v>0</v>
      </c>
      <c r="X894">
        <v>-2112195305</v>
      </c>
      <c r="Y894">
        <v>6.0000000000000001E-3</v>
      </c>
      <c r="AA894">
        <v>20740.8</v>
      </c>
      <c r="AB894">
        <v>0</v>
      </c>
      <c r="AC894">
        <v>0</v>
      </c>
      <c r="AD894">
        <v>0</v>
      </c>
      <c r="AE894">
        <v>1160</v>
      </c>
      <c r="AF894">
        <v>0</v>
      </c>
      <c r="AG894">
        <v>0</v>
      </c>
      <c r="AH894">
        <v>0</v>
      </c>
      <c r="AI894">
        <v>17.88</v>
      </c>
      <c r="AJ894">
        <v>1</v>
      </c>
      <c r="AK894">
        <v>1</v>
      </c>
      <c r="AL894">
        <v>1</v>
      </c>
      <c r="AN894">
        <v>0</v>
      </c>
      <c r="AO894">
        <v>1</v>
      </c>
      <c r="AP894">
        <v>0</v>
      </c>
      <c r="AQ894">
        <v>0</v>
      </c>
      <c r="AR894">
        <v>0</v>
      </c>
      <c r="AS894" t="s">
        <v>3</v>
      </c>
      <c r="AT894">
        <v>6.0000000000000001E-3</v>
      </c>
      <c r="AU894" t="s">
        <v>3</v>
      </c>
      <c r="AV894">
        <v>0</v>
      </c>
      <c r="AW894">
        <v>2</v>
      </c>
      <c r="AX894">
        <v>68194291</v>
      </c>
      <c r="AY894">
        <v>1</v>
      </c>
      <c r="AZ894">
        <v>0</v>
      </c>
      <c r="BA894">
        <v>875</v>
      </c>
      <c r="BB894">
        <v>0</v>
      </c>
      <c r="BC894">
        <v>0</v>
      </c>
      <c r="BD894">
        <v>0</v>
      </c>
      <c r="BE894">
        <v>0</v>
      </c>
      <c r="BF894">
        <v>0</v>
      </c>
      <c r="BG894">
        <v>0</v>
      </c>
      <c r="BH894">
        <v>0</v>
      </c>
      <c r="BI894">
        <v>0</v>
      </c>
      <c r="BJ894">
        <v>0</v>
      </c>
      <c r="BK894">
        <v>0</v>
      </c>
      <c r="BL894">
        <v>0</v>
      </c>
      <c r="BM894">
        <v>0</v>
      </c>
      <c r="BN894">
        <v>0</v>
      </c>
      <c r="BO894">
        <v>0</v>
      </c>
      <c r="BP894">
        <v>0</v>
      </c>
      <c r="BQ894">
        <v>0</v>
      </c>
      <c r="BR894">
        <v>0</v>
      </c>
      <c r="BS894">
        <v>0</v>
      </c>
      <c r="BT894">
        <v>0</v>
      </c>
      <c r="BU894">
        <v>0</v>
      </c>
      <c r="BV894">
        <v>0</v>
      </c>
      <c r="BW894">
        <v>0</v>
      </c>
      <c r="CX894">
        <f>Y894*Source!I545</f>
        <v>9.5159999999999993E-4</v>
      </c>
      <c r="CY894">
        <f t="shared" ref="CY894:CY900" si="206">AA894</f>
        <v>20740.8</v>
      </c>
      <c r="CZ894">
        <f t="shared" ref="CZ894:CZ900" si="207">AE894</f>
        <v>1160</v>
      </c>
      <c r="DA894">
        <f t="shared" ref="DA894:DA900" si="208">AI894</f>
        <v>17.88</v>
      </c>
      <c r="DB894">
        <f t="shared" ref="DB894:DB900" si="209">ROUND(ROUND(AT894*CZ894,2),6)</f>
        <v>6.96</v>
      </c>
      <c r="DC894">
        <f t="shared" ref="DC894:DC900" si="210">ROUND(ROUND(AT894*AG894,2),6)</f>
        <v>0</v>
      </c>
    </row>
    <row r="895" spans="1:107" x14ac:dyDescent="0.2">
      <c r="A895">
        <f>ROW(Source!A545)</f>
        <v>545</v>
      </c>
      <c r="B895">
        <v>68187018</v>
      </c>
      <c r="C895">
        <v>68194271</v>
      </c>
      <c r="D895">
        <v>64807310</v>
      </c>
      <c r="E895">
        <v>1</v>
      </c>
      <c r="F895">
        <v>1</v>
      </c>
      <c r="G895">
        <v>1</v>
      </c>
      <c r="H895">
        <v>3</v>
      </c>
      <c r="I895" t="s">
        <v>1099</v>
      </c>
      <c r="J895" t="s">
        <v>1100</v>
      </c>
      <c r="K895" t="s">
        <v>1101</v>
      </c>
      <c r="L895">
        <v>1348</v>
      </c>
      <c r="N895">
        <v>1009</v>
      </c>
      <c r="O895" t="s">
        <v>133</v>
      </c>
      <c r="P895" t="s">
        <v>133</v>
      </c>
      <c r="Q895">
        <v>1000</v>
      </c>
      <c r="W895">
        <v>0</v>
      </c>
      <c r="X895">
        <v>503556632</v>
      </c>
      <c r="Y895">
        <v>0.13200000000000001</v>
      </c>
      <c r="AA895">
        <v>20746.650000000001</v>
      </c>
      <c r="AB895">
        <v>0</v>
      </c>
      <c r="AC895">
        <v>0</v>
      </c>
      <c r="AD895">
        <v>0</v>
      </c>
      <c r="AE895">
        <v>1383.11</v>
      </c>
      <c r="AF895">
        <v>0</v>
      </c>
      <c r="AG895">
        <v>0</v>
      </c>
      <c r="AH895">
        <v>0</v>
      </c>
      <c r="AI895">
        <v>15</v>
      </c>
      <c r="AJ895">
        <v>1</v>
      </c>
      <c r="AK895">
        <v>1</v>
      </c>
      <c r="AL895">
        <v>1</v>
      </c>
      <c r="AN895">
        <v>0</v>
      </c>
      <c r="AO895">
        <v>1</v>
      </c>
      <c r="AP895">
        <v>0</v>
      </c>
      <c r="AQ895">
        <v>0</v>
      </c>
      <c r="AR895">
        <v>0</v>
      </c>
      <c r="AS895" t="s">
        <v>3</v>
      </c>
      <c r="AT895">
        <v>0.13200000000000001</v>
      </c>
      <c r="AU895" t="s">
        <v>3</v>
      </c>
      <c r="AV895">
        <v>0</v>
      </c>
      <c r="AW895">
        <v>2</v>
      </c>
      <c r="AX895">
        <v>68194292</v>
      </c>
      <c r="AY895">
        <v>1</v>
      </c>
      <c r="AZ895">
        <v>0</v>
      </c>
      <c r="BA895">
        <v>876</v>
      </c>
      <c r="BB895">
        <v>0</v>
      </c>
      <c r="BC895">
        <v>0</v>
      </c>
      <c r="BD895">
        <v>0</v>
      </c>
      <c r="BE895">
        <v>0</v>
      </c>
      <c r="BF895">
        <v>0</v>
      </c>
      <c r="BG895">
        <v>0</v>
      </c>
      <c r="BH895">
        <v>0</v>
      </c>
      <c r="BI895">
        <v>0</v>
      </c>
      <c r="BJ895">
        <v>0</v>
      </c>
      <c r="BK895">
        <v>0</v>
      </c>
      <c r="BL895">
        <v>0</v>
      </c>
      <c r="BM895">
        <v>0</v>
      </c>
      <c r="BN895">
        <v>0</v>
      </c>
      <c r="BO895">
        <v>0</v>
      </c>
      <c r="BP895">
        <v>0</v>
      </c>
      <c r="BQ895">
        <v>0</v>
      </c>
      <c r="BR895">
        <v>0</v>
      </c>
      <c r="BS895">
        <v>0</v>
      </c>
      <c r="BT895">
        <v>0</v>
      </c>
      <c r="BU895">
        <v>0</v>
      </c>
      <c r="BV895">
        <v>0</v>
      </c>
      <c r="BW895">
        <v>0</v>
      </c>
      <c r="CX895">
        <f>Y895*Source!I545</f>
        <v>2.0935200000000001E-2</v>
      </c>
      <c r="CY895">
        <f t="shared" si="206"/>
        <v>20746.650000000001</v>
      </c>
      <c r="CZ895">
        <f t="shared" si="207"/>
        <v>1383.11</v>
      </c>
      <c r="DA895">
        <f t="shared" si="208"/>
        <v>15</v>
      </c>
      <c r="DB895">
        <f t="shared" si="209"/>
        <v>182.57</v>
      </c>
      <c r="DC895">
        <f t="shared" si="210"/>
        <v>0</v>
      </c>
    </row>
    <row r="896" spans="1:107" x14ac:dyDescent="0.2">
      <c r="A896">
        <f>ROW(Source!A545)</f>
        <v>545</v>
      </c>
      <c r="B896">
        <v>68187018</v>
      </c>
      <c r="C896">
        <v>68194271</v>
      </c>
      <c r="D896">
        <v>64807311</v>
      </c>
      <c r="E896">
        <v>1</v>
      </c>
      <c r="F896">
        <v>1</v>
      </c>
      <c r="G896">
        <v>1</v>
      </c>
      <c r="H896">
        <v>3</v>
      </c>
      <c r="I896" t="s">
        <v>1102</v>
      </c>
      <c r="J896" t="s">
        <v>1103</v>
      </c>
      <c r="K896" t="s">
        <v>1104</v>
      </c>
      <c r="L896">
        <v>1348</v>
      </c>
      <c r="N896">
        <v>1009</v>
      </c>
      <c r="O896" t="s">
        <v>133</v>
      </c>
      <c r="P896" t="s">
        <v>133</v>
      </c>
      <c r="Q896">
        <v>1000</v>
      </c>
      <c r="W896">
        <v>0</v>
      </c>
      <c r="X896">
        <v>542515914</v>
      </c>
      <c r="Y896">
        <v>1.9E-2</v>
      </c>
      <c r="AA896">
        <v>20533.099999999999</v>
      </c>
      <c r="AB896">
        <v>0</v>
      </c>
      <c r="AC896">
        <v>0</v>
      </c>
      <c r="AD896">
        <v>0</v>
      </c>
      <c r="AE896">
        <v>1525.49</v>
      </c>
      <c r="AF896">
        <v>0</v>
      </c>
      <c r="AG896">
        <v>0</v>
      </c>
      <c r="AH896">
        <v>0</v>
      </c>
      <c r="AI896">
        <v>13.46</v>
      </c>
      <c r="AJ896">
        <v>1</v>
      </c>
      <c r="AK896">
        <v>1</v>
      </c>
      <c r="AL896">
        <v>1</v>
      </c>
      <c r="AN896">
        <v>0</v>
      </c>
      <c r="AO896">
        <v>1</v>
      </c>
      <c r="AP896">
        <v>0</v>
      </c>
      <c r="AQ896">
        <v>0</v>
      </c>
      <c r="AR896">
        <v>0</v>
      </c>
      <c r="AS896" t="s">
        <v>3</v>
      </c>
      <c r="AT896">
        <v>1.9E-2</v>
      </c>
      <c r="AU896" t="s">
        <v>3</v>
      </c>
      <c r="AV896">
        <v>0</v>
      </c>
      <c r="AW896">
        <v>2</v>
      </c>
      <c r="AX896">
        <v>68194293</v>
      </c>
      <c r="AY896">
        <v>1</v>
      </c>
      <c r="AZ896">
        <v>0</v>
      </c>
      <c r="BA896">
        <v>877</v>
      </c>
      <c r="BB896">
        <v>0</v>
      </c>
      <c r="BC896">
        <v>0</v>
      </c>
      <c r="BD896">
        <v>0</v>
      </c>
      <c r="BE896">
        <v>0</v>
      </c>
      <c r="BF896">
        <v>0</v>
      </c>
      <c r="BG896">
        <v>0</v>
      </c>
      <c r="BH896">
        <v>0</v>
      </c>
      <c r="BI896">
        <v>0</v>
      </c>
      <c r="BJ896">
        <v>0</v>
      </c>
      <c r="BK896">
        <v>0</v>
      </c>
      <c r="BL896">
        <v>0</v>
      </c>
      <c r="BM896">
        <v>0</v>
      </c>
      <c r="BN896">
        <v>0</v>
      </c>
      <c r="BO896">
        <v>0</v>
      </c>
      <c r="BP896">
        <v>0</v>
      </c>
      <c r="BQ896">
        <v>0</v>
      </c>
      <c r="BR896">
        <v>0</v>
      </c>
      <c r="BS896">
        <v>0</v>
      </c>
      <c r="BT896">
        <v>0</v>
      </c>
      <c r="BU896">
        <v>0</v>
      </c>
      <c r="BV896">
        <v>0</v>
      </c>
      <c r="BW896">
        <v>0</v>
      </c>
      <c r="CX896">
        <f>Y896*Source!I545</f>
        <v>3.0133999999999998E-3</v>
      </c>
      <c r="CY896">
        <f t="shared" si="206"/>
        <v>20533.099999999999</v>
      </c>
      <c r="CZ896">
        <f t="shared" si="207"/>
        <v>1525.49</v>
      </c>
      <c r="DA896">
        <f t="shared" si="208"/>
        <v>13.46</v>
      </c>
      <c r="DB896">
        <f t="shared" si="209"/>
        <v>28.98</v>
      </c>
      <c r="DC896">
        <f t="shared" si="210"/>
        <v>0</v>
      </c>
    </row>
    <row r="897" spans="1:107" x14ac:dyDescent="0.2">
      <c r="A897">
        <f>ROW(Source!A545)</f>
        <v>545</v>
      </c>
      <c r="B897">
        <v>68187018</v>
      </c>
      <c r="C897">
        <v>68194271</v>
      </c>
      <c r="D897">
        <v>64808650</v>
      </c>
      <c r="E897">
        <v>1</v>
      </c>
      <c r="F897">
        <v>1</v>
      </c>
      <c r="G897">
        <v>1</v>
      </c>
      <c r="H897">
        <v>3</v>
      </c>
      <c r="I897" t="s">
        <v>466</v>
      </c>
      <c r="J897" t="s">
        <v>468</v>
      </c>
      <c r="K897" t="s">
        <v>467</v>
      </c>
      <c r="L897">
        <v>1327</v>
      </c>
      <c r="N897">
        <v>1005</v>
      </c>
      <c r="O897" t="s">
        <v>31</v>
      </c>
      <c r="P897" t="s">
        <v>31</v>
      </c>
      <c r="Q897">
        <v>1</v>
      </c>
      <c r="W897">
        <v>1</v>
      </c>
      <c r="X897">
        <v>328735001</v>
      </c>
      <c r="Y897">
        <v>-116</v>
      </c>
      <c r="AA897">
        <v>29.81</v>
      </c>
      <c r="AB897">
        <v>0</v>
      </c>
      <c r="AC897">
        <v>0</v>
      </c>
      <c r="AD897">
        <v>0</v>
      </c>
      <c r="AE897">
        <v>5.71</v>
      </c>
      <c r="AF897">
        <v>0</v>
      </c>
      <c r="AG897">
        <v>0</v>
      </c>
      <c r="AH897">
        <v>0</v>
      </c>
      <c r="AI897">
        <v>5.22</v>
      </c>
      <c r="AJ897">
        <v>1</v>
      </c>
      <c r="AK897">
        <v>1</v>
      </c>
      <c r="AL897">
        <v>1</v>
      </c>
      <c r="AN897">
        <v>0</v>
      </c>
      <c r="AO897">
        <v>1</v>
      </c>
      <c r="AP897">
        <v>0</v>
      </c>
      <c r="AQ897">
        <v>0</v>
      </c>
      <c r="AR897">
        <v>0</v>
      </c>
      <c r="AS897" t="s">
        <v>3</v>
      </c>
      <c r="AT897">
        <v>-116</v>
      </c>
      <c r="AU897" t="s">
        <v>3</v>
      </c>
      <c r="AV897">
        <v>0</v>
      </c>
      <c r="AW897">
        <v>2</v>
      </c>
      <c r="AX897">
        <v>68194294</v>
      </c>
      <c r="AY897">
        <v>1</v>
      </c>
      <c r="AZ897">
        <v>6144</v>
      </c>
      <c r="BA897">
        <v>878</v>
      </c>
      <c r="BB897">
        <v>0</v>
      </c>
      <c r="BC897">
        <v>0</v>
      </c>
      <c r="BD897">
        <v>0</v>
      </c>
      <c r="BE897">
        <v>0</v>
      </c>
      <c r="BF897">
        <v>0</v>
      </c>
      <c r="BG897">
        <v>0</v>
      </c>
      <c r="BH897">
        <v>0</v>
      </c>
      <c r="BI897">
        <v>0</v>
      </c>
      <c r="BJ897">
        <v>0</v>
      </c>
      <c r="BK897">
        <v>0</v>
      </c>
      <c r="BL897">
        <v>0</v>
      </c>
      <c r="BM897">
        <v>0</v>
      </c>
      <c r="BN897">
        <v>0</v>
      </c>
      <c r="BO897">
        <v>0</v>
      </c>
      <c r="BP897">
        <v>0</v>
      </c>
      <c r="BQ897">
        <v>0</v>
      </c>
      <c r="BR897">
        <v>0</v>
      </c>
      <c r="BS897">
        <v>0</v>
      </c>
      <c r="BT897">
        <v>0</v>
      </c>
      <c r="BU897">
        <v>0</v>
      </c>
      <c r="BV897">
        <v>0</v>
      </c>
      <c r="BW897">
        <v>0</v>
      </c>
      <c r="CX897">
        <f>Y897*Source!I545</f>
        <v>-18.397600000000001</v>
      </c>
      <c r="CY897">
        <f t="shared" si="206"/>
        <v>29.81</v>
      </c>
      <c r="CZ897">
        <f t="shared" si="207"/>
        <v>5.71</v>
      </c>
      <c r="DA897">
        <f t="shared" si="208"/>
        <v>5.22</v>
      </c>
      <c r="DB897">
        <f t="shared" si="209"/>
        <v>-662.36</v>
      </c>
      <c r="DC897">
        <f t="shared" si="210"/>
        <v>0</v>
      </c>
    </row>
    <row r="898" spans="1:107" x14ac:dyDescent="0.2">
      <c r="A898">
        <f>ROW(Source!A545)</f>
        <v>545</v>
      </c>
      <c r="B898">
        <v>68187018</v>
      </c>
      <c r="C898">
        <v>68194271</v>
      </c>
      <c r="D898">
        <v>64808653</v>
      </c>
      <c r="E898">
        <v>1</v>
      </c>
      <c r="F898">
        <v>1</v>
      </c>
      <c r="G898">
        <v>1</v>
      </c>
      <c r="H898">
        <v>3</v>
      </c>
      <c r="I898" t="s">
        <v>1105</v>
      </c>
      <c r="J898" t="s">
        <v>1106</v>
      </c>
      <c r="K898" t="s">
        <v>1107</v>
      </c>
      <c r="L898">
        <v>1348</v>
      </c>
      <c r="N898">
        <v>1009</v>
      </c>
      <c r="O898" t="s">
        <v>133</v>
      </c>
      <c r="P898" t="s">
        <v>133</v>
      </c>
      <c r="Q898">
        <v>1000</v>
      </c>
      <c r="W898">
        <v>0</v>
      </c>
      <c r="X898">
        <v>24097165</v>
      </c>
      <c r="Y898">
        <v>5.7000000000000002E-2</v>
      </c>
      <c r="AA898">
        <v>70530.820000000007</v>
      </c>
      <c r="AB898">
        <v>0</v>
      </c>
      <c r="AC898">
        <v>0</v>
      </c>
      <c r="AD898">
        <v>0</v>
      </c>
      <c r="AE898">
        <v>6143.8</v>
      </c>
      <c r="AF898">
        <v>0</v>
      </c>
      <c r="AG898">
        <v>0</v>
      </c>
      <c r="AH898">
        <v>0</v>
      </c>
      <c r="AI898">
        <v>11.48</v>
      </c>
      <c r="AJ898">
        <v>1</v>
      </c>
      <c r="AK898">
        <v>1</v>
      </c>
      <c r="AL898">
        <v>1</v>
      </c>
      <c r="AN898">
        <v>0</v>
      </c>
      <c r="AO898">
        <v>1</v>
      </c>
      <c r="AP898">
        <v>0</v>
      </c>
      <c r="AQ898">
        <v>0</v>
      </c>
      <c r="AR898">
        <v>0</v>
      </c>
      <c r="AS898" t="s">
        <v>3</v>
      </c>
      <c r="AT898">
        <v>5.7000000000000002E-2</v>
      </c>
      <c r="AU898" t="s">
        <v>3</v>
      </c>
      <c r="AV898">
        <v>0</v>
      </c>
      <c r="AW898">
        <v>2</v>
      </c>
      <c r="AX898">
        <v>68194295</v>
      </c>
      <c r="AY898">
        <v>1</v>
      </c>
      <c r="AZ898">
        <v>0</v>
      </c>
      <c r="BA898">
        <v>879</v>
      </c>
      <c r="BB898">
        <v>0</v>
      </c>
      <c r="BC898">
        <v>0</v>
      </c>
      <c r="BD898">
        <v>0</v>
      </c>
      <c r="BE898">
        <v>0</v>
      </c>
      <c r="BF898">
        <v>0</v>
      </c>
      <c r="BG898">
        <v>0</v>
      </c>
      <c r="BH898">
        <v>0</v>
      </c>
      <c r="BI898">
        <v>0</v>
      </c>
      <c r="BJ898">
        <v>0</v>
      </c>
      <c r="BK898">
        <v>0</v>
      </c>
      <c r="BL898">
        <v>0</v>
      </c>
      <c r="BM898">
        <v>0</v>
      </c>
      <c r="BN898">
        <v>0</v>
      </c>
      <c r="BO898">
        <v>0</v>
      </c>
      <c r="BP898">
        <v>0</v>
      </c>
      <c r="BQ898">
        <v>0</v>
      </c>
      <c r="BR898">
        <v>0</v>
      </c>
      <c r="BS898">
        <v>0</v>
      </c>
      <c r="BT898">
        <v>0</v>
      </c>
      <c r="BU898">
        <v>0</v>
      </c>
      <c r="BV898">
        <v>0</v>
      </c>
      <c r="BW898">
        <v>0</v>
      </c>
      <c r="CX898">
        <f>Y898*Source!I545</f>
        <v>9.0402E-3</v>
      </c>
      <c r="CY898">
        <f t="shared" si="206"/>
        <v>70530.820000000007</v>
      </c>
      <c r="CZ898">
        <f t="shared" si="207"/>
        <v>6143.8</v>
      </c>
      <c r="DA898">
        <f t="shared" si="208"/>
        <v>11.48</v>
      </c>
      <c r="DB898">
        <f t="shared" si="209"/>
        <v>350.2</v>
      </c>
      <c r="DC898">
        <f t="shared" si="210"/>
        <v>0</v>
      </c>
    </row>
    <row r="899" spans="1:107" x14ac:dyDescent="0.2">
      <c r="A899">
        <f>ROW(Source!A545)</f>
        <v>545</v>
      </c>
      <c r="B899">
        <v>68187018</v>
      </c>
      <c r="C899">
        <v>68194271</v>
      </c>
      <c r="D899">
        <v>64811133</v>
      </c>
      <c r="E899">
        <v>1</v>
      </c>
      <c r="F899">
        <v>1</v>
      </c>
      <c r="G899">
        <v>1</v>
      </c>
      <c r="H899">
        <v>3</v>
      </c>
      <c r="I899" t="s">
        <v>479</v>
      </c>
      <c r="J899" t="s">
        <v>481</v>
      </c>
      <c r="K899" t="s">
        <v>480</v>
      </c>
      <c r="L899">
        <v>1327</v>
      </c>
      <c r="N899">
        <v>1005</v>
      </c>
      <c r="O899" t="s">
        <v>31</v>
      </c>
      <c r="P899" t="s">
        <v>31</v>
      </c>
      <c r="Q899">
        <v>1</v>
      </c>
      <c r="W899">
        <v>0</v>
      </c>
      <c r="X899">
        <v>2060168617</v>
      </c>
      <c r="Y899">
        <v>116</v>
      </c>
      <c r="AA899">
        <v>175.11</v>
      </c>
      <c r="AB899">
        <v>0</v>
      </c>
      <c r="AC899">
        <v>0</v>
      </c>
      <c r="AD899">
        <v>0</v>
      </c>
      <c r="AE899">
        <v>25.98</v>
      </c>
      <c r="AF899">
        <v>0</v>
      </c>
      <c r="AG899">
        <v>0</v>
      </c>
      <c r="AH899">
        <v>0</v>
      </c>
      <c r="AI899">
        <v>6.74</v>
      </c>
      <c r="AJ899">
        <v>1</v>
      </c>
      <c r="AK899">
        <v>1</v>
      </c>
      <c r="AL899">
        <v>1</v>
      </c>
      <c r="AN899">
        <v>0</v>
      </c>
      <c r="AO899">
        <v>0</v>
      </c>
      <c r="AP899">
        <v>0</v>
      </c>
      <c r="AQ899">
        <v>0</v>
      </c>
      <c r="AR899">
        <v>0</v>
      </c>
      <c r="AS899" t="s">
        <v>3</v>
      </c>
      <c r="AT899">
        <v>116</v>
      </c>
      <c r="AU899" t="s">
        <v>3</v>
      </c>
      <c r="AV899">
        <v>0</v>
      </c>
      <c r="AW899">
        <v>1</v>
      </c>
      <c r="AX899">
        <v>-1</v>
      </c>
      <c r="AY899">
        <v>0</v>
      </c>
      <c r="AZ899">
        <v>0</v>
      </c>
      <c r="BA899" t="s">
        <v>3</v>
      </c>
      <c r="BB899">
        <v>0</v>
      </c>
      <c r="BC899">
        <v>0</v>
      </c>
      <c r="BD899">
        <v>0</v>
      </c>
      <c r="BE899">
        <v>0</v>
      </c>
      <c r="BF899">
        <v>0</v>
      </c>
      <c r="BG899">
        <v>0</v>
      </c>
      <c r="BH899">
        <v>0</v>
      </c>
      <c r="BI899">
        <v>0</v>
      </c>
      <c r="BJ899">
        <v>0</v>
      </c>
      <c r="BK899">
        <v>0</v>
      </c>
      <c r="BL899">
        <v>0</v>
      </c>
      <c r="BM899">
        <v>0</v>
      </c>
      <c r="BN899">
        <v>0</v>
      </c>
      <c r="BO899">
        <v>0</v>
      </c>
      <c r="BP899">
        <v>0</v>
      </c>
      <c r="BQ899">
        <v>0</v>
      </c>
      <c r="BR899">
        <v>0</v>
      </c>
      <c r="BS899">
        <v>0</v>
      </c>
      <c r="BT899">
        <v>0</v>
      </c>
      <c r="BU899">
        <v>0</v>
      </c>
      <c r="BV899">
        <v>0</v>
      </c>
      <c r="BW899">
        <v>0</v>
      </c>
      <c r="CX899">
        <f>Y899*Source!I545</f>
        <v>18.397600000000001</v>
      </c>
      <c r="CY899">
        <f t="shared" si="206"/>
        <v>175.11</v>
      </c>
      <c r="CZ899">
        <f t="shared" si="207"/>
        <v>25.98</v>
      </c>
      <c r="DA899">
        <f t="shared" si="208"/>
        <v>6.74</v>
      </c>
      <c r="DB899">
        <f t="shared" si="209"/>
        <v>3013.68</v>
      </c>
      <c r="DC899">
        <f t="shared" si="210"/>
        <v>0</v>
      </c>
    </row>
    <row r="900" spans="1:107" x14ac:dyDescent="0.2">
      <c r="A900">
        <f>ROW(Source!A545)</f>
        <v>545</v>
      </c>
      <c r="B900">
        <v>68187018</v>
      </c>
      <c r="C900">
        <v>68194271</v>
      </c>
      <c r="D900">
        <v>64821659</v>
      </c>
      <c r="E900">
        <v>1</v>
      </c>
      <c r="F900">
        <v>1</v>
      </c>
      <c r="G900">
        <v>1</v>
      </c>
      <c r="H900">
        <v>3</v>
      </c>
      <c r="I900" t="s">
        <v>1108</v>
      </c>
      <c r="J900" t="s">
        <v>1109</v>
      </c>
      <c r="K900" t="s">
        <v>1110</v>
      </c>
      <c r="L900">
        <v>1348</v>
      </c>
      <c r="N900">
        <v>1009</v>
      </c>
      <c r="O900" t="s">
        <v>133</v>
      </c>
      <c r="P900" t="s">
        <v>133</v>
      </c>
      <c r="Q900">
        <v>1000</v>
      </c>
      <c r="W900">
        <v>0</v>
      </c>
      <c r="X900">
        <v>1919387785</v>
      </c>
      <c r="Y900">
        <v>0.106</v>
      </c>
      <c r="AA900">
        <v>7576.8</v>
      </c>
      <c r="AB900">
        <v>0</v>
      </c>
      <c r="AC900">
        <v>0</v>
      </c>
      <c r="AD900">
        <v>0</v>
      </c>
      <c r="AE900">
        <v>688.8</v>
      </c>
      <c r="AF900">
        <v>0</v>
      </c>
      <c r="AG900">
        <v>0</v>
      </c>
      <c r="AH900">
        <v>0</v>
      </c>
      <c r="AI900">
        <v>11</v>
      </c>
      <c r="AJ900">
        <v>1</v>
      </c>
      <c r="AK900">
        <v>1</v>
      </c>
      <c r="AL900">
        <v>1</v>
      </c>
      <c r="AN900">
        <v>0</v>
      </c>
      <c r="AO900">
        <v>1</v>
      </c>
      <c r="AP900">
        <v>0</v>
      </c>
      <c r="AQ900">
        <v>0</v>
      </c>
      <c r="AR900">
        <v>0</v>
      </c>
      <c r="AS900" t="s">
        <v>3</v>
      </c>
      <c r="AT900">
        <v>0.106</v>
      </c>
      <c r="AU900" t="s">
        <v>3</v>
      </c>
      <c r="AV900">
        <v>0</v>
      </c>
      <c r="AW900">
        <v>2</v>
      </c>
      <c r="AX900">
        <v>68194296</v>
      </c>
      <c r="AY900">
        <v>1</v>
      </c>
      <c r="AZ900">
        <v>0</v>
      </c>
      <c r="BA900">
        <v>880</v>
      </c>
      <c r="BB900">
        <v>0</v>
      </c>
      <c r="BC900">
        <v>0</v>
      </c>
      <c r="BD900">
        <v>0</v>
      </c>
      <c r="BE900">
        <v>0</v>
      </c>
      <c r="BF900">
        <v>0</v>
      </c>
      <c r="BG900">
        <v>0</v>
      </c>
      <c r="BH900">
        <v>0</v>
      </c>
      <c r="BI900">
        <v>0</v>
      </c>
      <c r="BJ900">
        <v>0</v>
      </c>
      <c r="BK900">
        <v>0</v>
      </c>
      <c r="BL900">
        <v>0</v>
      </c>
      <c r="BM900">
        <v>0</v>
      </c>
      <c r="BN900">
        <v>0</v>
      </c>
      <c r="BO900">
        <v>0</v>
      </c>
      <c r="BP900">
        <v>0</v>
      </c>
      <c r="BQ900">
        <v>0</v>
      </c>
      <c r="BR900">
        <v>0</v>
      </c>
      <c r="BS900">
        <v>0</v>
      </c>
      <c r="BT900">
        <v>0</v>
      </c>
      <c r="BU900">
        <v>0</v>
      </c>
      <c r="BV900">
        <v>0</v>
      </c>
      <c r="BW900">
        <v>0</v>
      </c>
      <c r="CX900">
        <f>Y900*Source!I545</f>
        <v>1.6811599999999999E-2</v>
      </c>
      <c r="CY900">
        <f t="shared" si="206"/>
        <v>7576.8</v>
      </c>
      <c r="CZ900">
        <f t="shared" si="207"/>
        <v>688.8</v>
      </c>
      <c r="DA900">
        <f t="shared" si="208"/>
        <v>11</v>
      </c>
      <c r="DB900">
        <f t="shared" si="209"/>
        <v>73.010000000000005</v>
      </c>
      <c r="DC900">
        <f t="shared" si="210"/>
        <v>0</v>
      </c>
    </row>
    <row r="901" spans="1:107" x14ac:dyDescent="0.2">
      <c r="A901">
        <f>ROW(Source!A548)</f>
        <v>548</v>
      </c>
      <c r="B901">
        <v>68187018</v>
      </c>
      <c r="C901">
        <v>68194299</v>
      </c>
      <c r="D901">
        <v>18411771</v>
      </c>
      <c r="E901">
        <v>1</v>
      </c>
      <c r="F901">
        <v>1</v>
      </c>
      <c r="G901">
        <v>1</v>
      </c>
      <c r="H901">
        <v>1</v>
      </c>
      <c r="I901" t="s">
        <v>1111</v>
      </c>
      <c r="J901" t="s">
        <v>3</v>
      </c>
      <c r="K901" t="s">
        <v>1112</v>
      </c>
      <c r="L901">
        <v>1369</v>
      </c>
      <c r="N901">
        <v>1013</v>
      </c>
      <c r="O901" t="s">
        <v>665</v>
      </c>
      <c r="P901" t="s">
        <v>665</v>
      </c>
      <c r="Q901">
        <v>1</v>
      </c>
      <c r="W901">
        <v>0</v>
      </c>
      <c r="X901">
        <v>922534627</v>
      </c>
      <c r="Y901">
        <v>45.436500000000002</v>
      </c>
      <c r="AA901">
        <v>0</v>
      </c>
      <c r="AB901">
        <v>0</v>
      </c>
      <c r="AC901">
        <v>0</v>
      </c>
      <c r="AD901">
        <v>7.94</v>
      </c>
      <c r="AE901">
        <v>0</v>
      </c>
      <c r="AF901">
        <v>0</v>
      </c>
      <c r="AG901">
        <v>0</v>
      </c>
      <c r="AH901">
        <v>7.94</v>
      </c>
      <c r="AI901">
        <v>1</v>
      </c>
      <c r="AJ901">
        <v>1</v>
      </c>
      <c r="AK901">
        <v>1</v>
      </c>
      <c r="AL901">
        <v>1</v>
      </c>
      <c r="AN901">
        <v>0</v>
      </c>
      <c r="AO901">
        <v>1</v>
      </c>
      <c r="AP901">
        <v>1</v>
      </c>
      <c r="AQ901">
        <v>0</v>
      </c>
      <c r="AR901">
        <v>0</v>
      </c>
      <c r="AS901" t="s">
        <v>3</v>
      </c>
      <c r="AT901">
        <v>39.51</v>
      </c>
      <c r="AU901" t="s">
        <v>21</v>
      </c>
      <c r="AV901">
        <v>1</v>
      </c>
      <c r="AW901">
        <v>2</v>
      </c>
      <c r="AX901">
        <v>68194306</v>
      </c>
      <c r="AY901">
        <v>1</v>
      </c>
      <c r="AZ901">
        <v>2048</v>
      </c>
      <c r="BA901">
        <v>881</v>
      </c>
      <c r="BB901">
        <v>0</v>
      </c>
      <c r="BC901">
        <v>0</v>
      </c>
      <c r="BD901">
        <v>0</v>
      </c>
      <c r="BE901">
        <v>0</v>
      </c>
      <c r="BF901">
        <v>0</v>
      </c>
      <c r="BG901">
        <v>0</v>
      </c>
      <c r="BH901">
        <v>0</v>
      </c>
      <c r="BI901">
        <v>0</v>
      </c>
      <c r="BJ901">
        <v>0</v>
      </c>
      <c r="BK901">
        <v>0</v>
      </c>
      <c r="BL901">
        <v>0</v>
      </c>
      <c r="BM901">
        <v>0</v>
      </c>
      <c r="BN901">
        <v>0</v>
      </c>
      <c r="BO901">
        <v>0</v>
      </c>
      <c r="BP901">
        <v>0</v>
      </c>
      <c r="BQ901">
        <v>0</v>
      </c>
      <c r="BR901">
        <v>0</v>
      </c>
      <c r="BS901">
        <v>0</v>
      </c>
      <c r="BT901">
        <v>0</v>
      </c>
      <c r="BU901">
        <v>0</v>
      </c>
      <c r="BV901">
        <v>0</v>
      </c>
      <c r="BW901">
        <v>0</v>
      </c>
      <c r="CX901">
        <f>Y901*Source!I548</f>
        <v>7.2062289000000002</v>
      </c>
      <c r="CY901">
        <f>AD901</f>
        <v>7.94</v>
      </c>
      <c r="CZ901">
        <f>AH901</f>
        <v>7.94</v>
      </c>
      <c r="DA901">
        <f>AL901</f>
        <v>1</v>
      </c>
      <c r="DB901">
        <f>ROUND((ROUND(AT901*CZ901,2)*1.15),6)</f>
        <v>360.76650000000001</v>
      </c>
      <c r="DC901">
        <f>ROUND((ROUND(AT901*AG901,2)*1.15),6)</f>
        <v>0</v>
      </c>
    </row>
    <row r="902" spans="1:107" x14ac:dyDescent="0.2">
      <c r="A902">
        <f>ROW(Source!A548)</f>
        <v>548</v>
      </c>
      <c r="B902">
        <v>68187018</v>
      </c>
      <c r="C902">
        <v>68194299</v>
      </c>
      <c r="D902">
        <v>121548</v>
      </c>
      <c r="E902">
        <v>1</v>
      </c>
      <c r="F902">
        <v>1</v>
      </c>
      <c r="G902">
        <v>1</v>
      </c>
      <c r="H902">
        <v>1</v>
      </c>
      <c r="I902" t="s">
        <v>44</v>
      </c>
      <c r="J902" t="s">
        <v>3</v>
      </c>
      <c r="K902" t="s">
        <v>723</v>
      </c>
      <c r="L902">
        <v>608254</v>
      </c>
      <c r="N902">
        <v>1013</v>
      </c>
      <c r="O902" t="s">
        <v>724</v>
      </c>
      <c r="P902" t="s">
        <v>724</v>
      </c>
      <c r="Q902">
        <v>1</v>
      </c>
      <c r="W902">
        <v>0</v>
      </c>
      <c r="X902">
        <v>-185737400</v>
      </c>
      <c r="Y902">
        <v>1.5874999999999999</v>
      </c>
      <c r="AA902">
        <v>0</v>
      </c>
      <c r="AB902">
        <v>0</v>
      </c>
      <c r="AC902">
        <v>0</v>
      </c>
      <c r="AD902">
        <v>0</v>
      </c>
      <c r="AE902">
        <v>0</v>
      </c>
      <c r="AF902">
        <v>0</v>
      </c>
      <c r="AG902">
        <v>0</v>
      </c>
      <c r="AH902">
        <v>0</v>
      </c>
      <c r="AI902">
        <v>1</v>
      </c>
      <c r="AJ902">
        <v>1</v>
      </c>
      <c r="AK902">
        <v>1</v>
      </c>
      <c r="AL902">
        <v>1</v>
      </c>
      <c r="AN902">
        <v>0</v>
      </c>
      <c r="AO902">
        <v>1</v>
      </c>
      <c r="AP902">
        <v>1</v>
      </c>
      <c r="AQ902">
        <v>0</v>
      </c>
      <c r="AR902">
        <v>0</v>
      </c>
      <c r="AS902" t="s">
        <v>3</v>
      </c>
      <c r="AT902">
        <v>1.27</v>
      </c>
      <c r="AU902" t="s">
        <v>20</v>
      </c>
      <c r="AV902">
        <v>2</v>
      </c>
      <c r="AW902">
        <v>2</v>
      </c>
      <c r="AX902">
        <v>68194307</v>
      </c>
      <c r="AY902">
        <v>1</v>
      </c>
      <c r="AZ902">
        <v>0</v>
      </c>
      <c r="BA902">
        <v>882</v>
      </c>
      <c r="BB902">
        <v>0</v>
      </c>
      <c r="BC902">
        <v>0</v>
      </c>
      <c r="BD902">
        <v>0</v>
      </c>
      <c r="BE902">
        <v>0</v>
      </c>
      <c r="BF902">
        <v>0</v>
      </c>
      <c r="BG902">
        <v>0</v>
      </c>
      <c r="BH902">
        <v>0</v>
      </c>
      <c r="BI902">
        <v>0</v>
      </c>
      <c r="BJ902">
        <v>0</v>
      </c>
      <c r="BK902">
        <v>0</v>
      </c>
      <c r="BL902">
        <v>0</v>
      </c>
      <c r="BM902">
        <v>0</v>
      </c>
      <c r="BN902">
        <v>0</v>
      </c>
      <c r="BO902">
        <v>0</v>
      </c>
      <c r="BP902">
        <v>0</v>
      </c>
      <c r="BQ902">
        <v>0</v>
      </c>
      <c r="BR902">
        <v>0</v>
      </c>
      <c r="BS902">
        <v>0</v>
      </c>
      <c r="BT902">
        <v>0</v>
      </c>
      <c r="BU902">
        <v>0</v>
      </c>
      <c r="BV902">
        <v>0</v>
      </c>
      <c r="BW902">
        <v>0</v>
      </c>
      <c r="CX902">
        <f>Y902*Source!I548</f>
        <v>0.25177749999999999</v>
      </c>
      <c r="CY902">
        <f>AD902</f>
        <v>0</v>
      </c>
      <c r="CZ902">
        <f>AH902</f>
        <v>0</v>
      </c>
      <c r="DA902">
        <f>AL902</f>
        <v>1</v>
      </c>
      <c r="DB902">
        <f>ROUND((ROUND(AT902*CZ902,2)*1.25),6)</f>
        <v>0</v>
      </c>
      <c r="DC902">
        <f>ROUND((ROUND(AT902*AG902,2)*1.25),6)</f>
        <v>0</v>
      </c>
    </row>
    <row r="903" spans="1:107" x14ac:dyDescent="0.2">
      <c r="A903">
        <f>ROW(Source!A548)</f>
        <v>548</v>
      </c>
      <c r="B903">
        <v>68187018</v>
      </c>
      <c r="C903">
        <v>68194299</v>
      </c>
      <c r="D903">
        <v>64871408</v>
      </c>
      <c r="E903">
        <v>1</v>
      </c>
      <c r="F903">
        <v>1</v>
      </c>
      <c r="G903">
        <v>1</v>
      </c>
      <c r="H903">
        <v>2</v>
      </c>
      <c r="I903" t="s">
        <v>789</v>
      </c>
      <c r="J903" t="s">
        <v>790</v>
      </c>
      <c r="K903" t="s">
        <v>791</v>
      </c>
      <c r="L903">
        <v>1368</v>
      </c>
      <c r="N903">
        <v>1011</v>
      </c>
      <c r="O903" t="s">
        <v>669</v>
      </c>
      <c r="P903" t="s">
        <v>669</v>
      </c>
      <c r="Q903">
        <v>1</v>
      </c>
      <c r="W903">
        <v>0</v>
      </c>
      <c r="X903">
        <v>344519037</v>
      </c>
      <c r="Y903">
        <v>1.5874999999999999</v>
      </c>
      <c r="AA903">
        <v>0</v>
      </c>
      <c r="AB903">
        <v>399.5</v>
      </c>
      <c r="AC903">
        <v>383.81</v>
      </c>
      <c r="AD903">
        <v>0</v>
      </c>
      <c r="AE903">
        <v>0</v>
      </c>
      <c r="AF903">
        <v>31.26</v>
      </c>
      <c r="AG903">
        <v>13.5</v>
      </c>
      <c r="AH903">
        <v>0</v>
      </c>
      <c r="AI903">
        <v>1</v>
      </c>
      <c r="AJ903">
        <v>12.78</v>
      </c>
      <c r="AK903">
        <v>28.43</v>
      </c>
      <c r="AL903">
        <v>1</v>
      </c>
      <c r="AN903">
        <v>0</v>
      </c>
      <c r="AO903">
        <v>1</v>
      </c>
      <c r="AP903">
        <v>1</v>
      </c>
      <c r="AQ903">
        <v>0</v>
      </c>
      <c r="AR903">
        <v>0</v>
      </c>
      <c r="AS903" t="s">
        <v>3</v>
      </c>
      <c r="AT903">
        <v>1.27</v>
      </c>
      <c r="AU903" t="s">
        <v>20</v>
      </c>
      <c r="AV903">
        <v>0</v>
      </c>
      <c r="AW903">
        <v>2</v>
      </c>
      <c r="AX903">
        <v>68194308</v>
      </c>
      <c r="AY903">
        <v>1</v>
      </c>
      <c r="AZ903">
        <v>0</v>
      </c>
      <c r="BA903">
        <v>883</v>
      </c>
      <c r="BB903">
        <v>0</v>
      </c>
      <c r="BC903">
        <v>0</v>
      </c>
      <c r="BD903">
        <v>0</v>
      </c>
      <c r="BE903">
        <v>0</v>
      </c>
      <c r="BF903">
        <v>0</v>
      </c>
      <c r="BG903">
        <v>0</v>
      </c>
      <c r="BH903">
        <v>0</v>
      </c>
      <c r="BI903">
        <v>0</v>
      </c>
      <c r="BJ903">
        <v>0</v>
      </c>
      <c r="BK903">
        <v>0</v>
      </c>
      <c r="BL903">
        <v>0</v>
      </c>
      <c r="BM903">
        <v>0</v>
      </c>
      <c r="BN903">
        <v>0</v>
      </c>
      <c r="BO903">
        <v>0</v>
      </c>
      <c r="BP903">
        <v>0</v>
      </c>
      <c r="BQ903">
        <v>0</v>
      </c>
      <c r="BR903">
        <v>0</v>
      </c>
      <c r="BS903">
        <v>0</v>
      </c>
      <c r="BT903">
        <v>0</v>
      </c>
      <c r="BU903">
        <v>0</v>
      </c>
      <c r="BV903">
        <v>0</v>
      </c>
      <c r="BW903">
        <v>0</v>
      </c>
      <c r="CX903">
        <f>Y903*Source!I548</f>
        <v>0.25177749999999999</v>
      </c>
      <c r="CY903">
        <f>AB903</f>
        <v>399.5</v>
      </c>
      <c r="CZ903">
        <f>AF903</f>
        <v>31.26</v>
      </c>
      <c r="DA903">
        <f>AJ903</f>
        <v>12.78</v>
      </c>
      <c r="DB903">
        <f>ROUND((ROUND(AT903*CZ903,2)*1.25),6)</f>
        <v>49.625</v>
      </c>
      <c r="DC903">
        <f>ROUND((ROUND(AT903*AG903,2)*1.25),6)</f>
        <v>21.4375</v>
      </c>
    </row>
    <row r="904" spans="1:107" x14ac:dyDescent="0.2">
      <c r="A904">
        <f>ROW(Source!A548)</f>
        <v>548</v>
      </c>
      <c r="B904">
        <v>68187018</v>
      </c>
      <c r="C904">
        <v>68194299</v>
      </c>
      <c r="D904">
        <v>64871825</v>
      </c>
      <c r="E904">
        <v>1</v>
      </c>
      <c r="F904">
        <v>1</v>
      </c>
      <c r="G904">
        <v>1</v>
      </c>
      <c r="H904">
        <v>2</v>
      </c>
      <c r="I904" t="s">
        <v>1113</v>
      </c>
      <c r="J904" t="s">
        <v>1114</v>
      </c>
      <c r="K904" t="s">
        <v>1115</v>
      </c>
      <c r="L904">
        <v>1368</v>
      </c>
      <c r="N904">
        <v>1011</v>
      </c>
      <c r="O904" t="s">
        <v>669</v>
      </c>
      <c r="P904" t="s">
        <v>669</v>
      </c>
      <c r="Q904">
        <v>1</v>
      </c>
      <c r="W904">
        <v>0</v>
      </c>
      <c r="X904">
        <v>-944612788</v>
      </c>
      <c r="Y904">
        <v>11.3375</v>
      </c>
      <c r="AA904">
        <v>0</v>
      </c>
      <c r="AB904">
        <v>4.0199999999999996</v>
      </c>
      <c r="AC904">
        <v>0</v>
      </c>
      <c r="AD904">
        <v>0</v>
      </c>
      <c r="AE904">
        <v>0</v>
      </c>
      <c r="AF904">
        <v>0.5</v>
      </c>
      <c r="AG904">
        <v>0</v>
      </c>
      <c r="AH904">
        <v>0</v>
      </c>
      <c r="AI904">
        <v>1</v>
      </c>
      <c r="AJ904">
        <v>8.0399999999999991</v>
      </c>
      <c r="AK904">
        <v>28.43</v>
      </c>
      <c r="AL904">
        <v>1</v>
      </c>
      <c r="AN904">
        <v>0</v>
      </c>
      <c r="AO904">
        <v>1</v>
      </c>
      <c r="AP904">
        <v>1</v>
      </c>
      <c r="AQ904">
        <v>0</v>
      </c>
      <c r="AR904">
        <v>0</v>
      </c>
      <c r="AS904" t="s">
        <v>3</v>
      </c>
      <c r="AT904">
        <v>9.07</v>
      </c>
      <c r="AU904" t="s">
        <v>20</v>
      </c>
      <c r="AV904">
        <v>0</v>
      </c>
      <c r="AW904">
        <v>2</v>
      </c>
      <c r="AX904">
        <v>68194309</v>
      </c>
      <c r="AY904">
        <v>1</v>
      </c>
      <c r="AZ904">
        <v>0</v>
      </c>
      <c r="BA904">
        <v>884</v>
      </c>
      <c r="BB904">
        <v>0</v>
      </c>
      <c r="BC904">
        <v>0</v>
      </c>
      <c r="BD904">
        <v>0</v>
      </c>
      <c r="BE904">
        <v>0</v>
      </c>
      <c r="BF904">
        <v>0</v>
      </c>
      <c r="BG904">
        <v>0</v>
      </c>
      <c r="BH904">
        <v>0</v>
      </c>
      <c r="BI904">
        <v>0</v>
      </c>
      <c r="BJ904">
        <v>0</v>
      </c>
      <c r="BK904">
        <v>0</v>
      </c>
      <c r="BL904">
        <v>0</v>
      </c>
      <c r="BM904">
        <v>0</v>
      </c>
      <c r="BN904">
        <v>0</v>
      </c>
      <c r="BO904">
        <v>0</v>
      </c>
      <c r="BP904">
        <v>0</v>
      </c>
      <c r="BQ904">
        <v>0</v>
      </c>
      <c r="BR904">
        <v>0</v>
      </c>
      <c r="BS904">
        <v>0</v>
      </c>
      <c r="BT904">
        <v>0</v>
      </c>
      <c r="BU904">
        <v>0</v>
      </c>
      <c r="BV904">
        <v>0</v>
      </c>
      <c r="BW904">
        <v>0</v>
      </c>
      <c r="CX904">
        <f>Y904*Source!I548</f>
        <v>1.7981274999999999</v>
      </c>
      <c r="CY904">
        <f>AB904</f>
        <v>4.0199999999999996</v>
      </c>
      <c r="CZ904">
        <f>AF904</f>
        <v>0.5</v>
      </c>
      <c r="DA904">
        <f>AJ904</f>
        <v>8.0399999999999991</v>
      </c>
      <c r="DB904">
        <f>ROUND((ROUND(AT904*CZ904,2)*1.25),6)</f>
        <v>5.6749999999999998</v>
      </c>
      <c r="DC904">
        <f>ROUND((ROUND(AT904*AG904,2)*1.25),6)</f>
        <v>0</v>
      </c>
    </row>
    <row r="905" spans="1:107" x14ac:dyDescent="0.2">
      <c r="A905">
        <f>ROW(Source!A548)</f>
        <v>548</v>
      </c>
      <c r="B905">
        <v>68187018</v>
      </c>
      <c r="C905">
        <v>68194299</v>
      </c>
      <c r="D905">
        <v>64842728</v>
      </c>
      <c r="E905">
        <v>1</v>
      </c>
      <c r="F905">
        <v>1</v>
      </c>
      <c r="G905">
        <v>1</v>
      </c>
      <c r="H905">
        <v>3</v>
      </c>
      <c r="I905" t="s">
        <v>1116</v>
      </c>
      <c r="J905" t="s">
        <v>1117</v>
      </c>
      <c r="K905" t="s">
        <v>1118</v>
      </c>
      <c r="L905">
        <v>1339</v>
      </c>
      <c r="N905">
        <v>1007</v>
      </c>
      <c r="O905" t="s">
        <v>712</v>
      </c>
      <c r="P905" t="s">
        <v>712</v>
      </c>
      <c r="Q905">
        <v>1</v>
      </c>
      <c r="W905">
        <v>0</v>
      </c>
      <c r="X905">
        <v>1901479482</v>
      </c>
      <c r="Y905">
        <v>2.04</v>
      </c>
      <c r="AA905">
        <v>3361.08</v>
      </c>
      <c r="AB905">
        <v>0</v>
      </c>
      <c r="AC905">
        <v>0</v>
      </c>
      <c r="AD905">
        <v>0</v>
      </c>
      <c r="AE905">
        <v>548.29999999999995</v>
      </c>
      <c r="AF905">
        <v>0</v>
      </c>
      <c r="AG905">
        <v>0</v>
      </c>
      <c r="AH905">
        <v>0</v>
      </c>
      <c r="AI905">
        <v>6.13</v>
      </c>
      <c r="AJ905">
        <v>1</v>
      </c>
      <c r="AK905">
        <v>1</v>
      </c>
      <c r="AL905">
        <v>1</v>
      </c>
      <c r="AN905">
        <v>0</v>
      </c>
      <c r="AO905">
        <v>1</v>
      </c>
      <c r="AP905">
        <v>0</v>
      </c>
      <c r="AQ905">
        <v>0</v>
      </c>
      <c r="AR905">
        <v>0</v>
      </c>
      <c r="AS905" t="s">
        <v>3</v>
      </c>
      <c r="AT905">
        <v>2.04</v>
      </c>
      <c r="AU905" t="s">
        <v>3</v>
      </c>
      <c r="AV905">
        <v>0</v>
      </c>
      <c r="AW905">
        <v>2</v>
      </c>
      <c r="AX905">
        <v>68194310</v>
      </c>
      <c r="AY905">
        <v>1</v>
      </c>
      <c r="AZ905">
        <v>0</v>
      </c>
      <c r="BA905">
        <v>885</v>
      </c>
      <c r="BB905">
        <v>0</v>
      </c>
      <c r="BC905">
        <v>0</v>
      </c>
      <c r="BD905">
        <v>0</v>
      </c>
      <c r="BE905">
        <v>0</v>
      </c>
      <c r="BF905">
        <v>0</v>
      </c>
      <c r="BG905">
        <v>0</v>
      </c>
      <c r="BH905">
        <v>0</v>
      </c>
      <c r="BI905">
        <v>0</v>
      </c>
      <c r="BJ905">
        <v>0</v>
      </c>
      <c r="BK905">
        <v>0</v>
      </c>
      <c r="BL905">
        <v>0</v>
      </c>
      <c r="BM905">
        <v>0</v>
      </c>
      <c r="BN905">
        <v>0</v>
      </c>
      <c r="BO905">
        <v>0</v>
      </c>
      <c r="BP905">
        <v>0</v>
      </c>
      <c r="BQ905">
        <v>0</v>
      </c>
      <c r="BR905">
        <v>0</v>
      </c>
      <c r="BS905">
        <v>0</v>
      </c>
      <c r="BT905">
        <v>0</v>
      </c>
      <c r="BU905">
        <v>0</v>
      </c>
      <c r="BV905">
        <v>0</v>
      </c>
      <c r="BW905">
        <v>0</v>
      </c>
      <c r="CX905">
        <f>Y905*Source!I548</f>
        <v>0.323544</v>
      </c>
      <c r="CY905">
        <f>AA905</f>
        <v>3361.08</v>
      </c>
      <c r="CZ905">
        <f>AE905</f>
        <v>548.29999999999995</v>
      </c>
      <c r="DA905">
        <f>AI905</f>
        <v>6.13</v>
      </c>
      <c r="DB905">
        <f>ROUND(ROUND(AT905*CZ905,2),6)</f>
        <v>1118.53</v>
      </c>
      <c r="DC905">
        <f>ROUND(ROUND(AT905*AG905,2),6)</f>
        <v>0</v>
      </c>
    </row>
    <row r="906" spans="1:107" x14ac:dyDescent="0.2">
      <c r="A906">
        <f>ROW(Source!A548)</f>
        <v>548</v>
      </c>
      <c r="B906">
        <v>68187018</v>
      </c>
      <c r="C906">
        <v>68194299</v>
      </c>
      <c r="D906">
        <v>64847311</v>
      </c>
      <c r="E906">
        <v>1</v>
      </c>
      <c r="F906">
        <v>1</v>
      </c>
      <c r="G906">
        <v>1</v>
      </c>
      <c r="H906">
        <v>3</v>
      </c>
      <c r="I906" t="s">
        <v>709</v>
      </c>
      <c r="J906" t="s">
        <v>710</v>
      </c>
      <c r="K906" t="s">
        <v>711</v>
      </c>
      <c r="L906">
        <v>1339</v>
      </c>
      <c r="N906">
        <v>1007</v>
      </c>
      <c r="O906" t="s">
        <v>712</v>
      </c>
      <c r="P906" t="s">
        <v>712</v>
      </c>
      <c r="Q906">
        <v>1</v>
      </c>
      <c r="W906">
        <v>0</v>
      </c>
      <c r="X906">
        <v>619799737</v>
      </c>
      <c r="Y906">
        <v>3.5</v>
      </c>
      <c r="AA906">
        <v>19.57</v>
      </c>
      <c r="AB906">
        <v>0</v>
      </c>
      <c r="AC906">
        <v>0</v>
      </c>
      <c r="AD906">
        <v>0</v>
      </c>
      <c r="AE906">
        <v>2.44</v>
      </c>
      <c r="AF906">
        <v>0</v>
      </c>
      <c r="AG906">
        <v>0</v>
      </c>
      <c r="AH906">
        <v>0</v>
      </c>
      <c r="AI906">
        <v>8.02</v>
      </c>
      <c r="AJ906">
        <v>1</v>
      </c>
      <c r="AK906">
        <v>1</v>
      </c>
      <c r="AL906">
        <v>1</v>
      </c>
      <c r="AN906">
        <v>0</v>
      </c>
      <c r="AO906">
        <v>1</v>
      </c>
      <c r="AP906">
        <v>0</v>
      </c>
      <c r="AQ906">
        <v>0</v>
      </c>
      <c r="AR906">
        <v>0</v>
      </c>
      <c r="AS906" t="s">
        <v>3</v>
      </c>
      <c r="AT906">
        <v>3.5</v>
      </c>
      <c r="AU906" t="s">
        <v>3</v>
      </c>
      <c r="AV906">
        <v>0</v>
      </c>
      <c r="AW906">
        <v>2</v>
      </c>
      <c r="AX906">
        <v>68194311</v>
      </c>
      <c r="AY906">
        <v>1</v>
      </c>
      <c r="AZ906">
        <v>0</v>
      </c>
      <c r="BA906">
        <v>886</v>
      </c>
      <c r="BB906">
        <v>0</v>
      </c>
      <c r="BC906">
        <v>0</v>
      </c>
      <c r="BD906">
        <v>0</v>
      </c>
      <c r="BE906">
        <v>0</v>
      </c>
      <c r="BF906">
        <v>0</v>
      </c>
      <c r="BG906">
        <v>0</v>
      </c>
      <c r="BH906">
        <v>0</v>
      </c>
      <c r="BI906">
        <v>0</v>
      </c>
      <c r="BJ906">
        <v>0</v>
      </c>
      <c r="BK906">
        <v>0</v>
      </c>
      <c r="BL906">
        <v>0</v>
      </c>
      <c r="BM906">
        <v>0</v>
      </c>
      <c r="BN906">
        <v>0</v>
      </c>
      <c r="BO906">
        <v>0</v>
      </c>
      <c r="BP906">
        <v>0</v>
      </c>
      <c r="BQ906">
        <v>0</v>
      </c>
      <c r="BR906">
        <v>0</v>
      </c>
      <c r="BS906">
        <v>0</v>
      </c>
      <c r="BT906">
        <v>0</v>
      </c>
      <c r="BU906">
        <v>0</v>
      </c>
      <c r="BV906">
        <v>0</v>
      </c>
      <c r="BW906">
        <v>0</v>
      </c>
      <c r="CX906">
        <f>Y906*Source!I548</f>
        <v>0.55509999999999993</v>
      </c>
      <c r="CY906">
        <f>AA906</f>
        <v>19.57</v>
      </c>
      <c r="CZ906">
        <f>AE906</f>
        <v>2.44</v>
      </c>
      <c r="DA906">
        <f>AI906</f>
        <v>8.02</v>
      </c>
      <c r="DB906">
        <f>ROUND(ROUND(AT906*CZ906,2),6)</f>
        <v>8.5399999999999991</v>
      </c>
      <c r="DC906">
        <f>ROUND(ROUND(AT906*AG906,2),6)</f>
        <v>0</v>
      </c>
    </row>
    <row r="907" spans="1:107" x14ac:dyDescent="0.2">
      <c r="A907">
        <f>ROW(Source!A549)</f>
        <v>549</v>
      </c>
      <c r="B907">
        <v>68187018</v>
      </c>
      <c r="C907">
        <v>68194312</v>
      </c>
      <c r="D907">
        <v>18410572</v>
      </c>
      <c r="E907">
        <v>1</v>
      </c>
      <c r="F907">
        <v>1</v>
      </c>
      <c r="G907">
        <v>1</v>
      </c>
      <c r="H907">
        <v>1</v>
      </c>
      <c r="I907" t="s">
        <v>1119</v>
      </c>
      <c r="J907" t="s">
        <v>3</v>
      </c>
      <c r="K907" t="s">
        <v>1120</v>
      </c>
      <c r="L907">
        <v>1369</v>
      </c>
      <c r="N907">
        <v>1013</v>
      </c>
      <c r="O907" t="s">
        <v>665</v>
      </c>
      <c r="P907" t="s">
        <v>665</v>
      </c>
      <c r="Q907">
        <v>1</v>
      </c>
      <c r="W907">
        <v>0</v>
      </c>
      <c r="X907">
        <v>-546915240</v>
      </c>
      <c r="Y907">
        <v>356.983</v>
      </c>
      <c r="AA907">
        <v>0</v>
      </c>
      <c r="AB907">
        <v>0</v>
      </c>
      <c r="AC907">
        <v>0</v>
      </c>
      <c r="AD907">
        <v>8.74</v>
      </c>
      <c r="AE907">
        <v>0</v>
      </c>
      <c r="AF907">
        <v>0</v>
      </c>
      <c r="AG907">
        <v>0</v>
      </c>
      <c r="AH907">
        <v>8.74</v>
      </c>
      <c r="AI907">
        <v>1</v>
      </c>
      <c r="AJ907">
        <v>1</v>
      </c>
      <c r="AK907">
        <v>1</v>
      </c>
      <c r="AL907">
        <v>1</v>
      </c>
      <c r="AN907">
        <v>0</v>
      </c>
      <c r="AO907">
        <v>1</v>
      </c>
      <c r="AP907">
        <v>1</v>
      </c>
      <c r="AQ907">
        <v>0</v>
      </c>
      <c r="AR907">
        <v>0</v>
      </c>
      <c r="AS907" t="s">
        <v>3</v>
      </c>
      <c r="AT907">
        <v>310.42</v>
      </c>
      <c r="AU907" t="s">
        <v>21</v>
      </c>
      <c r="AV907">
        <v>1</v>
      </c>
      <c r="AW907">
        <v>2</v>
      </c>
      <c r="AX907">
        <v>68194324</v>
      </c>
      <c r="AY907">
        <v>1</v>
      </c>
      <c r="AZ907">
        <v>0</v>
      </c>
      <c r="BA907">
        <v>887</v>
      </c>
      <c r="BB907">
        <v>0</v>
      </c>
      <c r="BC907">
        <v>0</v>
      </c>
      <c r="BD907">
        <v>0</v>
      </c>
      <c r="BE907">
        <v>0</v>
      </c>
      <c r="BF907">
        <v>0</v>
      </c>
      <c r="BG907">
        <v>0</v>
      </c>
      <c r="BH907">
        <v>0</v>
      </c>
      <c r="BI907">
        <v>0</v>
      </c>
      <c r="BJ907">
        <v>0</v>
      </c>
      <c r="BK907">
        <v>0</v>
      </c>
      <c r="BL907">
        <v>0</v>
      </c>
      <c r="BM907">
        <v>0</v>
      </c>
      <c r="BN907">
        <v>0</v>
      </c>
      <c r="BO907">
        <v>0</v>
      </c>
      <c r="BP907">
        <v>0</v>
      </c>
      <c r="BQ907">
        <v>0</v>
      </c>
      <c r="BR907">
        <v>0</v>
      </c>
      <c r="BS907">
        <v>0</v>
      </c>
      <c r="BT907">
        <v>0</v>
      </c>
      <c r="BU907">
        <v>0</v>
      </c>
      <c r="BV907">
        <v>0</v>
      </c>
      <c r="BW907">
        <v>0</v>
      </c>
      <c r="CX907">
        <f>Y907*Source!I549</f>
        <v>56.617503799999994</v>
      </c>
      <c r="CY907">
        <f>AD907</f>
        <v>8.74</v>
      </c>
      <c r="CZ907">
        <f>AH907</f>
        <v>8.74</v>
      </c>
      <c r="DA907">
        <f>AL907</f>
        <v>1</v>
      </c>
      <c r="DB907">
        <f>ROUND((ROUND(AT907*CZ907,2)*1.15),6)</f>
        <v>3120.0304999999998</v>
      </c>
      <c r="DC907">
        <f>ROUND((ROUND(AT907*AG907,2)*1.15),6)</f>
        <v>0</v>
      </c>
    </row>
    <row r="908" spans="1:107" x14ac:dyDescent="0.2">
      <c r="A908">
        <f>ROW(Source!A549)</f>
        <v>549</v>
      </c>
      <c r="B908">
        <v>68187018</v>
      </c>
      <c r="C908">
        <v>68194312</v>
      </c>
      <c r="D908">
        <v>121548</v>
      </c>
      <c r="E908">
        <v>1</v>
      </c>
      <c r="F908">
        <v>1</v>
      </c>
      <c r="G908">
        <v>1</v>
      </c>
      <c r="H908">
        <v>1</v>
      </c>
      <c r="I908" t="s">
        <v>44</v>
      </c>
      <c r="J908" t="s">
        <v>3</v>
      </c>
      <c r="K908" t="s">
        <v>723</v>
      </c>
      <c r="L908">
        <v>608254</v>
      </c>
      <c r="N908">
        <v>1013</v>
      </c>
      <c r="O908" t="s">
        <v>724</v>
      </c>
      <c r="P908" t="s">
        <v>724</v>
      </c>
      <c r="Q908">
        <v>1</v>
      </c>
      <c r="W908">
        <v>0</v>
      </c>
      <c r="X908">
        <v>-185737400</v>
      </c>
      <c r="Y908">
        <v>2.15</v>
      </c>
      <c r="AA908">
        <v>0</v>
      </c>
      <c r="AB908">
        <v>0</v>
      </c>
      <c r="AC908">
        <v>0</v>
      </c>
      <c r="AD908">
        <v>0</v>
      </c>
      <c r="AE908">
        <v>0</v>
      </c>
      <c r="AF908">
        <v>0</v>
      </c>
      <c r="AG908">
        <v>0</v>
      </c>
      <c r="AH908">
        <v>0</v>
      </c>
      <c r="AI908">
        <v>1</v>
      </c>
      <c r="AJ908">
        <v>1</v>
      </c>
      <c r="AK908">
        <v>1</v>
      </c>
      <c r="AL908">
        <v>1</v>
      </c>
      <c r="AN908">
        <v>0</v>
      </c>
      <c r="AO908">
        <v>1</v>
      </c>
      <c r="AP908">
        <v>1</v>
      </c>
      <c r="AQ908">
        <v>0</v>
      </c>
      <c r="AR908">
        <v>0</v>
      </c>
      <c r="AS908" t="s">
        <v>3</v>
      </c>
      <c r="AT908">
        <v>1.72</v>
      </c>
      <c r="AU908" t="s">
        <v>20</v>
      </c>
      <c r="AV908">
        <v>2</v>
      </c>
      <c r="AW908">
        <v>2</v>
      </c>
      <c r="AX908">
        <v>68194325</v>
      </c>
      <c r="AY908">
        <v>1</v>
      </c>
      <c r="AZ908">
        <v>0</v>
      </c>
      <c r="BA908">
        <v>888</v>
      </c>
      <c r="BB908">
        <v>0</v>
      </c>
      <c r="BC908">
        <v>0</v>
      </c>
      <c r="BD908">
        <v>0</v>
      </c>
      <c r="BE908">
        <v>0</v>
      </c>
      <c r="BF908">
        <v>0</v>
      </c>
      <c r="BG908">
        <v>0</v>
      </c>
      <c r="BH908">
        <v>0</v>
      </c>
      <c r="BI908">
        <v>0</v>
      </c>
      <c r="BJ908">
        <v>0</v>
      </c>
      <c r="BK908">
        <v>0</v>
      </c>
      <c r="BL908">
        <v>0</v>
      </c>
      <c r="BM908">
        <v>0</v>
      </c>
      <c r="BN908">
        <v>0</v>
      </c>
      <c r="BO908">
        <v>0</v>
      </c>
      <c r="BP908">
        <v>0</v>
      </c>
      <c r="BQ908">
        <v>0</v>
      </c>
      <c r="BR908">
        <v>0</v>
      </c>
      <c r="BS908">
        <v>0</v>
      </c>
      <c r="BT908">
        <v>0</v>
      </c>
      <c r="BU908">
        <v>0</v>
      </c>
      <c r="BV908">
        <v>0</v>
      </c>
      <c r="BW908">
        <v>0</v>
      </c>
      <c r="CX908">
        <f>Y908*Source!I549</f>
        <v>0.34098999999999996</v>
      </c>
      <c r="CY908">
        <f>AD908</f>
        <v>0</v>
      </c>
      <c r="CZ908">
        <f>AH908</f>
        <v>0</v>
      </c>
      <c r="DA908">
        <f>AL908</f>
        <v>1</v>
      </c>
      <c r="DB908">
        <f t="shared" ref="DB908:DB913" si="211">ROUND((ROUND(AT908*CZ908,2)*1.25),6)</f>
        <v>0</v>
      </c>
      <c r="DC908">
        <f t="shared" ref="DC908:DC913" si="212">ROUND((ROUND(AT908*AG908,2)*1.25),6)</f>
        <v>0</v>
      </c>
    </row>
    <row r="909" spans="1:107" x14ac:dyDescent="0.2">
      <c r="A909">
        <f>ROW(Source!A549)</f>
        <v>549</v>
      </c>
      <c r="B909">
        <v>68187018</v>
      </c>
      <c r="C909">
        <v>68194312</v>
      </c>
      <c r="D909">
        <v>64871195</v>
      </c>
      <c r="E909">
        <v>1</v>
      </c>
      <c r="F909">
        <v>1</v>
      </c>
      <c r="G909">
        <v>1</v>
      </c>
      <c r="H909">
        <v>2</v>
      </c>
      <c r="I909" t="s">
        <v>1121</v>
      </c>
      <c r="J909" t="s">
        <v>1122</v>
      </c>
      <c r="K909" t="s">
        <v>1123</v>
      </c>
      <c r="L909">
        <v>1368</v>
      </c>
      <c r="N909">
        <v>1011</v>
      </c>
      <c r="O909" t="s">
        <v>669</v>
      </c>
      <c r="P909" t="s">
        <v>669</v>
      </c>
      <c r="Q909">
        <v>1</v>
      </c>
      <c r="W909">
        <v>0</v>
      </c>
      <c r="X909">
        <v>-6942991</v>
      </c>
      <c r="Y909">
        <v>2.5000000000000001E-2</v>
      </c>
      <c r="AA909">
        <v>0</v>
      </c>
      <c r="AB909">
        <v>779.24</v>
      </c>
      <c r="AC909">
        <v>383.81</v>
      </c>
      <c r="AD909">
        <v>0</v>
      </c>
      <c r="AE909">
        <v>0</v>
      </c>
      <c r="AF909">
        <v>83.43</v>
      </c>
      <c r="AG909">
        <v>13.5</v>
      </c>
      <c r="AH909">
        <v>0</v>
      </c>
      <c r="AI909">
        <v>1</v>
      </c>
      <c r="AJ909">
        <v>9.34</v>
      </c>
      <c r="AK909">
        <v>28.43</v>
      </c>
      <c r="AL909">
        <v>1</v>
      </c>
      <c r="AN909">
        <v>0</v>
      </c>
      <c r="AO909">
        <v>1</v>
      </c>
      <c r="AP909">
        <v>1</v>
      </c>
      <c r="AQ909">
        <v>0</v>
      </c>
      <c r="AR909">
        <v>0</v>
      </c>
      <c r="AS909" t="s">
        <v>3</v>
      </c>
      <c r="AT909">
        <v>0.02</v>
      </c>
      <c r="AU909" t="s">
        <v>20</v>
      </c>
      <c r="AV909">
        <v>0</v>
      </c>
      <c r="AW909">
        <v>2</v>
      </c>
      <c r="AX909">
        <v>68194326</v>
      </c>
      <c r="AY909">
        <v>1</v>
      </c>
      <c r="AZ909">
        <v>0</v>
      </c>
      <c r="BA909">
        <v>889</v>
      </c>
      <c r="BB909">
        <v>0</v>
      </c>
      <c r="BC909">
        <v>0</v>
      </c>
      <c r="BD909">
        <v>0</v>
      </c>
      <c r="BE909">
        <v>0</v>
      </c>
      <c r="BF909">
        <v>0</v>
      </c>
      <c r="BG909">
        <v>0</v>
      </c>
      <c r="BH909">
        <v>0</v>
      </c>
      <c r="BI909">
        <v>0</v>
      </c>
      <c r="BJ909">
        <v>0</v>
      </c>
      <c r="BK909">
        <v>0</v>
      </c>
      <c r="BL909">
        <v>0</v>
      </c>
      <c r="BM909">
        <v>0</v>
      </c>
      <c r="BN909">
        <v>0</v>
      </c>
      <c r="BO909">
        <v>0</v>
      </c>
      <c r="BP909">
        <v>0</v>
      </c>
      <c r="BQ909">
        <v>0</v>
      </c>
      <c r="BR909">
        <v>0</v>
      </c>
      <c r="BS909">
        <v>0</v>
      </c>
      <c r="BT909">
        <v>0</v>
      </c>
      <c r="BU909">
        <v>0</v>
      </c>
      <c r="BV909">
        <v>0</v>
      </c>
      <c r="BW909">
        <v>0</v>
      </c>
      <c r="CX909">
        <f>Y909*Source!I549</f>
        <v>3.9649999999999998E-3</v>
      </c>
      <c r="CY909">
        <f>AB909</f>
        <v>779.24</v>
      </c>
      <c r="CZ909">
        <f>AF909</f>
        <v>83.43</v>
      </c>
      <c r="DA909">
        <f>AJ909</f>
        <v>9.34</v>
      </c>
      <c r="DB909">
        <f t="shared" si="211"/>
        <v>2.0874999999999999</v>
      </c>
      <c r="DC909">
        <f t="shared" si="212"/>
        <v>0.33750000000000002</v>
      </c>
    </row>
    <row r="910" spans="1:107" x14ac:dyDescent="0.2">
      <c r="A910">
        <f>ROW(Source!A549)</f>
        <v>549</v>
      </c>
      <c r="B910">
        <v>68187018</v>
      </c>
      <c r="C910">
        <v>68194312</v>
      </c>
      <c r="D910">
        <v>64871276</v>
      </c>
      <c r="E910">
        <v>1</v>
      </c>
      <c r="F910">
        <v>1</v>
      </c>
      <c r="G910">
        <v>1</v>
      </c>
      <c r="H910">
        <v>2</v>
      </c>
      <c r="I910" t="s">
        <v>1124</v>
      </c>
      <c r="J910" t="s">
        <v>1125</v>
      </c>
      <c r="K910" t="s">
        <v>1126</v>
      </c>
      <c r="L910">
        <v>1368</v>
      </c>
      <c r="N910">
        <v>1011</v>
      </c>
      <c r="O910" t="s">
        <v>669</v>
      </c>
      <c r="P910" t="s">
        <v>669</v>
      </c>
      <c r="Q910">
        <v>1</v>
      </c>
      <c r="W910">
        <v>0</v>
      </c>
      <c r="X910">
        <v>-1474388027</v>
      </c>
      <c r="Y910">
        <v>1.2500000000000001E-2</v>
      </c>
      <c r="AA910">
        <v>0</v>
      </c>
      <c r="AB910">
        <v>840.5</v>
      </c>
      <c r="AC910">
        <v>329.79</v>
      </c>
      <c r="AD910">
        <v>0</v>
      </c>
      <c r="AE910">
        <v>0</v>
      </c>
      <c r="AF910">
        <v>88.01</v>
      </c>
      <c r="AG910">
        <v>11.6</v>
      </c>
      <c r="AH910">
        <v>0</v>
      </c>
      <c r="AI910">
        <v>1</v>
      </c>
      <c r="AJ910">
        <v>9.5500000000000007</v>
      </c>
      <c r="AK910">
        <v>28.43</v>
      </c>
      <c r="AL910">
        <v>1</v>
      </c>
      <c r="AN910">
        <v>0</v>
      </c>
      <c r="AO910">
        <v>1</v>
      </c>
      <c r="AP910">
        <v>1</v>
      </c>
      <c r="AQ910">
        <v>0</v>
      </c>
      <c r="AR910">
        <v>0</v>
      </c>
      <c r="AS910" t="s">
        <v>3</v>
      </c>
      <c r="AT910">
        <v>0.01</v>
      </c>
      <c r="AU910" t="s">
        <v>20</v>
      </c>
      <c r="AV910">
        <v>0</v>
      </c>
      <c r="AW910">
        <v>2</v>
      </c>
      <c r="AX910">
        <v>68194327</v>
      </c>
      <c r="AY910">
        <v>1</v>
      </c>
      <c r="AZ910">
        <v>0</v>
      </c>
      <c r="BA910">
        <v>890</v>
      </c>
      <c r="BB910">
        <v>0</v>
      </c>
      <c r="BC910">
        <v>0</v>
      </c>
      <c r="BD910">
        <v>0</v>
      </c>
      <c r="BE910">
        <v>0</v>
      </c>
      <c r="BF910">
        <v>0</v>
      </c>
      <c r="BG910">
        <v>0</v>
      </c>
      <c r="BH910">
        <v>0</v>
      </c>
      <c r="BI910">
        <v>0</v>
      </c>
      <c r="BJ910">
        <v>0</v>
      </c>
      <c r="BK910">
        <v>0</v>
      </c>
      <c r="BL910">
        <v>0</v>
      </c>
      <c r="BM910">
        <v>0</v>
      </c>
      <c r="BN910">
        <v>0</v>
      </c>
      <c r="BO910">
        <v>0</v>
      </c>
      <c r="BP910">
        <v>0</v>
      </c>
      <c r="BQ910">
        <v>0</v>
      </c>
      <c r="BR910">
        <v>0</v>
      </c>
      <c r="BS910">
        <v>0</v>
      </c>
      <c r="BT910">
        <v>0</v>
      </c>
      <c r="BU910">
        <v>0</v>
      </c>
      <c r="BV910">
        <v>0</v>
      </c>
      <c r="BW910">
        <v>0</v>
      </c>
      <c r="CX910">
        <f>Y910*Source!I549</f>
        <v>1.9824999999999999E-3</v>
      </c>
      <c r="CY910">
        <f>AB910</f>
        <v>840.5</v>
      </c>
      <c r="CZ910">
        <f>AF910</f>
        <v>88.01</v>
      </c>
      <c r="DA910">
        <f>AJ910</f>
        <v>9.5500000000000007</v>
      </c>
      <c r="DB910">
        <f t="shared" si="211"/>
        <v>1.1000000000000001</v>
      </c>
      <c r="DC910">
        <f t="shared" si="212"/>
        <v>0.15</v>
      </c>
    </row>
    <row r="911" spans="1:107" x14ac:dyDescent="0.2">
      <c r="A911">
        <f>ROW(Source!A549)</f>
        <v>549</v>
      </c>
      <c r="B911">
        <v>68187018</v>
      </c>
      <c r="C911">
        <v>68194312</v>
      </c>
      <c r="D911">
        <v>64871816</v>
      </c>
      <c r="E911">
        <v>1</v>
      </c>
      <c r="F911">
        <v>1</v>
      </c>
      <c r="G911">
        <v>1</v>
      </c>
      <c r="H911">
        <v>2</v>
      </c>
      <c r="I911" t="s">
        <v>805</v>
      </c>
      <c r="J911" t="s">
        <v>806</v>
      </c>
      <c r="K911" t="s">
        <v>807</v>
      </c>
      <c r="L911">
        <v>1368</v>
      </c>
      <c r="N911">
        <v>1011</v>
      </c>
      <c r="O911" t="s">
        <v>669</v>
      </c>
      <c r="P911" t="s">
        <v>669</v>
      </c>
      <c r="Q911">
        <v>1</v>
      </c>
      <c r="W911">
        <v>0</v>
      </c>
      <c r="X911">
        <v>-1709160983</v>
      </c>
      <c r="Y911">
        <v>2.1124999999999998</v>
      </c>
      <c r="AA911">
        <v>0</v>
      </c>
      <c r="AB911">
        <v>311.12</v>
      </c>
      <c r="AC911">
        <v>286.01</v>
      </c>
      <c r="AD911">
        <v>0</v>
      </c>
      <c r="AE911">
        <v>0</v>
      </c>
      <c r="AF911">
        <v>12.4</v>
      </c>
      <c r="AG911">
        <v>10.06</v>
      </c>
      <c r="AH911">
        <v>0</v>
      </c>
      <c r="AI911">
        <v>1</v>
      </c>
      <c r="AJ911">
        <v>25.09</v>
      </c>
      <c r="AK911">
        <v>28.43</v>
      </c>
      <c r="AL911">
        <v>1</v>
      </c>
      <c r="AN911">
        <v>0</v>
      </c>
      <c r="AO911">
        <v>1</v>
      </c>
      <c r="AP911">
        <v>1</v>
      </c>
      <c r="AQ911">
        <v>0</v>
      </c>
      <c r="AR911">
        <v>0</v>
      </c>
      <c r="AS911" t="s">
        <v>3</v>
      </c>
      <c r="AT911">
        <v>1.69</v>
      </c>
      <c r="AU911" t="s">
        <v>20</v>
      </c>
      <c r="AV911">
        <v>0</v>
      </c>
      <c r="AW911">
        <v>2</v>
      </c>
      <c r="AX911">
        <v>68194328</v>
      </c>
      <c r="AY911">
        <v>1</v>
      </c>
      <c r="AZ911">
        <v>0</v>
      </c>
      <c r="BA911">
        <v>891</v>
      </c>
      <c r="BB911">
        <v>0</v>
      </c>
      <c r="BC911">
        <v>0</v>
      </c>
      <c r="BD911">
        <v>0</v>
      </c>
      <c r="BE911">
        <v>0</v>
      </c>
      <c r="BF911">
        <v>0</v>
      </c>
      <c r="BG911">
        <v>0</v>
      </c>
      <c r="BH911">
        <v>0</v>
      </c>
      <c r="BI911">
        <v>0</v>
      </c>
      <c r="BJ911">
        <v>0</v>
      </c>
      <c r="BK911">
        <v>0</v>
      </c>
      <c r="BL911">
        <v>0</v>
      </c>
      <c r="BM911">
        <v>0</v>
      </c>
      <c r="BN911">
        <v>0</v>
      </c>
      <c r="BO911">
        <v>0</v>
      </c>
      <c r="BP911">
        <v>0</v>
      </c>
      <c r="BQ911">
        <v>0</v>
      </c>
      <c r="BR911">
        <v>0</v>
      </c>
      <c r="BS911">
        <v>0</v>
      </c>
      <c r="BT911">
        <v>0</v>
      </c>
      <c r="BU911">
        <v>0</v>
      </c>
      <c r="BV911">
        <v>0</v>
      </c>
      <c r="BW911">
        <v>0</v>
      </c>
      <c r="CX911">
        <f>Y911*Source!I549</f>
        <v>0.33504249999999997</v>
      </c>
      <c r="CY911">
        <f>AB911</f>
        <v>311.12</v>
      </c>
      <c r="CZ911">
        <f>AF911</f>
        <v>12.4</v>
      </c>
      <c r="DA911">
        <f>AJ911</f>
        <v>25.09</v>
      </c>
      <c r="DB911">
        <f t="shared" si="211"/>
        <v>26.2</v>
      </c>
      <c r="DC911">
        <f t="shared" si="212"/>
        <v>21.25</v>
      </c>
    </row>
    <row r="912" spans="1:107" x14ac:dyDescent="0.2">
      <c r="A912">
        <f>ROW(Source!A549)</f>
        <v>549</v>
      </c>
      <c r="B912">
        <v>68187018</v>
      </c>
      <c r="C912">
        <v>68194312</v>
      </c>
      <c r="D912">
        <v>64872921</v>
      </c>
      <c r="E912">
        <v>1</v>
      </c>
      <c r="F912">
        <v>1</v>
      </c>
      <c r="G912">
        <v>1</v>
      </c>
      <c r="H912">
        <v>2</v>
      </c>
      <c r="I912" t="s">
        <v>1127</v>
      </c>
      <c r="J912" t="s">
        <v>1128</v>
      </c>
      <c r="K912" t="s">
        <v>1129</v>
      </c>
      <c r="L912">
        <v>1368</v>
      </c>
      <c r="N912">
        <v>1011</v>
      </c>
      <c r="O912" t="s">
        <v>669</v>
      </c>
      <c r="P912" t="s">
        <v>669</v>
      </c>
      <c r="Q912">
        <v>1</v>
      </c>
      <c r="W912">
        <v>0</v>
      </c>
      <c r="X912">
        <v>-1769198364</v>
      </c>
      <c r="Y912">
        <v>6.25E-2</v>
      </c>
      <c r="AA912">
        <v>0</v>
      </c>
      <c r="AB912">
        <v>17.25</v>
      </c>
      <c r="AC912">
        <v>0</v>
      </c>
      <c r="AD912">
        <v>0</v>
      </c>
      <c r="AE912">
        <v>0</v>
      </c>
      <c r="AF912">
        <v>9.9700000000000006</v>
      </c>
      <c r="AG912">
        <v>0</v>
      </c>
      <c r="AH912">
        <v>0</v>
      </c>
      <c r="AI912">
        <v>1</v>
      </c>
      <c r="AJ912">
        <v>1.73</v>
      </c>
      <c r="AK912">
        <v>28.43</v>
      </c>
      <c r="AL912">
        <v>1</v>
      </c>
      <c r="AN912">
        <v>0</v>
      </c>
      <c r="AO912">
        <v>1</v>
      </c>
      <c r="AP912">
        <v>1</v>
      </c>
      <c r="AQ912">
        <v>0</v>
      </c>
      <c r="AR912">
        <v>0</v>
      </c>
      <c r="AS912" t="s">
        <v>3</v>
      </c>
      <c r="AT912">
        <v>0.05</v>
      </c>
      <c r="AU912" t="s">
        <v>20</v>
      </c>
      <c r="AV912">
        <v>0</v>
      </c>
      <c r="AW912">
        <v>2</v>
      </c>
      <c r="AX912">
        <v>68194329</v>
      </c>
      <c r="AY912">
        <v>1</v>
      </c>
      <c r="AZ912">
        <v>0</v>
      </c>
      <c r="BA912">
        <v>892</v>
      </c>
      <c r="BB912">
        <v>0</v>
      </c>
      <c r="BC912">
        <v>0</v>
      </c>
      <c r="BD912">
        <v>0</v>
      </c>
      <c r="BE912">
        <v>0</v>
      </c>
      <c r="BF912">
        <v>0</v>
      </c>
      <c r="BG912">
        <v>0</v>
      </c>
      <c r="BH912">
        <v>0</v>
      </c>
      <c r="BI912">
        <v>0</v>
      </c>
      <c r="BJ912">
        <v>0</v>
      </c>
      <c r="BK912">
        <v>0</v>
      </c>
      <c r="BL912">
        <v>0</v>
      </c>
      <c r="BM912">
        <v>0</v>
      </c>
      <c r="BN912">
        <v>0</v>
      </c>
      <c r="BO912">
        <v>0</v>
      </c>
      <c r="BP912">
        <v>0</v>
      </c>
      <c r="BQ912">
        <v>0</v>
      </c>
      <c r="BR912">
        <v>0</v>
      </c>
      <c r="BS912">
        <v>0</v>
      </c>
      <c r="BT912">
        <v>0</v>
      </c>
      <c r="BU912">
        <v>0</v>
      </c>
      <c r="BV912">
        <v>0</v>
      </c>
      <c r="BW912">
        <v>0</v>
      </c>
      <c r="CX912">
        <f>Y912*Source!I549</f>
        <v>9.9124999999999994E-3</v>
      </c>
      <c r="CY912">
        <f>AB912</f>
        <v>17.25</v>
      </c>
      <c r="CZ912">
        <f>AF912</f>
        <v>9.9700000000000006</v>
      </c>
      <c r="DA912">
        <f>AJ912</f>
        <v>1.73</v>
      </c>
      <c r="DB912">
        <f t="shared" si="211"/>
        <v>0.625</v>
      </c>
      <c r="DC912">
        <f t="shared" si="212"/>
        <v>0</v>
      </c>
    </row>
    <row r="913" spans="1:107" x14ac:dyDescent="0.2">
      <c r="A913">
        <f>ROW(Source!A549)</f>
        <v>549</v>
      </c>
      <c r="B913">
        <v>68187018</v>
      </c>
      <c r="C913">
        <v>68194312</v>
      </c>
      <c r="D913">
        <v>64873129</v>
      </c>
      <c r="E913">
        <v>1</v>
      </c>
      <c r="F913">
        <v>1</v>
      </c>
      <c r="G913">
        <v>1</v>
      </c>
      <c r="H913">
        <v>2</v>
      </c>
      <c r="I913" t="s">
        <v>715</v>
      </c>
      <c r="J913" t="s">
        <v>716</v>
      </c>
      <c r="K913" t="s">
        <v>717</v>
      </c>
      <c r="L913">
        <v>1368</v>
      </c>
      <c r="N913">
        <v>1011</v>
      </c>
      <c r="O913" t="s">
        <v>669</v>
      </c>
      <c r="P913" t="s">
        <v>669</v>
      </c>
      <c r="Q913">
        <v>1</v>
      </c>
      <c r="W913">
        <v>0</v>
      </c>
      <c r="X913">
        <v>1230759911</v>
      </c>
      <c r="Y913">
        <v>1.2500000000000001E-2</v>
      </c>
      <c r="AA913">
        <v>0</v>
      </c>
      <c r="AB913">
        <v>851.65</v>
      </c>
      <c r="AC913">
        <v>329.79</v>
      </c>
      <c r="AD913">
        <v>0</v>
      </c>
      <c r="AE913">
        <v>0</v>
      </c>
      <c r="AF913">
        <v>87.17</v>
      </c>
      <c r="AG913">
        <v>11.6</v>
      </c>
      <c r="AH913">
        <v>0</v>
      </c>
      <c r="AI913">
        <v>1</v>
      </c>
      <c r="AJ913">
        <v>9.77</v>
      </c>
      <c r="AK913">
        <v>28.43</v>
      </c>
      <c r="AL913">
        <v>1</v>
      </c>
      <c r="AN913">
        <v>0</v>
      </c>
      <c r="AO913">
        <v>1</v>
      </c>
      <c r="AP913">
        <v>1</v>
      </c>
      <c r="AQ913">
        <v>0</v>
      </c>
      <c r="AR913">
        <v>0</v>
      </c>
      <c r="AS913" t="s">
        <v>3</v>
      </c>
      <c r="AT913">
        <v>0.01</v>
      </c>
      <c r="AU913" t="s">
        <v>20</v>
      </c>
      <c r="AV913">
        <v>0</v>
      </c>
      <c r="AW913">
        <v>2</v>
      </c>
      <c r="AX913">
        <v>68194330</v>
      </c>
      <c r="AY913">
        <v>1</v>
      </c>
      <c r="AZ913">
        <v>0</v>
      </c>
      <c r="BA913">
        <v>893</v>
      </c>
      <c r="BB913">
        <v>0</v>
      </c>
      <c r="BC913">
        <v>0</v>
      </c>
      <c r="BD913">
        <v>0</v>
      </c>
      <c r="BE913">
        <v>0</v>
      </c>
      <c r="BF913">
        <v>0</v>
      </c>
      <c r="BG913">
        <v>0</v>
      </c>
      <c r="BH913">
        <v>0</v>
      </c>
      <c r="BI913">
        <v>0</v>
      </c>
      <c r="BJ913">
        <v>0</v>
      </c>
      <c r="BK913">
        <v>0</v>
      </c>
      <c r="BL913">
        <v>0</v>
      </c>
      <c r="BM913">
        <v>0</v>
      </c>
      <c r="BN913">
        <v>0</v>
      </c>
      <c r="BO913">
        <v>0</v>
      </c>
      <c r="BP913">
        <v>0</v>
      </c>
      <c r="BQ913">
        <v>0</v>
      </c>
      <c r="BR913">
        <v>0</v>
      </c>
      <c r="BS913">
        <v>0</v>
      </c>
      <c r="BT913">
        <v>0</v>
      </c>
      <c r="BU913">
        <v>0</v>
      </c>
      <c r="BV913">
        <v>0</v>
      </c>
      <c r="BW913">
        <v>0</v>
      </c>
      <c r="CX913">
        <f>Y913*Source!I549</f>
        <v>1.9824999999999999E-3</v>
      </c>
      <c r="CY913">
        <f>AB913</f>
        <v>851.65</v>
      </c>
      <c r="CZ913">
        <f>AF913</f>
        <v>87.17</v>
      </c>
      <c r="DA913">
        <f>AJ913</f>
        <v>9.77</v>
      </c>
      <c r="DB913">
        <f t="shared" si="211"/>
        <v>1.0874999999999999</v>
      </c>
      <c r="DC913">
        <f t="shared" si="212"/>
        <v>0.15</v>
      </c>
    </row>
    <row r="914" spans="1:107" x14ac:dyDescent="0.2">
      <c r="A914">
        <f>ROW(Source!A549)</f>
        <v>549</v>
      </c>
      <c r="B914">
        <v>68187018</v>
      </c>
      <c r="C914">
        <v>68194312</v>
      </c>
      <c r="D914">
        <v>64808842</v>
      </c>
      <c r="E914">
        <v>1</v>
      </c>
      <c r="F914">
        <v>1</v>
      </c>
      <c r="G914">
        <v>1</v>
      </c>
      <c r="H914">
        <v>3</v>
      </c>
      <c r="I914" t="s">
        <v>1130</v>
      </c>
      <c r="J914" t="s">
        <v>1131</v>
      </c>
      <c r="K914" t="s">
        <v>1132</v>
      </c>
      <c r="L914">
        <v>1348</v>
      </c>
      <c r="N914">
        <v>1009</v>
      </c>
      <c r="O914" t="s">
        <v>133</v>
      </c>
      <c r="P914" t="s">
        <v>133</v>
      </c>
      <c r="Q914">
        <v>1000</v>
      </c>
      <c r="W914">
        <v>0</v>
      </c>
      <c r="X914">
        <v>-955444283</v>
      </c>
      <c r="Y914">
        <v>1.2999999999999999E-2</v>
      </c>
      <c r="AA914">
        <v>36320.870000000003</v>
      </c>
      <c r="AB914">
        <v>0</v>
      </c>
      <c r="AC914">
        <v>0</v>
      </c>
      <c r="AD914">
        <v>0</v>
      </c>
      <c r="AE914">
        <v>6532.53</v>
      </c>
      <c r="AF914">
        <v>0</v>
      </c>
      <c r="AG914">
        <v>0</v>
      </c>
      <c r="AH914">
        <v>0</v>
      </c>
      <c r="AI914">
        <v>5.56</v>
      </c>
      <c r="AJ914">
        <v>1</v>
      </c>
      <c r="AK914">
        <v>1</v>
      </c>
      <c r="AL914">
        <v>1</v>
      </c>
      <c r="AN914">
        <v>0</v>
      </c>
      <c r="AO914">
        <v>1</v>
      </c>
      <c r="AP914">
        <v>0</v>
      </c>
      <c r="AQ914">
        <v>0</v>
      </c>
      <c r="AR914">
        <v>0</v>
      </c>
      <c r="AS914" t="s">
        <v>3</v>
      </c>
      <c r="AT914">
        <v>1.2999999999999999E-2</v>
      </c>
      <c r="AU914" t="s">
        <v>3</v>
      </c>
      <c r="AV914">
        <v>0</v>
      </c>
      <c r="AW914">
        <v>2</v>
      </c>
      <c r="AX914">
        <v>68194331</v>
      </c>
      <c r="AY914">
        <v>1</v>
      </c>
      <c r="AZ914">
        <v>0</v>
      </c>
      <c r="BA914">
        <v>894</v>
      </c>
      <c r="BB914">
        <v>0</v>
      </c>
      <c r="BC914">
        <v>0</v>
      </c>
      <c r="BD914">
        <v>0</v>
      </c>
      <c r="BE914">
        <v>0</v>
      </c>
      <c r="BF914">
        <v>0</v>
      </c>
      <c r="BG914">
        <v>0</v>
      </c>
      <c r="BH914">
        <v>0</v>
      </c>
      <c r="BI914">
        <v>0</v>
      </c>
      <c r="BJ914">
        <v>0</v>
      </c>
      <c r="BK914">
        <v>0</v>
      </c>
      <c r="BL914">
        <v>0</v>
      </c>
      <c r="BM914">
        <v>0</v>
      </c>
      <c r="BN914">
        <v>0</v>
      </c>
      <c r="BO914">
        <v>0</v>
      </c>
      <c r="BP914">
        <v>0</v>
      </c>
      <c r="BQ914">
        <v>0</v>
      </c>
      <c r="BR914">
        <v>0</v>
      </c>
      <c r="BS914">
        <v>0</v>
      </c>
      <c r="BT914">
        <v>0</v>
      </c>
      <c r="BU914">
        <v>0</v>
      </c>
      <c r="BV914">
        <v>0</v>
      </c>
      <c r="BW914">
        <v>0</v>
      </c>
      <c r="CX914">
        <f>Y914*Source!I549</f>
        <v>2.0617999999999999E-3</v>
      </c>
      <c r="CY914">
        <f>AA914</f>
        <v>36320.870000000003</v>
      </c>
      <c r="CZ914">
        <f>AE914</f>
        <v>6532.53</v>
      </c>
      <c r="DA914">
        <f>AI914</f>
        <v>5.56</v>
      </c>
      <c r="DB914">
        <f>ROUND(ROUND(AT914*CZ914,2),6)</f>
        <v>84.92</v>
      </c>
      <c r="DC914">
        <f>ROUND(ROUND(AT914*AG914,2),6)</f>
        <v>0</v>
      </c>
    </row>
    <row r="915" spans="1:107" x14ac:dyDescent="0.2">
      <c r="A915">
        <f>ROW(Source!A549)</f>
        <v>549</v>
      </c>
      <c r="B915">
        <v>68187018</v>
      </c>
      <c r="C915">
        <v>68194312</v>
      </c>
      <c r="D915">
        <v>64810827</v>
      </c>
      <c r="E915">
        <v>1</v>
      </c>
      <c r="F915">
        <v>1</v>
      </c>
      <c r="G915">
        <v>1</v>
      </c>
      <c r="H915">
        <v>3</v>
      </c>
      <c r="I915" t="s">
        <v>1133</v>
      </c>
      <c r="J915" t="s">
        <v>1134</v>
      </c>
      <c r="K915" t="s">
        <v>1135</v>
      </c>
      <c r="L915">
        <v>1346</v>
      </c>
      <c r="N915">
        <v>1009</v>
      </c>
      <c r="O915" t="s">
        <v>120</v>
      </c>
      <c r="P915" t="s">
        <v>120</v>
      </c>
      <c r="Q915">
        <v>1</v>
      </c>
      <c r="W915">
        <v>0</v>
      </c>
      <c r="X915">
        <v>-2053666360</v>
      </c>
      <c r="Y915">
        <v>1200</v>
      </c>
      <c r="AA915">
        <v>13.12</v>
      </c>
      <c r="AB915">
        <v>0</v>
      </c>
      <c r="AC915">
        <v>0</v>
      </c>
      <c r="AD915">
        <v>0</v>
      </c>
      <c r="AE915">
        <v>3.86</v>
      </c>
      <c r="AF915">
        <v>0</v>
      </c>
      <c r="AG915">
        <v>0</v>
      </c>
      <c r="AH915">
        <v>0</v>
      </c>
      <c r="AI915">
        <v>3.4</v>
      </c>
      <c r="AJ915">
        <v>1</v>
      </c>
      <c r="AK915">
        <v>1</v>
      </c>
      <c r="AL915">
        <v>1</v>
      </c>
      <c r="AN915">
        <v>0</v>
      </c>
      <c r="AO915">
        <v>1</v>
      </c>
      <c r="AP915">
        <v>0</v>
      </c>
      <c r="AQ915">
        <v>0</v>
      </c>
      <c r="AR915">
        <v>0</v>
      </c>
      <c r="AS915" t="s">
        <v>3</v>
      </c>
      <c r="AT915">
        <v>1200</v>
      </c>
      <c r="AU915" t="s">
        <v>3</v>
      </c>
      <c r="AV915">
        <v>0</v>
      </c>
      <c r="AW915">
        <v>2</v>
      </c>
      <c r="AX915">
        <v>68194332</v>
      </c>
      <c r="AY915">
        <v>1</v>
      </c>
      <c r="AZ915">
        <v>0</v>
      </c>
      <c r="BA915">
        <v>895</v>
      </c>
      <c r="BB915">
        <v>0</v>
      </c>
      <c r="BC915">
        <v>0</v>
      </c>
      <c r="BD915">
        <v>0</v>
      </c>
      <c r="BE915">
        <v>0</v>
      </c>
      <c r="BF915">
        <v>0</v>
      </c>
      <c r="BG915">
        <v>0</v>
      </c>
      <c r="BH915">
        <v>0</v>
      </c>
      <c r="BI915">
        <v>0</v>
      </c>
      <c r="BJ915">
        <v>0</v>
      </c>
      <c r="BK915">
        <v>0</v>
      </c>
      <c r="BL915">
        <v>0</v>
      </c>
      <c r="BM915">
        <v>0</v>
      </c>
      <c r="BN915">
        <v>0</v>
      </c>
      <c r="BO915">
        <v>0</v>
      </c>
      <c r="BP915">
        <v>0</v>
      </c>
      <c r="BQ915">
        <v>0</v>
      </c>
      <c r="BR915">
        <v>0</v>
      </c>
      <c r="BS915">
        <v>0</v>
      </c>
      <c r="BT915">
        <v>0</v>
      </c>
      <c r="BU915">
        <v>0</v>
      </c>
      <c r="BV915">
        <v>0</v>
      </c>
      <c r="BW915">
        <v>0</v>
      </c>
      <c r="CX915">
        <f>Y915*Source!I549</f>
        <v>190.32</v>
      </c>
      <c r="CY915">
        <f>AA915</f>
        <v>13.12</v>
      </c>
      <c r="CZ915">
        <f>AE915</f>
        <v>3.86</v>
      </c>
      <c r="DA915">
        <f>AI915</f>
        <v>3.4</v>
      </c>
      <c r="DB915">
        <f>ROUND(ROUND(AT915*CZ915,2),6)</f>
        <v>4632</v>
      </c>
      <c r="DC915">
        <f>ROUND(ROUND(AT915*AG915,2),6)</f>
        <v>0</v>
      </c>
    </row>
    <row r="916" spans="1:107" x14ac:dyDescent="0.2">
      <c r="A916">
        <f>ROW(Source!A549)</f>
        <v>549</v>
      </c>
      <c r="B916">
        <v>68187018</v>
      </c>
      <c r="C916">
        <v>68194312</v>
      </c>
      <c r="D916">
        <v>64810934</v>
      </c>
      <c r="E916">
        <v>1</v>
      </c>
      <c r="F916">
        <v>1</v>
      </c>
      <c r="G916">
        <v>1</v>
      </c>
      <c r="H916">
        <v>3</v>
      </c>
      <c r="I916" t="s">
        <v>1136</v>
      </c>
      <c r="J916" t="s">
        <v>1137</v>
      </c>
      <c r="K916" t="s">
        <v>1138</v>
      </c>
      <c r="L916">
        <v>1327</v>
      </c>
      <c r="N916">
        <v>1005</v>
      </c>
      <c r="O916" t="s">
        <v>31</v>
      </c>
      <c r="P916" t="s">
        <v>31</v>
      </c>
      <c r="Q916">
        <v>1</v>
      </c>
      <c r="W916">
        <v>0</v>
      </c>
      <c r="X916">
        <v>1379249491</v>
      </c>
      <c r="Y916">
        <v>102</v>
      </c>
      <c r="AA916">
        <v>544.69000000000005</v>
      </c>
      <c r="AB916">
        <v>0</v>
      </c>
      <c r="AC916">
        <v>0</v>
      </c>
      <c r="AD916">
        <v>0</v>
      </c>
      <c r="AE916">
        <v>145.63999999999999</v>
      </c>
      <c r="AF916">
        <v>0</v>
      </c>
      <c r="AG916">
        <v>0</v>
      </c>
      <c r="AH916">
        <v>0</v>
      </c>
      <c r="AI916">
        <v>3.74</v>
      </c>
      <c r="AJ916">
        <v>1</v>
      </c>
      <c r="AK916">
        <v>1</v>
      </c>
      <c r="AL916">
        <v>1</v>
      </c>
      <c r="AN916">
        <v>0</v>
      </c>
      <c r="AO916">
        <v>1</v>
      </c>
      <c r="AP916">
        <v>0</v>
      </c>
      <c r="AQ916">
        <v>0</v>
      </c>
      <c r="AR916">
        <v>0</v>
      </c>
      <c r="AS916" t="s">
        <v>3</v>
      </c>
      <c r="AT916">
        <v>102</v>
      </c>
      <c r="AU916" t="s">
        <v>3</v>
      </c>
      <c r="AV916">
        <v>0</v>
      </c>
      <c r="AW916">
        <v>2</v>
      </c>
      <c r="AX916">
        <v>68194333</v>
      </c>
      <c r="AY916">
        <v>1</v>
      </c>
      <c r="AZ916">
        <v>0</v>
      </c>
      <c r="BA916">
        <v>896</v>
      </c>
      <c r="BB916">
        <v>0</v>
      </c>
      <c r="BC916">
        <v>0</v>
      </c>
      <c r="BD916">
        <v>0</v>
      </c>
      <c r="BE916">
        <v>0</v>
      </c>
      <c r="BF916">
        <v>0</v>
      </c>
      <c r="BG916">
        <v>0</v>
      </c>
      <c r="BH916">
        <v>0</v>
      </c>
      <c r="BI916">
        <v>0</v>
      </c>
      <c r="BJ916">
        <v>0</v>
      </c>
      <c r="BK916">
        <v>0</v>
      </c>
      <c r="BL916">
        <v>0</v>
      </c>
      <c r="BM916">
        <v>0</v>
      </c>
      <c r="BN916">
        <v>0</v>
      </c>
      <c r="BO916">
        <v>0</v>
      </c>
      <c r="BP916">
        <v>0</v>
      </c>
      <c r="BQ916">
        <v>0</v>
      </c>
      <c r="BR916">
        <v>0</v>
      </c>
      <c r="BS916">
        <v>0</v>
      </c>
      <c r="BT916">
        <v>0</v>
      </c>
      <c r="BU916">
        <v>0</v>
      </c>
      <c r="BV916">
        <v>0</v>
      </c>
      <c r="BW916">
        <v>0</v>
      </c>
      <c r="CX916">
        <f>Y916*Source!I549</f>
        <v>16.177199999999999</v>
      </c>
      <c r="CY916">
        <f>AA916</f>
        <v>544.69000000000005</v>
      </c>
      <c r="CZ916">
        <f>AE916</f>
        <v>145.63999999999999</v>
      </c>
      <c r="DA916">
        <f>AI916</f>
        <v>3.74</v>
      </c>
      <c r="DB916">
        <f>ROUND(ROUND(AT916*CZ916,2),6)</f>
        <v>14855.28</v>
      </c>
      <c r="DC916">
        <f>ROUND(ROUND(AT916*AG916,2),6)</f>
        <v>0</v>
      </c>
    </row>
    <row r="917" spans="1:107" x14ac:dyDescent="0.2">
      <c r="A917">
        <f>ROW(Source!A549)</f>
        <v>549</v>
      </c>
      <c r="B917">
        <v>68187018</v>
      </c>
      <c r="C917">
        <v>68194312</v>
      </c>
      <c r="D917">
        <v>64847311</v>
      </c>
      <c r="E917">
        <v>1</v>
      </c>
      <c r="F917">
        <v>1</v>
      </c>
      <c r="G917">
        <v>1</v>
      </c>
      <c r="H917">
        <v>3</v>
      </c>
      <c r="I917" t="s">
        <v>709</v>
      </c>
      <c r="J917" t="s">
        <v>710</v>
      </c>
      <c r="K917" t="s">
        <v>711</v>
      </c>
      <c r="L917">
        <v>1339</v>
      </c>
      <c r="N917">
        <v>1007</v>
      </c>
      <c r="O917" t="s">
        <v>712</v>
      </c>
      <c r="P917" t="s">
        <v>712</v>
      </c>
      <c r="Q917">
        <v>1</v>
      </c>
      <c r="W917">
        <v>0</v>
      </c>
      <c r="X917">
        <v>619799737</v>
      </c>
      <c r="Y917">
        <v>0.44</v>
      </c>
      <c r="AA917">
        <v>19.57</v>
      </c>
      <c r="AB917">
        <v>0</v>
      </c>
      <c r="AC917">
        <v>0</v>
      </c>
      <c r="AD917">
        <v>0</v>
      </c>
      <c r="AE917">
        <v>2.44</v>
      </c>
      <c r="AF917">
        <v>0</v>
      </c>
      <c r="AG917">
        <v>0</v>
      </c>
      <c r="AH917">
        <v>0</v>
      </c>
      <c r="AI917">
        <v>8.02</v>
      </c>
      <c r="AJ917">
        <v>1</v>
      </c>
      <c r="AK917">
        <v>1</v>
      </c>
      <c r="AL917">
        <v>1</v>
      </c>
      <c r="AN917">
        <v>0</v>
      </c>
      <c r="AO917">
        <v>1</v>
      </c>
      <c r="AP917">
        <v>0</v>
      </c>
      <c r="AQ917">
        <v>0</v>
      </c>
      <c r="AR917">
        <v>0</v>
      </c>
      <c r="AS917" t="s">
        <v>3</v>
      </c>
      <c r="AT917">
        <v>0.44</v>
      </c>
      <c r="AU917" t="s">
        <v>3</v>
      </c>
      <c r="AV917">
        <v>0</v>
      </c>
      <c r="AW917">
        <v>2</v>
      </c>
      <c r="AX917">
        <v>68194336</v>
      </c>
      <c r="AY917">
        <v>1</v>
      </c>
      <c r="AZ917">
        <v>0</v>
      </c>
      <c r="BA917">
        <v>899</v>
      </c>
      <c r="BB917">
        <v>0</v>
      </c>
      <c r="BC917">
        <v>0</v>
      </c>
      <c r="BD917">
        <v>0</v>
      </c>
      <c r="BE917">
        <v>0</v>
      </c>
      <c r="BF917">
        <v>0</v>
      </c>
      <c r="BG917">
        <v>0</v>
      </c>
      <c r="BH917">
        <v>0</v>
      </c>
      <c r="BI917">
        <v>0</v>
      </c>
      <c r="BJ917">
        <v>0</v>
      </c>
      <c r="BK917">
        <v>0</v>
      </c>
      <c r="BL917">
        <v>0</v>
      </c>
      <c r="BM917">
        <v>0</v>
      </c>
      <c r="BN917">
        <v>0</v>
      </c>
      <c r="BO917">
        <v>0</v>
      </c>
      <c r="BP917">
        <v>0</v>
      </c>
      <c r="BQ917">
        <v>0</v>
      </c>
      <c r="BR917">
        <v>0</v>
      </c>
      <c r="BS917">
        <v>0</v>
      </c>
      <c r="BT917">
        <v>0</v>
      </c>
      <c r="BU917">
        <v>0</v>
      </c>
      <c r="BV917">
        <v>0</v>
      </c>
      <c r="BW917">
        <v>0</v>
      </c>
      <c r="CX917">
        <f>Y917*Source!I549</f>
        <v>6.9783999999999999E-2</v>
      </c>
      <c r="CY917">
        <f>AA917</f>
        <v>19.57</v>
      </c>
      <c r="CZ917">
        <f>AE917</f>
        <v>2.44</v>
      </c>
      <c r="DA917">
        <f>AI917</f>
        <v>8.02</v>
      </c>
      <c r="DB917">
        <f>ROUND(ROUND(AT917*CZ917,2),6)</f>
        <v>1.07</v>
      </c>
      <c r="DC917">
        <f>ROUND(ROUND(AT917*AG917,2),6)</f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99"/>
  <sheetViews>
    <sheetView workbookViewId="0">
      <selection activeCell="A3" sqref="A3:D3"/>
    </sheetView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ROW(Source!A32)</f>
        <v>32</v>
      </c>
      <c r="B1">
        <v>68187149</v>
      </c>
      <c r="C1">
        <v>68187148</v>
      </c>
      <c r="D1">
        <v>18409850</v>
      </c>
      <c r="E1">
        <v>1</v>
      </c>
      <c r="F1">
        <v>1</v>
      </c>
      <c r="G1">
        <v>1</v>
      </c>
      <c r="H1">
        <v>1</v>
      </c>
      <c r="I1" t="s">
        <v>663</v>
      </c>
      <c r="J1" t="s">
        <v>3</v>
      </c>
      <c r="K1" t="s">
        <v>664</v>
      </c>
      <c r="L1">
        <v>1369</v>
      </c>
      <c r="N1">
        <v>1013</v>
      </c>
      <c r="O1" t="s">
        <v>665</v>
      </c>
      <c r="P1" t="s">
        <v>665</v>
      </c>
      <c r="Q1">
        <v>1</v>
      </c>
      <c r="X1">
        <v>132</v>
      </c>
      <c r="Y1">
        <v>0</v>
      </c>
      <c r="Z1">
        <v>0</v>
      </c>
      <c r="AA1">
        <v>0</v>
      </c>
      <c r="AB1">
        <v>9.07</v>
      </c>
      <c r="AC1">
        <v>0</v>
      </c>
      <c r="AD1">
        <v>1</v>
      </c>
      <c r="AE1">
        <v>1</v>
      </c>
      <c r="AF1" t="s">
        <v>21</v>
      </c>
      <c r="AG1">
        <v>151.79999999999998</v>
      </c>
      <c r="AH1">
        <v>2</v>
      </c>
      <c r="AI1">
        <v>68187149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ROW(Source!A32)</f>
        <v>32</v>
      </c>
      <c r="B2">
        <v>68187150</v>
      </c>
      <c r="C2">
        <v>68187148</v>
      </c>
      <c r="D2">
        <v>64872081</v>
      </c>
      <c r="E2">
        <v>1</v>
      </c>
      <c r="F2">
        <v>1</v>
      </c>
      <c r="G2">
        <v>1</v>
      </c>
      <c r="H2">
        <v>2</v>
      </c>
      <c r="I2" t="s">
        <v>666</v>
      </c>
      <c r="J2" t="s">
        <v>667</v>
      </c>
      <c r="K2" t="s">
        <v>668</v>
      </c>
      <c r="L2">
        <v>1368</v>
      </c>
      <c r="N2">
        <v>1011</v>
      </c>
      <c r="O2" t="s">
        <v>669</v>
      </c>
      <c r="P2" t="s">
        <v>669</v>
      </c>
      <c r="Q2">
        <v>1</v>
      </c>
      <c r="X2">
        <v>4.07</v>
      </c>
      <c r="Y2">
        <v>0</v>
      </c>
      <c r="Z2">
        <v>3</v>
      </c>
      <c r="AA2">
        <v>0</v>
      </c>
      <c r="AB2">
        <v>0</v>
      </c>
      <c r="AC2">
        <v>0</v>
      </c>
      <c r="AD2">
        <v>1</v>
      </c>
      <c r="AE2">
        <v>0</v>
      </c>
      <c r="AF2" t="s">
        <v>20</v>
      </c>
      <c r="AG2">
        <v>5.0875000000000004</v>
      </c>
      <c r="AH2">
        <v>2</v>
      </c>
      <c r="AI2">
        <v>68187150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ROW(Source!A32)</f>
        <v>32</v>
      </c>
      <c r="B3">
        <v>68187151</v>
      </c>
      <c r="C3">
        <v>68187148</v>
      </c>
      <c r="D3">
        <v>64872832</v>
      </c>
      <c r="E3">
        <v>1</v>
      </c>
      <c r="F3">
        <v>1</v>
      </c>
      <c r="G3">
        <v>1</v>
      </c>
      <c r="H3">
        <v>2</v>
      </c>
      <c r="I3" t="s">
        <v>670</v>
      </c>
      <c r="J3" t="s">
        <v>671</v>
      </c>
      <c r="K3" t="s">
        <v>672</v>
      </c>
      <c r="L3">
        <v>1368</v>
      </c>
      <c r="N3">
        <v>1011</v>
      </c>
      <c r="O3" t="s">
        <v>669</v>
      </c>
      <c r="P3" t="s">
        <v>669</v>
      </c>
      <c r="Q3">
        <v>1</v>
      </c>
      <c r="X3">
        <v>0.1</v>
      </c>
      <c r="Y3">
        <v>0</v>
      </c>
      <c r="Z3">
        <v>33.590000000000003</v>
      </c>
      <c r="AA3">
        <v>0</v>
      </c>
      <c r="AB3">
        <v>0</v>
      </c>
      <c r="AC3">
        <v>0</v>
      </c>
      <c r="AD3">
        <v>1</v>
      </c>
      <c r="AE3">
        <v>0</v>
      </c>
      <c r="AF3" t="s">
        <v>20</v>
      </c>
      <c r="AG3">
        <v>0.125</v>
      </c>
      <c r="AH3">
        <v>2</v>
      </c>
      <c r="AI3">
        <v>68187151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ROW(Source!A32)</f>
        <v>32</v>
      </c>
      <c r="B4">
        <v>68187152</v>
      </c>
      <c r="C4">
        <v>68187148</v>
      </c>
      <c r="D4">
        <v>64872869</v>
      </c>
      <c r="E4">
        <v>1</v>
      </c>
      <c r="F4">
        <v>1</v>
      </c>
      <c r="G4">
        <v>1</v>
      </c>
      <c r="H4">
        <v>2</v>
      </c>
      <c r="I4" t="s">
        <v>673</v>
      </c>
      <c r="J4" t="s">
        <v>674</v>
      </c>
      <c r="K4" t="s">
        <v>675</v>
      </c>
      <c r="L4">
        <v>1368</v>
      </c>
      <c r="N4">
        <v>1011</v>
      </c>
      <c r="O4" t="s">
        <v>669</v>
      </c>
      <c r="P4" t="s">
        <v>669</v>
      </c>
      <c r="Q4">
        <v>1</v>
      </c>
      <c r="X4">
        <v>0.6</v>
      </c>
      <c r="Y4">
        <v>0</v>
      </c>
      <c r="Z4">
        <v>2.08</v>
      </c>
      <c r="AA4">
        <v>0</v>
      </c>
      <c r="AB4">
        <v>0</v>
      </c>
      <c r="AC4">
        <v>0</v>
      </c>
      <c r="AD4">
        <v>1</v>
      </c>
      <c r="AE4">
        <v>0</v>
      </c>
      <c r="AF4" t="s">
        <v>20</v>
      </c>
      <c r="AG4">
        <v>0.75</v>
      </c>
      <c r="AH4">
        <v>2</v>
      </c>
      <c r="AI4">
        <v>68187152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ROW(Source!A32)</f>
        <v>32</v>
      </c>
      <c r="B5">
        <v>68187153</v>
      </c>
      <c r="C5">
        <v>68187148</v>
      </c>
      <c r="D5">
        <v>64809235</v>
      </c>
      <c r="E5">
        <v>1</v>
      </c>
      <c r="F5">
        <v>1</v>
      </c>
      <c r="G5">
        <v>1</v>
      </c>
      <c r="H5">
        <v>3</v>
      </c>
      <c r="I5" t="s">
        <v>676</v>
      </c>
      <c r="J5" t="s">
        <v>677</v>
      </c>
      <c r="K5" t="s">
        <v>678</v>
      </c>
      <c r="L5">
        <v>1346</v>
      </c>
      <c r="N5">
        <v>1009</v>
      </c>
      <c r="O5" t="s">
        <v>120</v>
      </c>
      <c r="P5" t="s">
        <v>120</v>
      </c>
      <c r="Q5">
        <v>1</v>
      </c>
      <c r="X5">
        <v>20</v>
      </c>
      <c r="Y5">
        <v>46.72</v>
      </c>
      <c r="Z5">
        <v>0</v>
      </c>
      <c r="AA5">
        <v>0</v>
      </c>
      <c r="AB5">
        <v>0</v>
      </c>
      <c r="AC5">
        <v>0</v>
      </c>
      <c r="AD5">
        <v>1</v>
      </c>
      <c r="AE5">
        <v>0</v>
      </c>
      <c r="AF5" t="s">
        <v>3</v>
      </c>
      <c r="AG5">
        <v>20</v>
      </c>
      <c r="AH5">
        <v>2</v>
      </c>
      <c r="AI5">
        <v>68187153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ROW(Source!A32)</f>
        <v>32</v>
      </c>
      <c r="B6">
        <v>68187154</v>
      </c>
      <c r="C6">
        <v>68187148</v>
      </c>
      <c r="D6">
        <v>64809242</v>
      </c>
      <c r="E6">
        <v>1</v>
      </c>
      <c r="F6">
        <v>1</v>
      </c>
      <c r="G6">
        <v>1</v>
      </c>
      <c r="H6">
        <v>3</v>
      </c>
      <c r="I6" t="s">
        <v>679</v>
      </c>
      <c r="J6" t="s">
        <v>680</v>
      </c>
      <c r="K6" t="s">
        <v>681</v>
      </c>
      <c r="L6">
        <v>1346</v>
      </c>
      <c r="N6">
        <v>1009</v>
      </c>
      <c r="O6" t="s">
        <v>120</v>
      </c>
      <c r="P6" t="s">
        <v>120</v>
      </c>
      <c r="Q6">
        <v>1</v>
      </c>
      <c r="X6">
        <v>21</v>
      </c>
      <c r="Y6">
        <v>11.12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F6" t="s">
        <v>3</v>
      </c>
      <c r="AG6">
        <v>21</v>
      </c>
      <c r="AH6">
        <v>2</v>
      </c>
      <c r="AI6">
        <v>68187154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ROW(Source!A32)</f>
        <v>32</v>
      </c>
      <c r="B7">
        <v>68187155</v>
      </c>
      <c r="C7">
        <v>68187148</v>
      </c>
      <c r="D7">
        <v>64809243</v>
      </c>
      <c r="E7">
        <v>1</v>
      </c>
      <c r="F7">
        <v>1</v>
      </c>
      <c r="G7">
        <v>1</v>
      </c>
      <c r="H7">
        <v>3</v>
      </c>
      <c r="I7" t="s">
        <v>682</v>
      </c>
      <c r="J7" t="s">
        <v>683</v>
      </c>
      <c r="K7" t="s">
        <v>684</v>
      </c>
      <c r="L7">
        <v>1346</v>
      </c>
      <c r="N7">
        <v>1009</v>
      </c>
      <c r="O7" t="s">
        <v>120</v>
      </c>
      <c r="P7" t="s">
        <v>120</v>
      </c>
      <c r="Q7">
        <v>1</v>
      </c>
      <c r="X7">
        <v>149</v>
      </c>
      <c r="Y7">
        <v>4.3600000000000003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F7" t="s">
        <v>3</v>
      </c>
      <c r="AG7">
        <v>149</v>
      </c>
      <c r="AH7">
        <v>2</v>
      </c>
      <c r="AI7">
        <v>68187155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ROW(Source!A32)</f>
        <v>32</v>
      </c>
      <c r="B8">
        <v>68187156</v>
      </c>
      <c r="C8">
        <v>68187148</v>
      </c>
      <c r="D8">
        <v>64809267</v>
      </c>
      <c r="E8">
        <v>1</v>
      </c>
      <c r="F8">
        <v>1</v>
      </c>
      <c r="G8">
        <v>1</v>
      </c>
      <c r="H8">
        <v>3</v>
      </c>
      <c r="I8" t="s">
        <v>685</v>
      </c>
      <c r="J8" t="s">
        <v>686</v>
      </c>
      <c r="K8" t="s">
        <v>687</v>
      </c>
      <c r="L8">
        <v>1301</v>
      </c>
      <c r="N8">
        <v>1003</v>
      </c>
      <c r="O8" t="s">
        <v>507</v>
      </c>
      <c r="P8" t="s">
        <v>507</v>
      </c>
      <c r="Q8">
        <v>1</v>
      </c>
      <c r="X8">
        <v>152</v>
      </c>
      <c r="Y8">
        <v>0.17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 t="s">
        <v>3</v>
      </c>
      <c r="AG8">
        <v>152</v>
      </c>
      <c r="AH8">
        <v>2</v>
      </c>
      <c r="AI8">
        <v>68187156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ROW(Source!A32)</f>
        <v>32</v>
      </c>
      <c r="B9">
        <v>68187157</v>
      </c>
      <c r="C9">
        <v>68187148</v>
      </c>
      <c r="D9">
        <v>64809273</v>
      </c>
      <c r="E9">
        <v>1</v>
      </c>
      <c r="F9">
        <v>1</v>
      </c>
      <c r="G9">
        <v>1</v>
      </c>
      <c r="H9">
        <v>3</v>
      </c>
      <c r="I9" t="s">
        <v>688</v>
      </c>
      <c r="J9" t="s">
        <v>689</v>
      </c>
      <c r="K9" t="s">
        <v>690</v>
      </c>
      <c r="L9">
        <v>1308</v>
      </c>
      <c r="N9">
        <v>1003</v>
      </c>
      <c r="O9" t="s">
        <v>259</v>
      </c>
      <c r="P9" t="s">
        <v>259</v>
      </c>
      <c r="Q9">
        <v>100</v>
      </c>
      <c r="X9">
        <v>1.77</v>
      </c>
      <c r="Y9">
        <v>174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1.77</v>
      </c>
      <c r="AH9">
        <v>2</v>
      </c>
      <c r="AI9">
        <v>68187157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ROW(Source!A32)</f>
        <v>32</v>
      </c>
      <c r="B10">
        <v>68187158</v>
      </c>
      <c r="C10">
        <v>68187148</v>
      </c>
      <c r="D10">
        <v>64809278</v>
      </c>
      <c r="E10">
        <v>1</v>
      </c>
      <c r="F10">
        <v>1</v>
      </c>
      <c r="G10">
        <v>1</v>
      </c>
      <c r="H10">
        <v>3</v>
      </c>
      <c r="I10" t="s">
        <v>691</v>
      </c>
      <c r="J10" t="s">
        <v>692</v>
      </c>
      <c r="K10" t="s">
        <v>693</v>
      </c>
      <c r="L10">
        <v>1301</v>
      </c>
      <c r="N10">
        <v>1003</v>
      </c>
      <c r="O10" t="s">
        <v>507</v>
      </c>
      <c r="P10" t="s">
        <v>507</v>
      </c>
      <c r="Q10">
        <v>1</v>
      </c>
      <c r="X10">
        <v>126</v>
      </c>
      <c r="Y10">
        <v>0.6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126</v>
      </c>
      <c r="AH10">
        <v>2</v>
      </c>
      <c r="AI10">
        <v>68187158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ROW(Source!A32)</f>
        <v>32</v>
      </c>
      <c r="B11">
        <v>68187159</v>
      </c>
      <c r="C11">
        <v>68187148</v>
      </c>
      <c r="D11">
        <v>64809300</v>
      </c>
      <c r="E11">
        <v>1</v>
      </c>
      <c r="F11">
        <v>1</v>
      </c>
      <c r="G11">
        <v>1</v>
      </c>
      <c r="H11">
        <v>3</v>
      </c>
      <c r="I11" t="s">
        <v>37</v>
      </c>
      <c r="J11" t="s">
        <v>39</v>
      </c>
      <c r="K11" t="s">
        <v>38</v>
      </c>
      <c r="L11">
        <v>1327</v>
      </c>
      <c r="N11">
        <v>1005</v>
      </c>
      <c r="O11" t="s">
        <v>31</v>
      </c>
      <c r="P11" t="s">
        <v>31</v>
      </c>
      <c r="Q11">
        <v>1</v>
      </c>
      <c r="X11">
        <v>421</v>
      </c>
      <c r="Y11">
        <v>15.06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421</v>
      </c>
      <c r="AH11">
        <v>2</v>
      </c>
      <c r="AI11">
        <v>68187159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ROW(Source!A32)</f>
        <v>32</v>
      </c>
      <c r="B12">
        <v>68187160</v>
      </c>
      <c r="C12">
        <v>68187148</v>
      </c>
      <c r="D12">
        <v>64809368</v>
      </c>
      <c r="E12">
        <v>1</v>
      </c>
      <c r="F12">
        <v>1</v>
      </c>
      <c r="G12">
        <v>1</v>
      </c>
      <c r="H12">
        <v>3</v>
      </c>
      <c r="I12" t="s">
        <v>694</v>
      </c>
      <c r="J12" t="s">
        <v>695</v>
      </c>
      <c r="K12" t="s">
        <v>696</v>
      </c>
      <c r="L12">
        <v>1355</v>
      </c>
      <c r="N12">
        <v>1010</v>
      </c>
      <c r="O12" t="s">
        <v>235</v>
      </c>
      <c r="P12" t="s">
        <v>235</v>
      </c>
      <c r="Q12">
        <v>100</v>
      </c>
      <c r="X12">
        <v>13.53</v>
      </c>
      <c r="Y12">
        <v>2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13.53</v>
      </c>
      <c r="AH12">
        <v>2</v>
      </c>
      <c r="AI12">
        <v>68187160</v>
      </c>
      <c r="AJ12">
        <v>13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ROW(Source!A32)</f>
        <v>32</v>
      </c>
      <c r="B13">
        <v>68187161</v>
      </c>
      <c r="C13">
        <v>68187148</v>
      </c>
      <c r="D13">
        <v>64809369</v>
      </c>
      <c r="E13">
        <v>1</v>
      </c>
      <c r="F13">
        <v>1</v>
      </c>
      <c r="G13">
        <v>1</v>
      </c>
      <c r="H13">
        <v>3</v>
      </c>
      <c r="I13" t="s">
        <v>697</v>
      </c>
      <c r="J13" t="s">
        <v>698</v>
      </c>
      <c r="K13" t="s">
        <v>699</v>
      </c>
      <c r="L13">
        <v>1355</v>
      </c>
      <c r="N13">
        <v>1010</v>
      </c>
      <c r="O13" t="s">
        <v>235</v>
      </c>
      <c r="P13" t="s">
        <v>235</v>
      </c>
      <c r="Q13">
        <v>100</v>
      </c>
      <c r="X13">
        <v>35.33</v>
      </c>
      <c r="Y13">
        <v>3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35.33</v>
      </c>
      <c r="AH13">
        <v>2</v>
      </c>
      <c r="AI13">
        <v>68187161</v>
      </c>
      <c r="AJ13">
        <v>14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ROW(Source!A32)</f>
        <v>32</v>
      </c>
      <c r="B14">
        <v>68187162</v>
      </c>
      <c r="C14">
        <v>68187148</v>
      </c>
      <c r="D14">
        <v>64809375</v>
      </c>
      <c r="E14">
        <v>1</v>
      </c>
      <c r="F14">
        <v>1</v>
      </c>
      <c r="G14">
        <v>1</v>
      </c>
      <c r="H14">
        <v>3</v>
      </c>
      <c r="I14" t="s">
        <v>700</v>
      </c>
      <c r="J14" t="s">
        <v>701</v>
      </c>
      <c r="K14" t="s">
        <v>702</v>
      </c>
      <c r="L14">
        <v>1355</v>
      </c>
      <c r="N14">
        <v>1010</v>
      </c>
      <c r="O14" t="s">
        <v>235</v>
      </c>
      <c r="P14" t="s">
        <v>235</v>
      </c>
      <c r="Q14">
        <v>100</v>
      </c>
      <c r="X14">
        <v>1.69</v>
      </c>
      <c r="Y14">
        <v>7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1.69</v>
      </c>
      <c r="AH14">
        <v>2</v>
      </c>
      <c r="AI14">
        <v>68187162</v>
      </c>
      <c r="AJ14">
        <v>15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ROW(Source!A32)</f>
        <v>32</v>
      </c>
      <c r="B15">
        <v>68187163</v>
      </c>
      <c r="C15">
        <v>68187148</v>
      </c>
      <c r="D15">
        <v>64819972</v>
      </c>
      <c r="E15">
        <v>1</v>
      </c>
      <c r="F15">
        <v>1</v>
      </c>
      <c r="G15">
        <v>1</v>
      </c>
      <c r="H15">
        <v>3</v>
      </c>
      <c r="I15" t="s">
        <v>1169</v>
      </c>
      <c r="J15" t="s">
        <v>1170</v>
      </c>
      <c r="K15" t="s">
        <v>1171</v>
      </c>
      <c r="L15">
        <v>1327</v>
      </c>
      <c r="N15">
        <v>1005</v>
      </c>
      <c r="O15" t="s">
        <v>31</v>
      </c>
      <c r="P15" t="s">
        <v>31</v>
      </c>
      <c r="Q15">
        <v>1</v>
      </c>
      <c r="X15">
        <v>103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 t="s">
        <v>3</v>
      </c>
      <c r="AG15">
        <v>103</v>
      </c>
      <c r="AH15">
        <v>3</v>
      </c>
      <c r="AI15">
        <v>-1</v>
      </c>
      <c r="AJ15" t="s">
        <v>3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ROW(Source!A32)</f>
        <v>32</v>
      </c>
      <c r="B16">
        <v>68187164</v>
      </c>
      <c r="C16">
        <v>68187148</v>
      </c>
      <c r="D16">
        <v>64827606</v>
      </c>
      <c r="E16">
        <v>1</v>
      </c>
      <c r="F16">
        <v>1</v>
      </c>
      <c r="G16">
        <v>1</v>
      </c>
      <c r="H16">
        <v>3</v>
      </c>
      <c r="I16" t="s">
        <v>703</v>
      </c>
      <c r="J16" t="s">
        <v>704</v>
      </c>
      <c r="K16" t="s">
        <v>705</v>
      </c>
      <c r="L16">
        <v>1301</v>
      </c>
      <c r="N16">
        <v>1003</v>
      </c>
      <c r="O16" t="s">
        <v>507</v>
      </c>
      <c r="P16" t="s">
        <v>507</v>
      </c>
      <c r="Q16">
        <v>1</v>
      </c>
      <c r="X16">
        <v>76</v>
      </c>
      <c r="Y16">
        <v>6.44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3</v>
      </c>
      <c r="AG16">
        <v>76</v>
      </c>
      <c r="AH16">
        <v>2</v>
      </c>
      <c r="AI16">
        <v>68187164</v>
      </c>
      <c r="AJ16">
        <v>17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ROW(Source!A32)</f>
        <v>32</v>
      </c>
      <c r="B17">
        <v>68187165</v>
      </c>
      <c r="C17">
        <v>68187148</v>
      </c>
      <c r="D17">
        <v>64827621</v>
      </c>
      <c r="E17">
        <v>1</v>
      </c>
      <c r="F17">
        <v>1</v>
      </c>
      <c r="G17">
        <v>1</v>
      </c>
      <c r="H17">
        <v>3</v>
      </c>
      <c r="I17" t="s">
        <v>706</v>
      </c>
      <c r="J17" t="s">
        <v>707</v>
      </c>
      <c r="K17" t="s">
        <v>708</v>
      </c>
      <c r="L17">
        <v>1301</v>
      </c>
      <c r="N17">
        <v>1003</v>
      </c>
      <c r="O17" t="s">
        <v>507</v>
      </c>
      <c r="P17" t="s">
        <v>507</v>
      </c>
      <c r="Q17">
        <v>1</v>
      </c>
      <c r="X17">
        <v>204</v>
      </c>
      <c r="Y17">
        <v>7.18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3</v>
      </c>
      <c r="AG17">
        <v>204</v>
      </c>
      <c r="AH17">
        <v>2</v>
      </c>
      <c r="AI17">
        <v>68187165</v>
      </c>
      <c r="AJ17">
        <v>18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ROW(Source!A32)</f>
        <v>32</v>
      </c>
      <c r="B18">
        <v>68187166</v>
      </c>
      <c r="C18">
        <v>68187148</v>
      </c>
      <c r="D18">
        <v>64847311</v>
      </c>
      <c r="E18">
        <v>1</v>
      </c>
      <c r="F18">
        <v>1</v>
      </c>
      <c r="G18">
        <v>1</v>
      </c>
      <c r="H18">
        <v>3</v>
      </c>
      <c r="I18" t="s">
        <v>709</v>
      </c>
      <c r="J18" t="s">
        <v>710</v>
      </c>
      <c r="K18" t="s">
        <v>711</v>
      </c>
      <c r="L18">
        <v>1339</v>
      </c>
      <c r="N18">
        <v>1007</v>
      </c>
      <c r="O18" t="s">
        <v>712</v>
      </c>
      <c r="P18" t="s">
        <v>712</v>
      </c>
      <c r="Q18">
        <v>1</v>
      </c>
      <c r="X18">
        <v>0.13</v>
      </c>
      <c r="Y18">
        <v>2.44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0.13</v>
      </c>
      <c r="AH18">
        <v>2</v>
      </c>
      <c r="AI18">
        <v>68187166</v>
      </c>
      <c r="AJ18">
        <v>19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ROW(Source!A36)</f>
        <v>36</v>
      </c>
      <c r="B19">
        <v>68188388</v>
      </c>
      <c r="C19">
        <v>68188387</v>
      </c>
      <c r="D19">
        <v>18410171</v>
      </c>
      <c r="E19">
        <v>1</v>
      </c>
      <c r="F19">
        <v>1</v>
      </c>
      <c r="G19">
        <v>1</v>
      </c>
      <c r="H19">
        <v>1</v>
      </c>
      <c r="I19" t="s">
        <v>713</v>
      </c>
      <c r="J19" t="s">
        <v>3</v>
      </c>
      <c r="K19" t="s">
        <v>714</v>
      </c>
      <c r="L19">
        <v>1369</v>
      </c>
      <c r="N19">
        <v>1013</v>
      </c>
      <c r="O19" t="s">
        <v>665</v>
      </c>
      <c r="P19" t="s">
        <v>665</v>
      </c>
      <c r="Q19">
        <v>1</v>
      </c>
      <c r="X19">
        <v>19.600000000000001</v>
      </c>
      <c r="Y19">
        <v>0</v>
      </c>
      <c r="Z19">
        <v>0</v>
      </c>
      <c r="AA19">
        <v>0</v>
      </c>
      <c r="AB19">
        <v>8.9700000000000006</v>
      </c>
      <c r="AC19">
        <v>0</v>
      </c>
      <c r="AD19">
        <v>1</v>
      </c>
      <c r="AE19">
        <v>1</v>
      </c>
      <c r="AF19" t="s">
        <v>21</v>
      </c>
      <c r="AG19">
        <v>22.54</v>
      </c>
      <c r="AH19">
        <v>2</v>
      </c>
      <c r="AI19">
        <v>68188388</v>
      </c>
      <c r="AJ19">
        <v>20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ROW(Source!A36)</f>
        <v>36</v>
      </c>
      <c r="B20">
        <v>68188389</v>
      </c>
      <c r="C20">
        <v>68188387</v>
      </c>
      <c r="D20">
        <v>64873129</v>
      </c>
      <c r="E20">
        <v>1</v>
      </c>
      <c r="F20">
        <v>1</v>
      </c>
      <c r="G20">
        <v>1</v>
      </c>
      <c r="H20">
        <v>2</v>
      </c>
      <c r="I20" t="s">
        <v>715</v>
      </c>
      <c r="J20" t="s">
        <v>716</v>
      </c>
      <c r="K20" t="s">
        <v>717</v>
      </c>
      <c r="L20">
        <v>1368</v>
      </c>
      <c r="N20">
        <v>1011</v>
      </c>
      <c r="O20" t="s">
        <v>669</v>
      </c>
      <c r="P20" t="s">
        <v>669</v>
      </c>
      <c r="Q20">
        <v>1</v>
      </c>
      <c r="X20">
        <v>0.01</v>
      </c>
      <c r="Y20">
        <v>0</v>
      </c>
      <c r="Z20">
        <v>87.17</v>
      </c>
      <c r="AA20">
        <v>11.6</v>
      </c>
      <c r="AB20">
        <v>0</v>
      </c>
      <c r="AC20">
        <v>0</v>
      </c>
      <c r="AD20">
        <v>1</v>
      </c>
      <c r="AE20">
        <v>0</v>
      </c>
      <c r="AF20" t="s">
        <v>20</v>
      </c>
      <c r="AG20">
        <v>1.2500000000000001E-2</v>
      </c>
      <c r="AH20">
        <v>2</v>
      </c>
      <c r="AI20">
        <v>68188389</v>
      </c>
      <c r="AJ20">
        <v>21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ROW(Source!A36)</f>
        <v>36</v>
      </c>
      <c r="B21">
        <v>68188390</v>
      </c>
      <c r="C21">
        <v>68188387</v>
      </c>
      <c r="D21">
        <v>64808996</v>
      </c>
      <c r="E21">
        <v>1</v>
      </c>
      <c r="F21">
        <v>1</v>
      </c>
      <c r="G21">
        <v>1</v>
      </c>
      <c r="H21">
        <v>3</v>
      </c>
      <c r="I21" t="s">
        <v>718</v>
      </c>
      <c r="J21" t="s">
        <v>719</v>
      </c>
      <c r="K21" t="s">
        <v>720</v>
      </c>
      <c r="L21">
        <v>1301</v>
      </c>
      <c r="N21">
        <v>1003</v>
      </c>
      <c r="O21" t="s">
        <v>507</v>
      </c>
      <c r="P21" t="s">
        <v>507</v>
      </c>
      <c r="Q21">
        <v>1</v>
      </c>
      <c r="X21">
        <v>105</v>
      </c>
      <c r="Y21">
        <v>7.07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105</v>
      </c>
      <c r="AH21">
        <v>2</v>
      </c>
      <c r="AI21">
        <v>68188390</v>
      </c>
      <c r="AJ21">
        <v>22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ROW(Source!A37)</f>
        <v>37</v>
      </c>
      <c r="B22">
        <v>68189393</v>
      </c>
      <c r="C22">
        <v>68189392</v>
      </c>
      <c r="D22">
        <v>18413593</v>
      </c>
      <c r="E22">
        <v>1</v>
      </c>
      <c r="F22">
        <v>1</v>
      </c>
      <c r="G22">
        <v>1</v>
      </c>
      <c r="H22">
        <v>1</v>
      </c>
      <c r="I22" t="s">
        <v>721</v>
      </c>
      <c r="J22" t="s">
        <v>3</v>
      </c>
      <c r="K22" t="s">
        <v>722</v>
      </c>
      <c r="L22">
        <v>1369</v>
      </c>
      <c r="N22">
        <v>1013</v>
      </c>
      <c r="O22" t="s">
        <v>665</v>
      </c>
      <c r="P22" t="s">
        <v>665</v>
      </c>
      <c r="Q22">
        <v>1</v>
      </c>
      <c r="X22">
        <v>324.82</v>
      </c>
      <c r="Y22">
        <v>0</v>
      </c>
      <c r="Z22">
        <v>0</v>
      </c>
      <c r="AA22">
        <v>0</v>
      </c>
      <c r="AB22">
        <v>10.06</v>
      </c>
      <c r="AC22">
        <v>0</v>
      </c>
      <c r="AD22">
        <v>1</v>
      </c>
      <c r="AE22">
        <v>1</v>
      </c>
      <c r="AF22" t="s">
        <v>21</v>
      </c>
      <c r="AG22">
        <v>373.54299999999995</v>
      </c>
      <c r="AH22">
        <v>2</v>
      </c>
      <c r="AI22">
        <v>68189393</v>
      </c>
      <c r="AJ22">
        <v>23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ROW(Source!A37)</f>
        <v>37</v>
      </c>
      <c r="B23">
        <v>68189394</v>
      </c>
      <c r="C23">
        <v>68189392</v>
      </c>
      <c r="D23">
        <v>121548</v>
      </c>
      <c r="E23">
        <v>1</v>
      </c>
      <c r="F23">
        <v>1</v>
      </c>
      <c r="G23">
        <v>1</v>
      </c>
      <c r="H23">
        <v>1</v>
      </c>
      <c r="I23" t="s">
        <v>44</v>
      </c>
      <c r="J23" t="s">
        <v>3</v>
      </c>
      <c r="K23" t="s">
        <v>723</v>
      </c>
      <c r="L23">
        <v>608254</v>
      </c>
      <c r="N23">
        <v>1013</v>
      </c>
      <c r="O23" t="s">
        <v>724</v>
      </c>
      <c r="P23" t="s">
        <v>724</v>
      </c>
      <c r="Q23">
        <v>1</v>
      </c>
      <c r="X23">
        <v>2.2000000000000002</v>
      </c>
      <c r="Y23">
        <v>0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2</v>
      </c>
      <c r="AF23" t="s">
        <v>20</v>
      </c>
      <c r="AG23">
        <v>2.75</v>
      </c>
      <c r="AH23">
        <v>2</v>
      </c>
      <c r="AI23">
        <v>68189394</v>
      </c>
      <c r="AJ23">
        <v>24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ROW(Source!A37)</f>
        <v>37</v>
      </c>
      <c r="B24">
        <v>68189395</v>
      </c>
      <c r="C24">
        <v>68189392</v>
      </c>
      <c r="D24">
        <v>64871277</v>
      </c>
      <c r="E24">
        <v>1</v>
      </c>
      <c r="F24">
        <v>1</v>
      </c>
      <c r="G24">
        <v>1</v>
      </c>
      <c r="H24">
        <v>2</v>
      </c>
      <c r="I24" t="s">
        <v>725</v>
      </c>
      <c r="J24" t="s">
        <v>726</v>
      </c>
      <c r="K24" t="s">
        <v>727</v>
      </c>
      <c r="L24">
        <v>1368</v>
      </c>
      <c r="N24">
        <v>1011</v>
      </c>
      <c r="O24" t="s">
        <v>669</v>
      </c>
      <c r="P24" t="s">
        <v>669</v>
      </c>
      <c r="Q24">
        <v>1</v>
      </c>
      <c r="X24">
        <v>2.2000000000000002</v>
      </c>
      <c r="Y24">
        <v>0</v>
      </c>
      <c r="Z24">
        <v>112</v>
      </c>
      <c r="AA24">
        <v>13.5</v>
      </c>
      <c r="AB24">
        <v>0</v>
      </c>
      <c r="AC24">
        <v>0</v>
      </c>
      <c r="AD24">
        <v>1</v>
      </c>
      <c r="AE24">
        <v>0</v>
      </c>
      <c r="AF24" t="s">
        <v>20</v>
      </c>
      <c r="AG24">
        <v>2.75</v>
      </c>
      <c r="AH24">
        <v>2</v>
      </c>
      <c r="AI24">
        <v>68189395</v>
      </c>
      <c r="AJ24">
        <v>25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ROW(Source!A37)</f>
        <v>37</v>
      </c>
      <c r="B25">
        <v>68189396</v>
      </c>
      <c r="C25">
        <v>68189392</v>
      </c>
      <c r="D25">
        <v>64871376</v>
      </c>
      <c r="E25">
        <v>1</v>
      </c>
      <c r="F25">
        <v>1</v>
      </c>
      <c r="G25">
        <v>1</v>
      </c>
      <c r="H25">
        <v>2</v>
      </c>
      <c r="I25" t="s">
        <v>728</v>
      </c>
      <c r="J25" t="s">
        <v>729</v>
      </c>
      <c r="K25" t="s">
        <v>730</v>
      </c>
      <c r="L25">
        <v>1368</v>
      </c>
      <c r="N25">
        <v>1011</v>
      </c>
      <c r="O25" t="s">
        <v>669</v>
      </c>
      <c r="P25" t="s">
        <v>669</v>
      </c>
      <c r="Q25">
        <v>1</v>
      </c>
      <c r="X25">
        <v>43.9</v>
      </c>
      <c r="Y25">
        <v>0</v>
      </c>
      <c r="Z25">
        <v>6.9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20</v>
      </c>
      <c r="AG25">
        <v>54.875</v>
      </c>
      <c r="AH25">
        <v>2</v>
      </c>
      <c r="AI25">
        <v>68189396</v>
      </c>
      <c r="AJ25">
        <v>26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ROW(Source!A37)</f>
        <v>37</v>
      </c>
      <c r="B26">
        <v>68189397</v>
      </c>
      <c r="C26">
        <v>68189392</v>
      </c>
      <c r="D26">
        <v>64873129</v>
      </c>
      <c r="E26">
        <v>1</v>
      </c>
      <c r="F26">
        <v>1</v>
      </c>
      <c r="G26">
        <v>1</v>
      </c>
      <c r="H26">
        <v>2</v>
      </c>
      <c r="I26" t="s">
        <v>715</v>
      </c>
      <c r="J26" t="s">
        <v>716</v>
      </c>
      <c r="K26" t="s">
        <v>717</v>
      </c>
      <c r="L26">
        <v>1368</v>
      </c>
      <c r="N26">
        <v>1011</v>
      </c>
      <c r="O26" t="s">
        <v>669</v>
      </c>
      <c r="P26" t="s">
        <v>669</v>
      </c>
      <c r="Q26">
        <v>1</v>
      </c>
      <c r="X26">
        <v>0.28000000000000003</v>
      </c>
      <c r="Y26">
        <v>0</v>
      </c>
      <c r="Z26">
        <v>87.17</v>
      </c>
      <c r="AA26">
        <v>11.6</v>
      </c>
      <c r="AB26">
        <v>0</v>
      </c>
      <c r="AC26">
        <v>0</v>
      </c>
      <c r="AD26">
        <v>1</v>
      </c>
      <c r="AE26">
        <v>0</v>
      </c>
      <c r="AF26" t="s">
        <v>20</v>
      </c>
      <c r="AG26">
        <v>0.35000000000000003</v>
      </c>
      <c r="AH26">
        <v>2</v>
      </c>
      <c r="AI26">
        <v>68189397</v>
      </c>
      <c r="AJ26">
        <v>27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ROW(Source!A37)</f>
        <v>37</v>
      </c>
      <c r="B27">
        <v>68189398</v>
      </c>
      <c r="C27">
        <v>68189392</v>
      </c>
      <c r="D27">
        <v>64807528</v>
      </c>
      <c r="E27">
        <v>1</v>
      </c>
      <c r="F27">
        <v>1</v>
      </c>
      <c r="G27">
        <v>1</v>
      </c>
      <c r="H27">
        <v>3</v>
      </c>
      <c r="I27" t="s">
        <v>731</v>
      </c>
      <c r="J27" t="s">
        <v>732</v>
      </c>
      <c r="K27" t="s">
        <v>733</v>
      </c>
      <c r="L27">
        <v>1348</v>
      </c>
      <c r="N27">
        <v>1009</v>
      </c>
      <c r="O27" t="s">
        <v>133</v>
      </c>
      <c r="P27" t="s">
        <v>133</v>
      </c>
      <c r="Q27">
        <v>1000</v>
      </c>
      <c r="X27">
        <v>1.15E-3</v>
      </c>
      <c r="Y27">
        <v>37900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1.15E-3</v>
      </c>
      <c r="AH27">
        <v>2</v>
      </c>
      <c r="AI27">
        <v>68189398</v>
      </c>
      <c r="AJ27">
        <v>28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ROW(Source!A37)</f>
        <v>37</v>
      </c>
      <c r="B28">
        <v>68189399</v>
      </c>
      <c r="C28">
        <v>68189392</v>
      </c>
      <c r="D28">
        <v>64808219</v>
      </c>
      <c r="E28">
        <v>1</v>
      </c>
      <c r="F28">
        <v>1</v>
      </c>
      <c r="G28">
        <v>1</v>
      </c>
      <c r="H28">
        <v>3</v>
      </c>
      <c r="I28" t="s">
        <v>1172</v>
      </c>
      <c r="J28" t="s">
        <v>1173</v>
      </c>
      <c r="K28" t="s">
        <v>1174</v>
      </c>
      <c r="L28">
        <v>1327</v>
      </c>
      <c r="N28">
        <v>1005</v>
      </c>
      <c r="O28" t="s">
        <v>31</v>
      </c>
      <c r="P28" t="s">
        <v>31</v>
      </c>
      <c r="Q28">
        <v>1</v>
      </c>
      <c r="X28">
        <v>0</v>
      </c>
      <c r="Y28">
        <v>51.99</v>
      </c>
      <c r="Z28">
        <v>0</v>
      </c>
      <c r="AA28">
        <v>0</v>
      </c>
      <c r="AB28">
        <v>0</v>
      </c>
      <c r="AC28">
        <v>1</v>
      </c>
      <c r="AD28">
        <v>0</v>
      </c>
      <c r="AE28">
        <v>0</v>
      </c>
      <c r="AF28" t="s">
        <v>3</v>
      </c>
      <c r="AG28">
        <v>0</v>
      </c>
      <c r="AH28">
        <v>3</v>
      </c>
      <c r="AI28">
        <v>-1</v>
      </c>
      <c r="AJ28" t="s">
        <v>3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ROW(Source!A37)</f>
        <v>37</v>
      </c>
      <c r="B29">
        <v>68189400</v>
      </c>
      <c r="C29">
        <v>68189392</v>
      </c>
      <c r="D29">
        <v>64808225</v>
      </c>
      <c r="E29">
        <v>1</v>
      </c>
      <c r="F29">
        <v>1</v>
      </c>
      <c r="G29">
        <v>1</v>
      </c>
      <c r="H29">
        <v>3</v>
      </c>
      <c r="I29" t="s">
        <v>1175</v>
      </c>
      <c r="J29" t="s">
        <v>1176</v>
      </c>
      <c r="K29" t="s">
        <v>1177</v>
      </c>
      <c r="L29">
        <v>1327</v>
      </c>
      <c r="N29">
        <v>1005</v>
      </c>
      <c r="O29" t="s">
        <v>31</v>
      </c>
      <c r="P29" t="s">
        <v>31</v>
      </c>
      <c r="Q29">
        <v>1</v>
      </c>
      <c r="X29">
        <v>0</v>
      </c>
      <c r="Y29">
        <v>350</v>
      </c>
      <c r="Z29">
        <v>0</v>
      </c>
      <c r="AA29">
        <v>0</v>
      </c>
      <c r="AB29">
        <v>0</v>
      </c>
      <c r="AC29">
        <v>1</v>
      </c>
      <c r="AD29">
        <v>0</v>
      </c>
      <c r="AE29">
        <v>0</v>
      </c>
      <c r="AF29" t="s">
        <v>3</v>
      </c>
      <c r="AG29">
        <v>0</v>
      </c>
      <c r="AH29">
        <v>3</v>
      </c>
      <c r="AI29">
        <v>-1</v>
      </c>
      <c r="AJ29" t="s">
        <v>3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ROW(Source!A37)</f>
        <v>37</v>
      </c>
      <c r="B30">
        <v>68189401</v>
      </c>
      <c r="C30">
        <v>68189392</v>
      </c>
      <c r="D30">
        <v>64808746</v>
      </c>
      <c r="E30">
        <v>1</v>
      </c>
      <c r="F30">
        <v>1</v>
      </c>
      <c r="G30">
        <v>1</v>
      </c>
      <c r="H30">
        <v>3</v>
      </c>
      <c r="I30" t="s">
        <v>1178</v>
      </c>
      <c r="J30" t="s">
        <v>1179</v>
      </c>
      <c r="K30" t="s">
        <v>1180</v>
      </c>
      <c r="L30">
        <v>1346</v>
      </c>
      <c r="N30">
        <v>1009</v>
      </c>
      <c r="O30" t="s">
        <v>120</v>
      </c>
      <c r="P30" t="s">
        <v>120</v>
      </c>
      <c r="Q30">
        <v>1</v>
      </c>
      <c r="X30">
        <v>0</v>
      </c>
      <c r="Y30">
        <v>28.26</v>
      </c>
      <c r="Z30">
        <v>0</v>
      </c>
      <c r="AA30">
        <v>0</v>
      </c>
      <c r="AB30">
        <v>0</v>
      </c>
      <c r="AC30">
        <v>1</v>
      </c>
      <c r="AD30">
        <v>0</v>
      </c>
      <c r="AE30">
        <v>0</v>
      </c>
      <c r="AF30" t="s">
        <v>3</v>
      </c>
      <c r="AG30">
        <v>0</v>
      </c>
      <c r="AH30">
        <v>3</v>
      </c>
      <c r="AI30">
        <v>-1</v>
      </c>
      <c r="AJ30" t="s">
        <v>3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ROW(Source!A37)</f>
        <v>37</v>
      </c>
      <c r="B31">
        <v>68189402</v>
      </c>
      <c r="C31">
        <v>68189392</v>
      </c>
      <c r="D31">
        <v>64814679</v>
      </c>
      <c r="E31">
        <v>1</v>
      </c>
      <c r="F31">
        <v>1</v>
      </c>
      <c r="G31">
        <v>1</v>
      </c>
      <c r="H31">
        <v>3</v>
      </c>
      <c r="I31" t="s">
        <v>734</v>
      </c>
      <c r="J31" t="s">
        <v>735</v>
      </c>
      <c r="K31" t="s">
        <v>736</v>
      </c>
      <c r="L31">
        <v>1339</v>
      </c>
      <c r="N31">
        <v>1007</v>
      </c>
      <c r="O31" t="s">
        <v>712</v>
      </c>
      <c r="P31" t="s">
        <v>712</v>
      </c>
      <c r="Q31">
        <v>1</v>
      </c>
      <c r="X31">
        <v>0.04</v>
      </c>
      <c r="Y31">
        <v>1699.99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0.04</v>
      </c>
      <c r="AH31">
        <v>2</v>
      </c>
      <c r="AI31">
        <v>68189402</v>
      </c>
      <c r="AJ31">
        <v>30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ROW(Source!A37)</f>
        <v>37</v>
      </c>
      <c r="B32">
        <v>68189403</v>
      </c>
      <c r="C32">
        <v>68189392</v>
      </c>
      <c r="D32">
        <v>64827577</v>
      </c>
      <c r="E32">
        <v>1</v>
      </c>
      <c r="F32">
        <v>1</v>
      </c>
      <c r="G32">
        <v>1</v>
      </c>
      <c r="H32">
        <v>3</v>
      </c>
      <c r="I32" t="s">
        <v>737</v>
      </c>
      <c r="J32" t="s">
        <v>738</v>
      </c>
      <c r="K32" t="s">
        <v>739</v>
      </c>
      <c r="L32">
        <v>1348</v>
      </c>
      <c r="N32">
        <v>1009</v>
      </c>
      <c r="O32" t="s">
        <v>133</v>
      </c>
      <c r="P32" t="s">
        <v>133</v>
      </c>
      <c r="Q32">
        <v>1000</v>
      </c>
      <c r="X32">
        <v>0.02</v>
      </c>
      <c r="Y32">
        <v>7712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0.02</v>
      </c>
      <c r="AH32">
        <v>2</v>
      </c>
      <c r="AI32">
        <v>68189403</v>
      </c>
      <c r="AJ32">
        <v>31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ROW(Source!A37)</f>
        <v>37</v>
      </c>
      <c r="B33">
        <v>68189404</v>
      </c>
      <c r="C33">
        <v>68189392</v>
      </c>
      <c r="D33">
        <v>64831549</v>
      </c>
      <c r="E33">
        <v>1</v>
      </c>
      <c r="F33">
        <v>1</v>
      </c>
      <c r="G33">
        <v>1</v>
      </c>
      <c r="H33">
        <v>3</v>
      </c>
      <c r="I33" t="s">
        <v>1181</v>
      </c>
      <c r="J33" t="s">
        <v>1182</v>
      </c>
      <c r="K33" t="s">
        <v>1183</v>
      </c>
      <c r="L33">
        <v>1348</v>
      </c>
      <c r="N33">
        <v>1009</v>
      </c>
      <c r="O33" t="s">
        <v>133</v>
      </c>
      <c r="P33" t="s">
        <v>133</v>
      </c>
      <c r="Q33">
        <v>1000</v>
      </c>
      <c r="X33">
        <v>0</v>
      </c>
      <c r="Y33">
        <v>0</v>
      </c>
      <c r="Z33">
        <v>0</v>
      </c>
      <c r="AA33">
        <v>0</v>
      </c>
      <c r="AB33">
        <v>0</v>
      </c>
      <c r="AC33">
        <v>1</v>
      </c>
      <c r="AD33">
        <v>0</v>
      </c>
      <c r="AE33">
        <v>0</v>
      </c>
      <c r="AF33" t="s">
        <v>3</v>
      </c>
      <c r="AG33">
        <v>0</v>
      </c>
      <c r="AH33">
        <v>3</v>
      </c>
      <c r="AI33">
        <v>-1</v>
      </c>
      <c r="AJ33" t="s">
        <v>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ROW(Source!A37)</f>
        <v>37</v>
      </c>
      <c r="B34">
        <v>68189405</v>
      </c>
      <c r="C34">
        <v>68189392</v>
      </c>
      <c r="D34">
        <v>64861666</v>
      </c>
      <c r="E34">
        <v>1</v>
      </c>
      <c r="F34">
        <v>1</v>
      </c>
      <c r="G34">
        <v>1</v>
      </c>
      <c r="H34">
        <v>3</v>
      </c>
      <c r="I34" t="s">
        <v>740</v>
      </c>
      <c r="J34" t="s">
        <v>741</v>
      </c>
      <c r="K34" t="s">
        <v>742</v>
      </c>
      <c r="L34">
        <v>1302</v>
      </c>
      <c r="N34">
        <v>1003</v>
      </c>
      <c r="O34" t="s">
        <v>288</v>
      </c>
      <c r="P34" t="s">
        <v>288</v>
      </c>
      <c r="Q34">
        <v>10</v>
      </c>
      <c r="X34">
        <v>0.2</v>
      </c>
      <c r="Y34">
        <v>71.489999999999995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F34" t="s">
        <v>3</v>
      </c>
      <c r="AG34">
        <v>0.2</v>
      </c>
      <c r="AH34">
        <v>2</v>
      </c>
      <c r="AI34">
        <v>68189405</v>
      </c>
      <c r="AJ34">
        <v>32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ROW(Source!A39)</f>
        <v>39</v>
      </c>
      <c r="B35">
        <v>68189838</v>
      </c>
      <c r="C35">
        <v>68189837</v>
      </c>
      <c r="D35">
        <v>18410171</v>
      </c>
      <c r="E35">
        <v>1</v>
      </c>
      <c r="F35">
        <v>1</v>
      </c>
      <c r="G35">
        <v>1</v>
      </c>
      <c r="H35">
        <v>1</v>
      </c>
      <c r="I35" t="s">
        <v>713</v>
      </c>
      <c r="J35" t="s">
        <v>3</v>
      </c>
      <c r="K35" t="s">
        <v>714</v>
      </c>
      <c r="L35">
        <v>1369</v>
      </c>
      <c r="N35">
        <v>1013</v>
      </c>
      <c r="O35" t="s">
        <v>665</v>
      </c>
      <c r="P35" t="s">
        <v>665</v>
      </c>
      <c r="Q35">
        <v>1</v>
      </c>
      <c r="X35">
        <v>1.78</v>
      </c>
      <c r="Y35">
        <v>0</v>
      </c>
      <c r="Z35">
        <v>0</v>
      </c>
      <c r="AA35">
        <v>0</v>
      </c>
      <c r="AB35">
        <v>8.9700000000000006</v>
      </c>
      <c r="AC35">
        <v>0</v>
      </c>
      <c r="AD35">
        <v>1</v>
      </c>
      <c r="AE35">
        <v>1</v>
      </c>
      <c r="AF35" t="s">
        <v>21</v>
      </c>
      <c r="AG35">
        <v>2.0469999999999997</v>
      </c>
      <c r="AH35">
        <v>2</v>
      </c>
      <c r="AI35">
        <v>68189838</v>
      </c>
      <c r="AJ35">
        <v>33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ROW(Source!A39)</f>
        <v>39</v>
      </c>
      <c r="B36">
        <v>68189839</v>
      </c>
      <c r="C36">
        <v>68189837</v>
      </c>
      <c r="D36">
        <v>121548</v>
      </c>
      <c r="E36">
        <v>1</v>
      </c>
      <c r="F36">
        <v>1</v>
      </c>
      <c r="G36">
        <v>1</v>
      </c>
      <c r="H36">
        <v>1</v>
      </c>
      <c r="I36" t="s">
        <v>44</v>
      </c>
      <c r="J36" t="s">
        <v>3</v>
      </c>
      <c r="K36" t="s">
        <v>723</v>
      </c>
      <c r="L36">
        <v>608254</v>
      </c>
      <c r="N36">
        <v>1013</v>
      </c>
      <c r="O36" t="s">
        <v>724</v>
      </c>
      <c r="P36" t="s">
        <v>724</v>
      </c>
      <c r="Q36">
        <v>1</v>
      </c>
      <c r="X36">
        <v>0.01</v>
      </c>
      <c r="Y36">
        <v>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2</v>
      </c>
      <c r="AF36" t="s">
        <v>20</v>
      </c>
      <c r="AG36">
        <v>1.2500000000000001E-2</v>
      </c>
      <c r="AH36">
        <v>2</v>
      </c>
      <c r="AI36">
        <v>68189839</v>
      </c>
      <c r="AJ36">
        <v>34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ROW(Source!A39)</f>
        <v>39</v>
      </c>
      <c r="B37">
        <v>68189840</v>
      </c>
      <c r="C37">
        <v>68189837</v>
      </c>
      <c r="D37">
        <v>64871277</v>
      </c>
      <c r="E37">
        <v>1</v>
      </c>
      <c r="F37">
        <v>1</v>
      </c>
      <c r="G37">
        <v>1</v>
      </c>
      <c r="H37">
        <v>2</v>
      </c>
      <c r="I37" t="s">
        <v>725</v>
      </c>
      <c r="J37" t="s">
        <v>726</v>
      </c>
      <c r="K37" t="s">
        <v>727</v>
      </c>
      <c r="L37">
        <v>1368</v>
      </c>
      <c r="N37">
        <v>1011</v>
      </c>
      <c r="O37" t="s">
        <v>669</v>
      </c>
      <c r="P37" t="s">
        <v>669</v>
      </c>
      <c r="Q37">
        <v>1</v>
      </c>
      <c r="X37">
        <v>0.01</v>
      </c>
      <c r="Y37">
        <v>0</v>
      </c>
      <c r="Z37">
        <v>112</v>
      </c>
      <c r="AA37">
        <v>13.5</v>
      </c>
      <c r="AB37">
        <v>0</v>
      </c>
      <c r="AC37">
        <v>0</v>
      </c>
      <c r="AD37">
        <v>1</v>
      </c>
      <c r="AE37">
        <v>0</v>
      </c>
      <c r="AF37" t="s">
        <v>20</v>
      </c>
      <c r="AG37">
        <v>1.2500000000000001E-2</v>
      </c>
      <c r="AH37">
        <v>2</v>
      </c>
      <c r="AI37">
        <v>68189840</v>
      </c>
      <c r="AJ37">
        <v>35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ROW(Source!A39)</f>
        <v>39</v>
      </c>
      <c r="B38">
        <v>68189841</v>
      </c>
      <c r="C38">
        <v>68189837</v>
      </c>
      <c r="D38">
        <v>64871481</v>
      </c>
      <c r="E38">
        <v>1</v>
      </c>
      <c r="F38">
        <v>1</v>
      </c>
      <c r="G38">
        <v>1</v>
      </c>
      <c r="H38">
        <v>2</v>
      </c>
      <c r="I38" t="s">
        <v>743</v>
      </c>
      <c r="J38" t="s">
        <v>744</v>
      </c>
      <c r="K38" t="s">
        <v>745</v>
      </c>
      <c r="L38">
        <v>1368</v>
      </c>
      <c r="N38">
        <v>1011</v>
      </c>
      <c r="O38" t="s">
        <v>669</v>
      </c>
      <c r="P38" t="s">
        <v>669</v>
      </c>
      <c r="Q38">
        <v>1</v>
      </c>
      <c r="X38">
        <v>0.12</v>
      </c>
      <c r="Y38">
        <v>0</v>
      </c>
      <c r="Z38">
        <v>8.1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20</v>
      </c>
      <c r="AG38">
        <v>0.15</v>
      </c>
      <c r="AH38">
        <v>2</v>
      </c>
      <c r="AI38">
        <v>68189841</v>
      </c>
      <c r="AJ38">
        <v>36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ROW(Source!A39)</f>
        <v>39</v>
      </c>
      <c r="B39">
        <v>68189842</v>
      </c>
      <c r="C39">
        <v>68189837</v>
      </c>
      <c r="D39">
        <v>64872800</v>
      </c>
      <c r="E39">
        <v>1</v>
      </c>
      <c r="F39">
        <v>1</v>
      </c>
      <c r="G39">
        <v>1</v>
      </c>
      <c r="H39">
        <v>2</v>
      </c>
      <c r="I39" t="s">
        <v>746</v>
      </c>
      <c r="J39" t="s">
        <v>747</v>
      </c>
      <c r="K39" t="s">
        <v>748</v>
      </c>
      <c r="L39">
        <v>1368</v>
      </c>
      <c r="N39">
        <v>1011</v>
      </c>
      <c r="O39" t="s">
        <v>669</v>
      </c>
      <c r="P39" t="s">
        <v>669</v>
      </c>
      <c r="Q39">
        <v>1</v>
      </c>
      <c r="X39">
        <v>0.35</v>
      </c>
      <c r="Y39">
        <v>0</v>
      </c>
      <c r="Z39">
        <v>1.95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20</v>
      </c>
      <c r="AG39">
        <v>0.4375</v>
      </c>
      <c r="AH39">
        <v>2</v>
      </c>
      <c r="AI39">
        <v>68189842</v>
      </c>
      <c r="AJ39">
        <v>37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ROW(Source!A39)</f>
        <v>39</v>
      </c>
      <c r="B40">
        <v>68189843</v>
      </c>
      <c r="C40">
        <v>68189837</v>
      </c>
      <c r="D40">
        <v>64873129</v>
      </c>
      <c r="E40">
        <v>1</v>
      </c>
      <c r="F40">
        <v>1</v>
      </c>
      <c r="G40">
        <v>1</v>
      </c>
      <c r="H40">
        <v>2</v>
      </c>
      <c r="I40" t="s">
        <v>715</v>
      </c>
      <c r="J40" t="s">
        <v>716</v>
      </c>
      <c r="K40" t="s">
        <v>717</v>
      </c>
      <c r="L40">
        <v>1368</v>
      </c>
      <c r="N40">
        <v>1011</v>
      </c>
      <c r="O40" t="s">
        <v>669</v>
      </c>
      <c r="P40" t="s">
        <v>669</v>
      </c>
      <c r="Q40">
        <v>1</v>
      </c>
      <c r="X40">
        <v>0.01</v>
      </c>
      <c r="Y40">
        <v>0</v>
      </c>
      <c r="Z40">
        <v>87.17</v>
      </c>
      <c r="AA40">
        <v>11.6</v>
      </c>
      <c r="AB40">
        <v>0</v>
      </c>
      <c r="AC40">
        <v>0</v>
      </c>
      <c r="AD40">
        <v>1</v>
      </c>
      <c r="AE40">
        <v>0</v>
      </c>
      <c r="AF40" t="s">
        <v>20</v>
      </c>
      <c r="AG40">
        <v>1.2500000000000001E-2</v>
      </c>
      <c r="AH40">
        <v>2</v>
      </c>
      <c r="AI40">
        <v>68189843</v>
      </c>
      <c r="AJ40">
        <v>38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ROW(Source!A39)</f>
        <v>39</v>
      </c>
      <c r="B41">
        <v>68189844</v>
      </c>
      <c r="C41">
        <v>68189837</v>
      </c>
      <c r="D41">
        <v>64808457</v>
      </c>
      <c r="E41">
        <v>1</v>
      </c>
      <c r="F41">
        <v>1</v>
      </c>
      <c r="G41">
        <v>1</v>
      </c>
      <c r="H41">
        <v>3</v>
      </c>
      <c r="I41" t="s">
        <v>749</v>
      </c>
      <c r="J41" t="s">
        <v>750</v>
      </c>
      <c r="K41" t="s">
        <v>751</v>
      </c>
      <c r="L41">
        <v>1348</v>
      </c>
      <c r="N41">
        <v>1009</v>
      </c>
      <c r="O41" t="s">
        <v>133</v>
      </c>
      <c r="P41" t="s">
        <v>133</v>
      </c>
      <c r="Q41">
        <v>1000</v>
      </c>
      <c r="X41">
        <v>1.1E-4</v>
      </c>
      <c r="Y41">
        <v>10362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1.1E-4</v>
      </c>
      <c r="AH41">
        <v>2</v>
      </c>
      <c r="AI41">
        <v>68189844</v>
      </c>
      <c r="AJ41">
        <v>39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ROW(Source!A39)</f>
        <v>39</v>
      </c>
      <c r="B42">
        <v>68189845</v>
      </c>
      <c r="C42">
        <v>68189837</v>
      </c>
      <c r="D42">
        <v>64808626</v>
      </c>
      <c r="E42">
        <v>1</v>
      </c>
      <c r="F42">
        <v>1</v>
      </c>
      <c r="G42">
        <v>1</v>
      </c>
      <c r="H42">
        <v>3</v>
      </c>
      <c r="I42" t="s">
        <v>752</v>
      </c>
      <c r="J42" t="s">
        <v>753</v>
      </c>
      <c r="K42" t="s">
        <v>754</v>
      </c>
      <c r="L42">
        <v>1348</v>
      </c>
      <c r="N42">
        <v>1009</v>
      </c>
      <c r="O42" t="s">
        <v>133</v>
      </c>
      <c r="P42" t="s">
        <v>133</v>
      </c>
      <c r="Q42">
        <v>1000</v>
      </c>
      <c r="X42">
        <v>4.0000000000000002E-4</v>
      </c>
      <c r="Y42">
        <v>9040.01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4.0000000000000002E-4</v>
      </c>
      <c r="AH42">
        <v>2</v>
      </c>
      <c r="AI42">
        <v>68189845</v>
      </c>
      <c r="AJ42">
        <v>40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ROW(Source!A39)</f>
        <v>39</v>
      </c>
      <c r="B43">
        <v>68189846</v>
      </c>
      <c r="C43">
        <v>68189837</v>
      </c>
      <c r="D43">
        <v>64830300</v>
      </c>
      <c r="E43">
        <v>1</v>
      </c>
      <c r="F43">
        <v>1</v>
      </c>
      <c r="G43">
        <v>1</v>
      </c>
      <c r="H43">
        <v>3</v>
      </c>
      <c r="I43" t="s">
        <v>755</v>
      </c>
      <c r="J43" t="s">
        <v>756</v>
      </c>
      <c r="K43" t="s">
        <v>757</v>
      </c>
      <c r="L43">
        <v>1348</v>
      </c>
      <c r="N43">
        <v>1009</v>
      </c>
      <c r="O43" t="s">
        <v>133</v>
      </c>
      <c r="P43" t="s">
        <v>133</v>
      </c>
      <c r="Q43">
        <v>1000</v>
      </c>
      <c r="X43">
        <v>4.2999999999999999E-4</v>
      </c>
      <c r="Y43">
        <v>6014.12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 t="s">
        <v>3</v>
      </c>
      <c r="AG43">
        <v>4.2999999999999999E-4</v>
      </c>
      <c r="AH43">
        <v>2</v>
      </c>
      <c r="AI43">
        <v>68189846</v>
      </c>
      <c r="AJ43">
        <v>41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ROW(Source!A39)</f>
        <v>39</v>
      </c>
      <c r="B44">
        <v>68189847</v>
      </c>
      <c r="C44">
        <v>68189837</v>
      </c>
      <c r="D44">
        <v>64840187</v>
      </c>
      <c r="E44">
        <v>1</v>
      </c>
      <c r="F44">
        <v>1</v>
      </c>
      <c r="G44">
        <v>1</v>
      </c>
      <c r="H44">
        <v>3</v>
      </c>
      <c r="I44" t="s">
        <v>1184</v>
      </c>
      <c r="J44" t="s">
        <v>1185</v>
      </c>
      <c r="K44" t="s">
        <v>1186</v>
      </c>
      <c r="L44">
        <v>1354</v>
      </c>
      <c r="N44">
        <v>1010</v>
      </c>
      <c r="O44" t="s">
        <v>72</v>
      </c>
      <c r="P44" t="s">
        <v>72</v>
      </c>
      <c r="Q44">
        <v>1</v>
      </c>
      <c r="X44">
        <v>1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 t="s">
        <v>3</v>
      </c>
      <c r="AG44">
        <v>1</v>
      </c>
      <c r="AH44">
        <v>3</v>
      </c>
      <c r="AI44">
        <v>-1</v>
      </c>
      <c r="AJ44" t="s">
        <v>3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ROW(Source!A39)</f>
        <v>39</v>
      </c>
      <c r="B45">
        <v>68189848</v>
      </c>
      <c r="C45">
        <v>68189837</v>
      </c>
      <c r="D45">
        <v>64842727</v>
      </c>
      <c r="E45">
        <v>1</v>
      </c>
      <c r="F45">
        <v>1</v>
      </c>
      <c r="G45">
        <v>1</v>
      </c>
      <c r="H45">
        <v>3</v>
      </c>
      <c r="I45" t="s">
        <v>758</v>
      </c>
      <c r="J45" t="s">
        <v>759</v>
      </c>
      <c r="K45" t="s">
        <v>760</v>
      </c>
      <c r="L45">
        <v>1339</v>
      </c>
      <c r="N45">
        <v>1007</v>
      </c>
      <c r="O45" t="s">
        <v>712</v>
      </c>
      <c r="P45" t="s">
        <v>712</v>
      </c>
      <c r="Q45">
        <v>1</v>
      </c>
      <c r="X45">
        <v>2.9999999999999997E-4</v>
      </c>
      <c r="Y45">
        <v>519.79999999999995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2.9999999999999997E-4</v>
      </c>
      <c r="AH45">
        <v>2</v>
      </c>
      <c r="AI45">
        <v>68189848</v>
      </c>
      <c r="AJ45">
        <v>43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ROW(Source!A41)</f>
        <v>41</v>
      </c>
      <c r="B46">
        <v>68189903</v>
      </c>
      <c r="C46">
        <v>68189902</v>
      </c>
      <c r="D46">
        <v>18410171</v>
      </c>
      <c r="E46">
        <v>1</v>
      </c>
      <c r="F46">
        <v>1</v>
      </c>
      <c r="G46">
        <v>1</v>
      </c>
      <c r="H46">
        <v>1</v>
      </c>
      <c r="I46" t="s">
        <v>713</v>
      </c>
      <c r="J46" t="s">
        <v>3</v>
      </c>
      <c r="K46" t="s">
        <v>714</v>
      </c>
      <c r="L46">
        <v>1369</v>
      </c>
      <c r="N46">
        <v>1013</v>
      </c>
      <c r="O46" t="s">
        <v>665</v>
      </c>
      <c r="P46" t="s">
        <v>665</v>
      </c>
      <c r="Q46">
        <v>1</v>
      </c>
      <c r="X46">
        <v>115</v>
      </c>
      <c r="Y46">
        <v>0</v>
      </c>
      <c r="Z46">
        <v>0</v>
      </c>
      <c r="AA46">
        <v>0</v>
      </c>
      <c r="AB46">
        <v>8.9700000000000006</v>
      </c>
      <c r="AC46">
        <v>0</v>
      </c>
      <c r="AD46">
        <v>1</v>
      </c>
      <c r="AE46">
        <v>1</v>
      </c>
      <c r="AF46" t="s">
        <v>21</v>
      </c>
      <c r="AG46">
        <v>132.25</v>
      </c>
      <c r="AH46">
        <v>2</v>
      </c>
      <c r="AI46">
        <v>68189903</v>
      </c>
      <c r="AJ46">
        <v>44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ROW(Source!A41)</f>
        <v>41</v>
      </c>
      <c r="B47">
        <v>68189904</v>
      </c>
      <c r="C47">
        <v>68189902</v>
      </c>
      <c r="D47">
        <v>64873129</v>
      </c>
      <c r="E47">
        <v>1</v>
      </c>
      <c r="F47">
        <v>1</v>
      </c>
      <c r="G47">
        <v>1</v>
      </c>
      <c r="H47">
        <v>2</v>
      </c>
      <c r="I47" t="s">
        <v>715</v>
      </c>
      <c r="J47" t="s">
        <v>716</v>
      </c>
      <c r="K47" t="s">
        <v>717</v>
      </c>
      <c r="L47">
        <v>1368</v>
      </c>
      <c r="N47">
        <v>1011</v>
      </c>
      <c r="O47" t="s">
        <v>669</v>
      </c>
      <c r="P47" t="s">
        <v>669</v>
      </c>
      <c r="Q47">
        <v>1</v>
      </c>
      <c r="X47">
        <v>3.9</v>
      </c>
      <c r="Y47">
        <v>0</v>
      </c>
      <c r="Z47">
        <v>87.17</v>
      </c>
      <c r="AA47">
        <v>11.6</v>
      </c>
      <c r="AB47">
        <v>0</v>
      </c>
      <c r="AC47">
        <v>0</v>
      </c>
      <c r="AD47">
        <v>1</v>
      </c>
      <c r="AE47">
        <v>0</v>
      </c>
      <c r="AF47" t="s">
        <v>20</v>
      </c>
      <c r="AG47">
        <v>4.875</v>
      </c>
      <c r="AH47">
        <v>2</v>
      </c>
      <c r="AI47">
        <v>68189904</v>
      </c>
      <c r="AJ47">
        <v>45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ROW(Source!A41)</f>
        <v>41</v>
      </c>
      <c r="B48">
        <v>68189905</v>
      </c>
      <c r="C48">
        <v>68189902</v>
      </c>
      <c r="D48">
        <v>64808617</v>
      </c>
      <c r="E48">
        <v>1</v>
      </c>
      <c r="F48">
        <v>1</v>
      </c>
      <c r="G48">
        <v>1</v>
      </c>
      <c r="H48">
        <v>3</v>
      </c>
      <c r="I48" t="s">
        <v>761</v>
      </c>
      <c r="J48" t="s">
        <v>762</v>
      </c>
      <c r="K48" t="s">
        <v>763</v>
      </c>
      <c r="L48">
        <v>1346</v>
      </c>
      <c r="N48">
        <v>1009</v>
      </c>
      <c r="O48" t="s">
        <v>120</v>
      </c>
      <c r="P48" t="s">
        <v>120</v>
      </c>
      <c r="Q48">
        <v>1</v>
      </c>
      <c r="X48">
        <v>108</v>
      </c>
      <c r="Y48">
        <v>9.0399999999999991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108</v>
      </c>
      <c r="AH48">
        <v>2</v>
      </c>
      <c r="AI48">
        <v>68189905</v>
      </c>
      <c r="AJ48">
        <v>46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ROW(Source!A41)</f>
        <v>41</v>
      </c>
      <c r="B49">
        <v>68189906</v>
      </c>
      <c r="C49">
        <v>68189902</v>
      </c>
      <c r="D49">
        <v>64808704</v>
      </c>
      <c r="E49">
        <v>1</v>
      </c>
      <c r="F49">
        <v>1</v>
      </c>
      <c r="G49">
        <v>1</v>
      </c>
      <c r="H49">
        <v>3</v>
      </c>
      <c r="I49" t="s">
        <v>764</v>
      </c>
      <c r="J49" t="s">
        <v>765</v>
      </c>
      <c r="K49" t="s">
        <v>766</v>
      </c>
      <c r="L49">
        <v>1348</v>
      </c>
      <c r="N49">
        <v>1009</v>
      </c>
      <c r="O49" t="s">
        <v>133</v>
      </c>
      <c r="P49" t="s">
        <v>133</v>
      </c>
      <c r="Q49">
        <v>1000</v>
      </c>
      <c r="X49">
        <v>1.0120000000000001E-2</v>
      </c>
      <c r="Y49">
        <v>11978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1.0120000000000001E-2</v>
      </c>
      <c r="AH49">
        <v>2</v>
      </c>
      <c r="AI49">
        <v>68189906</v>
      </c>
      <c r="AJ49">
        <v>47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ROW(Source!A41)</f>
        <v>41</v>
      </c>
      <c r="B50">
        <v>68189907</v>
      </c>
      <c r="C50">
        <v>68189902</v>
      </c>
      <c r="D50">
        <v>64814534</v>
      </c>
      <c r="E50">
        <v>1</v>
      </c>
      <c r="F50">
        <v>1</v>
      </c>
      <c r="G50">
        <v>1</v>
      </c>
      <c r="H50">
        <v>3</v>
      </c>
      <c r="I50" t="s">
        <v>1187</v>
      </c>
      <c r="J50" t="s">
        <v>1188</v>
      </c>
      <c r="K50" t="s">
        <v>1189</v>
      </c>
      <c r="L50">
        <v>1035</v>
      </c>
      <c r="N50">
        <v>1013</v>
      </c>
      <c r="O50" t="s">
        <v>103</v>
      </c>
      <c r="P50" t="s">
        <v>103</v>
      </c>
      <c r="Q50">
        <v>1</v>
      </c>
      <c r="X50">
        <v>0</v>
      </c>
      <c r="Y50">
        <v>0</v>
      </c>
      <c r="Z50">
        <v>0</v>
      </c>
      <c r="AA50">
        <v>0</v>
      </c>
      <c r="AB50">
        <v>0</v>
      </c>
      <c r="AC50">
        <v>1</v>
      </c>
      <c r="AD50">
        <v>0</v>
      </c>
      <c r="AE50">
        <v>0</v>
      </c>
      <c r="AF50" t="s">
        <v>3</v>
      </c>
      <c r="AG50">
        <v>0</v>
      </c>
      <c r="AH50">
        <v>3</v>
      </c>
      <c r="AI50">
        <v>-1</v>
      </c>
      <c r="AJ50" t="s">
        <v>3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ROW(Source!A41)</f>
        <v>41</v>
      </c>
      <c r="B51">
        <v>68189908</v>
      </c>
      <c r="C51">
        <v>68189902</v>
      </c>
      <c r="D51">
        <v>64814709</v>
      </c>
      <c r="E51">
        <v>1</v>
      </c>
      <c r="F51">
        <v>1</v>
      </c>
      <c r="G51">
        <v>1</v>
      </c>
      <c r="H51">
        <v>3</v>
      </c>
      <c r="I51" t="s">
        <v>767</v>
      </c>
      <c r="J51" t="s">
        <v>768</v>
      </c>
      <c r="K51" t="s">
        <v>769</v>
      </c>
      <c r="L51">
        <v>1339</v>
      </c>
      <c r="N51">
        <v>1007</v>
      </c>
      <c r="O51" t="s">
        <v>712</v>
      </c>
      <c r="P51" t="s">
        <v>712</v>
      </c>
      <c r="Q51">
        <v>1</v>
      </c>
      <c r="X51">
        <v>0.08</v>
      </c>
      <c r="Y51">
        <v>1100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0.08</v>
      </c>
      <c r="AH51">
        <v>2</v>
      </c>
      <c r="AI51">
        <v>68189908</v>
      </c>
      <c r="AJ51">
        <v>48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ROW(Source!A41)</f>
        <v>41</v>
      </c>
      <c r="B52">
        <v>68189909</v>
      </c>
      <c r="C52">
        <v>68189902</v>
      </c>
      <c r="D52">
        <v>64829165</v>
      </c>
      <c r="E52">
        <v>1</v>
      </c>
      <c r="F52">
        <v>1</v>
      </c>
      <c r="G52">
        <v>1</v>
      </c>
      <c r="H52">
        <v>3</v>
      </c>
      <c r="I52" t="s">
        <v>80</v>
      </c>
      <c r="J52" t="s">
        <v>82</v>
      </c>
      <c r="K52" t="s">
        <v>81</v>
      </c>
      <c r="L52">
        <v>1327</v>
      </c>
      <c r="N52">
        <v>1005</v>
      </c>
      <c r="O52" t="s">
        <v>31</v>
      </c>
      <c r="P52" t="s">
        <v>31</v>
      </c>
      <c r="Q52">
        <v>1</v>
      </c>
      <c r="X52">
        <v>100</v>
      </c>
      <c r="Y52">
        <v>207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100</v>
      </c>
      <c r="AH52">
        <v>2</v>
      </c>
      <c r="AI52">
        <v>68189909</v>
      </c>
      <c r="AJ52">
        <v>49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ROW(Source!A41)</f>
        <v>41</v>
      </c>
      <c r="B53">
        <v>68189910</v>
      </c>
      <c r="C53">
        <v>68189902</v>
      </c>
      <c r="D53">
        <v>64829319</v>
      </c>
      <c r="E53">
        <v>1</v>
      </c>
      <c r="F53">
        <v>1</v>
      </c>
      <c r="G53">
        <v>1</v>
      </c>
      <c r="H53">
        <v>3</v>
      </c>
      <c r="I53" t="s">
        <v>770</v>
      </c>
      <c r="J53" t="s">
        <v>771</v>
      </c>
      <c r="K53" t="s">
        <v>772</v>
      </c>
      <c r="L53">
        <v>1301</v>
      </c>
      <c r="N53">
        <v>1003</v>
      </c>
      <c r="O53" t="s">
        <v>507</v>
      </c>
      <c r="P53" t="s">
        <v>507</v>
      </c>
      <c r="Q53">
        <v>1</v>
      </c>
      <c r="X53">
        <v>540</v>
      </c>
      <c r="Y53">
        <v>3.93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540</v>
      </c>
      <c r="AH53">
        <v>2</v>
      </c>
      <c r="AI53">
        <v>68189910</v>
      </c>
      <c r="AJ53">
        <v>50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ROW(Source!A44)</f>
        <v>44</v>
      </c>
      <c r="B54">
        <v>68189966</v>
      </c>
      <c r="C54">
        <v>68189965</v>
      </c>
      <c r="D54">
        <v>18413627</v>
      </c>
      <c r="E54">
        <v>1</v>
      </c>
      <c r="F54">
        <v>1</v>
      </c>
      <c r="G54">
        <v>1</v>
      </c>
      <c r="H54">
        <v>1</v>
      </c>
      <c r="I54" t="s">
        <v>773</v>
      </c>
      <c r="J54" t="s">
        <v>3</v>
      </c>
      <c r="K54" t="s">
        <v>774</v>
      </c>
      <c r="L54">
        <v>1369</v>
      </c>
      <c r="N54">
        <v>1013</v>
      </c>
      <c r="O54" t="s">
        <v>665</v>
      </c>
      <c r="P54" t="s">
        <v>665</v>
      </c>
      <c r="Q54">
        <v>1</v>
      </c>
      <c r="X54">
        <v>2.4</v>
      </c>
      <c r="Y54">
        <v>0</v>
      </c>
      <c r="Z54">
        <v>0</v>
      </c>
      <c r="AA54">
        <v>0</v>
      </c>
      <c r="AB54">
        <v>9.92</v>
      </c>
      <c r="AC54">
        <v>0</v>
      </c>
      <c r="AD54">
        <v>1</v>
      </c>
      <c r="AE54">
        <v>1</v>
      </c>
      <c r="AF54" t="s">
        <v>21</v>
      </c>
      <c r="AG54">
        <v>2.76</v>
      </c>
      <c r="AH54">
        <v>2</v>
      </c>
      <c r="AI54">
        <v>68189966</v>
      </c>
      <c r="AJ54">
        <v>52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ROW(Source!A44)</f>
        <v>44</v>
      </c>
      <c r="B55">
        <v>68189967</v>
      </c>
      <c r="C55">
        <v>68189965</v>
      </c>
      <c r="D55">
        <v>64871481</v>
      </c>
      <c r="E55">
        <v>1</v>
      </c>
      <c r="F55">
        <v>1</v>
      </c>
      <c r="G55">
        <v>1</v>
      </c>
      <c r="H55">
        <v>2</v>
      </c>
      <c r="I55" t="s">
        <v>743</v>
      </c>
      <c r="J55" t="s">
        <v>744</v>
      </c>
      <c r="K55" t="s">
        <v>745</v>
      </c>
      <c r="L55">
        <v>1368</v>
      </c>
      <c r="N55">
        <v>1011</v>
      </c>
      <c r="O55" t="s">
        <v>669</v>
      </c>
      <c r="P55" t="s">
        <v>669</v>
      </c>
      <c r="Q55">
        <v>1</v>
      </c>
      <c r="X55">
        <v>0.4</v>
      </c>
      <c r="Y55">
        <v>0</v>
      </c>
      <c r="Z55">
        <v>8.1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20</v>
      </c>
      <c r="AG55">
        <v>0.5</v>
      </c>
      <c r="AH55">
        <v>2</v>
      </c>
      <c r="AI55">
        <v>68189967</v>
      </c>
      <c r="AJ55">
        <v>53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ROW(Source!A44)</f>
        <v>44</v>
      </c>
      <c r="B56">
        <v>68189968</v>
      </c>
      <c r="C56">
        <v>68189965</v>
      </c>
      <c r="D56">
        <v>64872805</v>
      </c>
      <c r="E56">
        <v>1</v>
      </c>
      <c r="F56">
        <v>1</v>
      </c>
      <c r="G56">
        <v>1</v>
      </c>
      <c r="H56">
        <v>2</v>
      </c>
      <c r="I56" t="s">
        <v>775</v>
      </c>
      <c r="J56" t="s">
        <v>776</v>
      </c>
      <c r="K56" t="s">
        <v>777</v>
      </c>
      <c r="L56">
        <v>1368</v>
      </c>
      <c r="N56">
        <v>1011</v>
      </c>
      <c r="O56" t="s">
        <v>669</v>
      </c>
      <c r="P56" t="s">
        <v>669</v>
      </c>
      <c r="Q56">
        <v>1</v>
      </c>
      <c r="X56">
        <v>0.12</v>
      </c>
      <c r="Y56">
        <v>0</v>
      </c>
      <c r="Z56">
        <v>5.13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20</v>
      </c>
      <c r="AG56">
        <v>0.15</v>
      </c>
      <c r="AH56">
        <v>2</v>
      </c>
      <c r="AI56">
        <v>68189968</v>
      </c>
      <c r="AJ56">
        <v>54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ROW(Source!A44)</f>
        <v>44</v>
      </c>
      <c r="B57">
        <v>68189969</v>
      </c>
      <c r="C57">
        <v>68189965</v>
      </c>
      <c r="D57">
        <v>64872869</v>
      </c>
      <c r="E57">
        <v>1</v>
      </c>
      <c r="F57">
        <v>1</v>
      </c>
      <c r="G57">
        <v>1</v>
      </c>
      <c r="H57">
        <v>2</v>
      </c>
      <c r="I57" t="s">
        <v>673</v>
      </c>
      <c r="J57" t="s">
        <v>674</v>
      </c>
      <c r="K57" t="s">
        <v>675</v>
      </c>
      <c r="L57">
        <v>1368</v>
      </c>
      <c r="N57">
        <v>1011</v>
      </c>
      <c r="O57" t="s">
        <v>669</v>
      </c>
      <c r="P57" t="s">
        <v>669</v>
      </c>
      <c r="Q57">
        <v>1</v>
      </c>
      <c r="X57">
        <v>0.19</v>
      </c>
      <c r="Y57">
        <v>0</v>
      </c>
      <c r="Z57">
        <v>2.08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20</v>
      </c>
      <c r="AG57">
        <v>0.23749999999999999</v>
      </c>
      <c r="AH57">
        <v>2</v>
      </c>
      <c r="AI57">
        <v>68189969</v>
      </c>
      <c r="AJ57">
        <v>55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ROW(Source!A44)</f>
        <v>44</v>
      </c>
      <c r="B58">
        <v>68189970</v>
      </c>
      <c r="C58">
        <v>68189965</v>
      </c>
      <c r="D58">
        <v>64873129</v>
      </c>
      <c r="E58">
        <v>1</v>
      </c>
      <c r="F58">
        <v>1</v>
      </c>
      <c r="G58">
        <v>1</v>
      </c>
      <c r="H58">
        <v>2</v>
      </c>
      <c r="I58" t="s">
        <v>715</v>
      </c>
      <c r="J58" t="s">
        <v>716</v>
      </c>
      <c r="K58" t="s">
        <v>717</v>
      </c>
      <c r="L58">
        <v>1368</v>
      </c>
      <c r="N58">
        <v>1011</v>
      </c>
      <c r="O58" t="s">
        <v>669</v>
      </c>
      <c r="P58" t="s">
        <v>669</v>
      </c>
      <c r="Q58">
        <v>1</v>
      </c>
      <c r="X58">
        <v>0.17</v>
      </c>
      <c r="Y58">
        <v>0</v>
      </c>
      <c r="Z58">
        <v>87.17</v>
      </c>
      <c r="AA58">
        <v>11.6</v>
      </c>
      <c r="AB58">
        <v>0</v>
      </c>
      <c r="AC58">
        <v>0</v>
      </c>
      <c r="AD58">
        <v>1</v>
      </c>
      <c r="AE58">
        <v>0</v>
      </c>
      <c r="AF58" t="s">
        <v>20</v>
      </c>
      <c r="AG58">
        <v>0.21250000000000002</v>
      </c>
      <c r="AH58">
        <v>2</v>
      </c>
      <c r="AI58">
        <v>68189970</v>
      </c>
      <c r="AJ58">
        <v>56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ROW(Source!A44)</f>
        <v>44</v>
      </c>
      <c r="B59">
        <v>68189971</v>
      </c>
      <c r="C59">
        <v>68189965</v>
      </c>
      <c r="D59">
        <v>64808448</v>
      </c>
      <c r="E59">
        <v>1</v>
      </c>
      <c r="F59">
        <v>1</v>
      </c>
      <c r="G59">
        <v>1</v>
      </c>
      <c r="H59">
        <v>3</v>
      </c>
      <c r="I59" t="s">
        <v>778</v>
      </c>
      <c r="J59" t="s">
        <v>779</v>
      </c>
      <c r="K59" t="s">
        <v>780</v>
      </c>
      <c r="L59">
        <v>1348</v>
      </c>
      <c r="N59">
        <v>1009</v>
      </c>
      <c r="O59" t="s">
        <v>133</v>
      </c>
      <c r="P59" t="s">
        <v>133</v>
      </c>
      <c r="Q59">
        <v>1000</v>
      </c>
      <c r="X59">
        <v>1E-4</v>
      </c>
      <c r="Y59">
        <v>9749.99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1E-4</v>
      </c>
      <c r="AH59">
        <v>2</v>
      </c>
      <c r="AI59">
        <v>68189971</v>
      </c>
      <c r="AJ59">
        <v>58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ROW(Source!A44)</f>
        <v>44</v>
      </c>
      <c r="B60">
        <v>68189972</v>
      </c>
      <c r="C60">
        <v>68189965</v>
      </c>
      <c r="D60">
        <v>64808806</v>
      </c>
      <c r="E60">
        <v>1</v>
      </c>
      <c r="F60">
        <v>1</v>
      </c>
      <c r="G60">
        <v>1</v>
      </c>
      <c r="H60">
        <v>3</v>
      </c>
      <c r="I60" t="s">
        <v>781</v>
      </c>
      <c r="J60" t="s">
        <v>782</v>
      </c>
      <c r="K60" t="s">
        <v>783</v>
      </c>
      <c r="L60">
        <v>1354</v>
      </c>
      <c r="N60">
        <v>1010</v>
      </c>
      <c r="O60" t="s">
        <v>72</v>
      </c>
      <c r="P60" t="s">
        <v>72</v>
      </c>
      <c r="Q60">
        <v>1</v>
      </c>
      <c r="X60">
        <v>0.1</v>
      </c>
      <c r="Y60">
        <v>72.8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0.1</v>
      </c>
      <c r="AH60">
        <v>2</v>
      </c>
      <c r="AI60">
        <v>68189972</v>
      </c>
      <c r="AJ60">
        <v>59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ROW(Source!A44)</f>
        <v>44</v>
      </c>
      <c r="B61">
        <v>68189973</v>
      </c>
      <c r="C61">
        <v>68189965</v>
      </c>
      <c r="D61">
        <v>64814534</v>
      </c>
      <c r="E61">
        <v>1</v>
      </c>
      <c r="F61">
        <v>1</v>
      </c>
      <c r="G61">
        <v>1</v>
      </c>
      <c r="H61">
        <v>3</v>
      </c>
      <c r="I61" t="s">
        <v>1187</v>
      </c>
      <c r="J61" t="s">
        <v>1188</v>
      </c>
      <c r="K61" t="s">
        <v>1189</v>
      </c>
      <c r="L61">
        <v>1035</v>
      </c>
      <c r="N61">
        <v>1013</v>
      </c>
      <c r="O61" t="s">
        <v>103</v>
      </c>
      <c r="P61" t="s">
        <v>103</v>
      </c>
      <c r="Q61">
        <v>1</v>
      </c>
      <c r="X61">
        <v>0</v>
      </c>
      <c r="Y61">
        <v>0</v>
      </c>
      <c r="Z61">
        <v>0</v>
      </c>
      <c r="AA61">
        <v>0</v>
      </c>
      <c r="AB61">
        <v>0</v>
      </c>
      <c r="AC61">
        <v>1</v>
      </c>
      <c r="AD61">
        <v>0</v>
      </c>
      <c r="AE61">
        <v>0</v>
      </c>
      <c r="AF61" t="s">
        <v>3</v>
      </c>
      <c r="AG61">
        <v>0</v>
      </c>
      <c r="AH61">
        <v>3</v>
      </c>
      <c r="AI61">
        <v>-1</v>
      </c>
      <c r="AJ61" t="s">
        <v>3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ROW(Source!A44)</f>
        <v>44</v>
      </c>
      <c r="B62">
        <v>68189974</v>
      </c>
      <c r="C62">
        <v>68189965</v>
      </c>
      <c r="D62">
        <v>64830271</v>
      </c>
      <c r="E62">
        <v>1</v>
      </c>
      <c r="F62">
        <v>1</v>
      </c>
      <c r="G62">
        <v>1</v>
      </c>
      <c r="H62">
        <v>3</v>
      </c>
      <c r="I62" t="s">
        <v>1190</v>
      </c>
      <c r="J62" t="s">
        <v>1191</v>
      </c>
      <c r="K62" t="s">
        <v>1192</v>
      </c>
      <c r="L62">
        <v>1327</v>
      </c>
      <c r="N62">
        <v>1005</v>
      </c>
      <c r="O62" t="s">
        <v>31</v>
      </c>
      <c r="P62" t="s">
        <v>31</v>
      </c>
      <c r="Q62">
        <v>1</v>
      </c>
      <c r="X62">
        <v>1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 t="s">
        <v>3</v>
      </c>
      <c r="AG62">
        <v>1</v>
      </c>
      <c r="AH62">
        <v>3</v>
      </c>
      <c r="AI62">
        <v>-1</v>
      </c>
      <c r="AJ62" t="s">
        <v>3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ROW(Source!A44)</f>
        <v>44</v>
      </c>
      <c r="B63">
        <v>68189975</v>
      </c>
      <c r="C63">
        <v>68189965</v>
      </c>
      <c r="D63">
        <v>64830358</v>
      </c>
      <c r="E63">
        <v>1</v>
      </c>
      <c r="F63">
        <v>1</v>
      </c>
      <c r="G63">
        <v>1</v>
      </c>
      <c r="H63">
        <v>3</v>
      </c>
      <c r="I63" t="s">
        <v>784</v>
      </c>
      <c r="J63" t="s">
        <v>785</v>
      </c>
      <c r="K63" t="s">
        <v>786</v>
      </c>
      <c r="L63">
        <v>1348</v>
      </c>
      <c r="N63">
        <v>1009</v>
      </c>
      <c r="O63" t="s">
        <v>133</v>
      </c>
      <c r="P63" t="s">
        <v>133</v>
      </c>
      <c r="Q63">
        <v>1000</v>
      </c>
      <c r="X63">
        <v>3.0000000000000001E-3</v>
      </c>
      <c r="Y63">
        <v>5804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3.0000000000000001E-3</v>
      </c>
      <c r="AH63">
        <v>2</v>
      </c>
      <c r="AI63">
        <v>68189975</v>
      </c>
      <c r="AJ63">
        <v>60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ROW(Source!A48)</f>
        <v>48</v>
      </c>
      <c r="B64">
        <v>68190045</v>
      </c>
      <c r="C64">
        <v>68190044</v>
      </c>
      <c r="D64">
        <v>18410280</v>
      </c>
      <c r="E64">
        <v>1</v>
      </c>
      <c r="F64">
        <v>1</v>
      </c>
      <c r="G64">
        <v>1</v>
      </c>
      <c r="H64">
        <v>1</v>
      </c>
      <c r="I64" t="s">
        <v>787</v>
      </c>
      <c r="J64" t="s">
        <v>3</v>
      </c>
      <c r="K64" t="s">
        <v>788</v>
      </c>
      <c r="L64">
        <v>1369</v>
      </c>
      <c r="N64">
        <v>1013</v>
      </c>
      <c r="O64" t="s">
        <v>665</v>
      </c>
      <c r="P64" t="s">
        <v>665</v>
      </c>
      <c r="Q64">
        <v>1</v>
      </c>
      <c r="X64">
        <v>11.99</v>
      </c>
      <c r="Y64">
        <v>0</v>
      </c>
      <c r="Z64">
        <v>0</v>
      </c>
      <c r="AA64">
        <v>0</v>
      </c>
      <c r="AB64">
        <v>9.51</v>
      </c>
      <c r="AC64">
        <v>0</v>
      </c>
      <c r="AD64">
        <v>1</v>
      </c>
      <c r="AE64">
        <v>1</v>
      </c>
      <c r="AF64" t="s">
        <v>21</v>
      </c>
      <c r="AG64">
        <v>13.788499999999999</v>
      </c>
      <c r="AH64">
        <v>2</v>
      </c>
      <c r="AI64">
        <v>68190045</v>
      </c>
      <c r="AJ64">
        <v>63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ROW(Source!A48)</f>
        <v>48</v>
      </c>
      <c r="B65">
        <v>68190046</v>
      </c>
      <c r="C65">
        <v>68190044</v>
      </c>
      <c r="D65">
        <v>121548</v>
      </c>
      <c r="E65">
        <v>1</v>
      </c>
      <c r="F65">
        <v>1</v>
      </c>
      <c r="G65">
        <v>1</v>
      </c>
      <c r="H65">
        <v>1</v>
      </c>
      <c r="I65" t="s">
        <v>44</v>
      </c>
      <c r="J65" t="s">
        <v>3</v>
      </c>
      <c r="K65" t="s">
        <v>723</v>
      </c>
      <c r="L65">
        <v>608254</v>
      </c>
      <c r="N65">
        <v>1013</v>
      </c>
      <c r="O65" t="s">
        <v>724</v>
      </c>
      <c r="P65" t="s">
        <v>724</v>
      </c>
      <c r="Q65">
        <v>1</v>
      </c>
      <c r="X65">
        <v>0.01</v>
      </c>
      <c r="Y65">
        <v>0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2</v>
      </c>
      <c r="AF65" t="s">
        <v>20</v>
      </c>
      <c r="AG65">
        <v>1.2500000000000001E-2</v>
      </c>
      <c r="AH65">
        <v>2</v>
      </c>
      <c r="AI65">
        <v>68190046</v>
      </c>
      <c r="AJ65">
        <v>64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ROW(Source!A48)</f>
        <v>48</v>
      </c>
      <c r="B66">
        <v>68190047</v>
      </c>
      <c r="C66">
        <v>68190044</v>
      </c>
      <c r="D66">
        <v>64871408</v>
      </c>
      <c r="E66">
        <v>1</v>
      </c>
      <c r="F66">
        <v>1</v>
      </c>
      <c r="G66">
        <v>1</v>
      </c>
      <c r="H66">
        <v>2</v>
      </c>
      <c r="I66" t="s">
        <v>789</v>
      </c>
      <c r="J66" t="s">
        <v>790</v>
      </c>
      <c r="K66" t="s">
        <v>791</v>
      </c>
      <c r="L66">
        <v>1368</v>
      </c>
      <c r="N66">
        <v>1011</v>
      </c>
      <c r="O66" t="s">
        <v>669</v>
      </c>
      <c r="P66" t="s">
        <v>669</v>
      </c>
      <c r="Q66">
        <v>1</v>
      </c>
      <c r="X66">
        <v>0.01</v>
      </c>
      <c r="Y66">
        <v>0</v>
      </c>
      <c r="Z66">
        <v>31.26</v>
      </c>
      <c r="AA66">
        <v>13.5</v>
      </c>
      <c r="AB66">
        <v>0</v>
      </c>
      <c r="AC66">
        <v>0</v>
      </c>
      <c r="AD66">
        <v>1</v>
      </c>
      <c r="AE66">
        <v>0</v>
      </c>
      <c r="AF66" t="s">
        <v>20</v>
      </c>
      <c r="AG66">
        <v>1.2500000000000001E-2</v>
      </c>
      <c r="AH66">
        <v>2</v>
      </c>
      <c r="AI66">
        <v>68190047</v>
      </c>
      <c r="AJ66">
        <v>65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ROW(Source!A48)</f>
        <v>48</v>
      </c>
      <c r="B67">
        <v>68190048</v>
      </c>
      <c r="C67">
        <v>68190044</v>
      </c>
      <c r="D67">
        <v>64873129</v>
      </c>
      <c r="E67">
        <v>1</v>
      </c>
      <c r="F67">
        <v>1</v>
      </c>
      <c r="G67">
        <v>1</v>
      </c>
      <c r="H67">
        <v>2</v>
      </c>
      <c r="I67" t="s">
        <v>715</v>
      </c>
      <c r="J67" t="s">
        <v>716</v>
      </c>
      <c r="K67" t="s">
        <v>717</v>
      </c>
      <c r="L67">
        <v>1368</v>
      </c>
      <c r="N67">
        <v>1011</v>
      </c>
      <c r="O67" t="s">
        <v>669</v>
      </c>
      <c r="P67" t="s">
        <v>669</v>
      </c>
      <c r="Q67">
        <v>1</v>
      </c>
      <c r="X67">
        <v>0.03</v>
      </c>
      <c r="Y67">
        <v>0</v>
      </c>
      <c r="Z67">
        <v>87.17</v>
      </c>
      <c r="AA67">
        <v>11.6</v>
      </c>
      <c r="AB67">
        <v>0</v>
      </c>
      <c r="AC67">
        <v>0</v>
      </c>
      <c r="AD67">
        <v>1</v>
      </c>
      <c r="AE67">
        <v>0</v>
      </c>
      <c r="AF67" t="s">
        <v>20</v>
      </c>
      <c r="AG67">
        <v>3.7499999999999999E-2</v>
      </c>
      <c r="AH67">
        <v>2</v>
      </c>
      <c r="AI67">
        <v>68190048</v>
      </c>
      <c r="AJ67">
        <v>66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ROW(Source!A48)</f>
        <v>48</v>
      </c>
      <c r="B68">
        <v>68190049</v>
      </c>
      <c r="C68">
        <v>68190044</v>
      </c>
      <c r="D68">
        <v>64808516</v>
      </c>
      <c r="E68">
        <v>1</v>
      </c>
      <c r="F68">
        <v>1</v>
      </c>
      <c r="G68">
        <v>1</v>
      </c>
      <c r="H68">
        <v>3</v>
      </c>
      <c r="I68" t="s">
        <v>792</v>
      </c>
      <c r="J68" t="s">
        <v>793</v>
      </c>
      <c r="K68" t="s">
        <v>794</v>
      </c>
      <c r="L68">
        <v>1327</v>
      </c>
      <c r="N68">
        <v>1005</v>
      </c>
      <c r="O68" t="s">
        <v>31</v>
      </c>
      <c r="P68" t="s">
        <v>31</v>
      </c>
      <c r="Q68">
        <v>1</v>
      </c>
      <c r="X68">
        <v>4.4000000000000004</v>
      </c>
      <c r="Y68">
        <v>72.31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4.4000000000000004</v>
      </c>
      <c r="AH68">
        <v>2</v>
      </c>
      <c r="AI68">
        <v>68190049</v>
      </c>
      <c r="AJ68">
        <v>67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ROW(Source!A48)</f>
        <v>48</v>
      </c>
      <c r="B69">
        <v>68190050</v>
      </c>
      <c r="C69">
        <v>68190044</v>
      </c>
      <c r="D69">
        <v>64808584</v>
      </c>
      <c r="E69">
        <v>1</v>
      </c>
      <c r="F69">
        <v>1</v>
      </c>
      <c r="G69">
        <v>1</v>
      </c>
      <c r="H69">
        <v>3</v>
      </c>
      <c r="I69" t="s">
        <v>795</v>
      </c>
      <c r="J69" t="s">
        <v>796</v>
      </c>
      <c r="K69" t="s">
        <v>797</v>
      </c>
      <c r="L69">
        <v>1348</v>
      </c>
      <c r="N69">
        <v>1009</v>
      </c>
      <c r="O69" t="s">
        <v>133</v>
      </c>
      <c r="P69" t="s">
        <v>133</v>
      </c>
      <c r="Q69">
        <v>1000</v>
      </c>
      <c r="X69">
        <v>2.9000000000000001E-2</v>
      </c>
      <c r="Y69">
        <v>2898.5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2.9000000000000001E-2</v>
      </c>
      <c r="AH69">
        <v>2</v>
      </c>
      <c r="AI69">
        <v>68190050</v>
      </c>
      <c r="AJ69">
        <v>68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ROW(Source!A48)</f>
        <v>48</v>
      </c>
      <c r="B70">
        <v>68190051</v>
      </c>
      <c r="C70">
        <v>68190044</v>
      </c>
      <c r="D70">
        <v>64808665</v>
      </c>
      <c r="E70">
        <v>1</v>
      </c>
      <c r="F70">
        <v>1</v>
      </c>
      <c r="G70">
        <v>1</v>
      </c>
      <c r="H70">
        <v>3</v>
      </c>
      <c r="I70" t="s">
        <v>798</v>
      </c>
      <c r="J70" t="s">
        <v>799</v>
      </c>
      <c r="K70" t="s">
        <v>800</v>
      </c>
      <c r="L70">
        <v>1346</v>
      </c>
      <c r="N70">
        <v>1009</v>
      </c>
      <c r="O70" t="s">
        <v>120</v>
      </c>
      <c r="P70" t="s">
        <v>120</v>
      </c>
      <c r="Q70">
        <v>1</v>
      </c>
      <c r="X70">
        <v>0.15</v>
      </c>
      <c r="Y70">
        <v>1.81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0.15</v>
      </c>
      <c r="AH70">
        <v>2</v>
      </c>
      <c r="AI70">
        <v>68190051</v>
      </c>
      <c r="AJ70">
        <v>69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ROW(Source!A49)</f>
        <v>49</v>
      </c>
      <c r="B71">
        <v>68190057</v>
      </c>
      <c r="C71">
        <v>68190056</v>
      </c>
      <c r="D71">
        <v>18411117</v>
      </c>
      <c r="E71">
        <v>1</v>
      </c>
      <c r="F71">
        <v>1</v>
      </c>
      <c r="G71">
        <v>1</v>
      </c>
      <c r="H71">
        <v>1</v>
      </c>
      <c r="I71" t="s">
        <v>801</v>
      </c>
      <c r="J71" t="s">
        <v>3</v>
      </c>
      <c r="K71" t="s">
        <v>802</v>
      </c>
      <c r="L71">
        <v>1369</v>
      </c>
      <c r="N71">
        <v>1013</v>
      </c>
      <c r="O71" t="s">
        <v>665</v>
      </c>
      <c r="P71" t="s">
        <v>665</v>
      </c>
      <c r="Q71">
        <v>1</v>
      </c>
      <c r="X71">
        <v>6.55</v>
      </c>
      <c r="Y71">
        <v>0</v>
      </c>
      <c r="Z71">
        <v>0</v>
      </c>
      <c r="AA71">
        <v>0</v>
      </c>
      <c r="AB71">
        <v>9.6199999999999992</v>
      </c>
      <c r="AC71">
        <v>0</v>
      </c>
      <c r="AD71">
        <v>1</v>
      </c>
      <c r="AE71">
        <v>1</v>
      </c>
      <c r="AF71" t="s">
        <v>21</v>
      </c>
      <c r="AG71">
        <v>7.5324999999999989</v>
      </c>
      <c r="AH71">
        <v>2</v>
      </c>
      <c r="AI71">
        <v>68190057</v>
      </c>
      <c r="AJ71">
        <v>70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ROW(Source!A49)</f>
        <v>49</v>
      </c>
      <c r="B72">
        <v>68190058</v>
      </c>
      <c r="C72">
        <v>68190056</v>
      </c>
      <c r="D72">
        <v>121548</v>
      </c>
      <c r="E72">
        <v>1</v>
      </c>
      <c r="F72">
        <v>1</v>
      </c>
      <c r="G72">
        <v>1</v>
      </c>
      <c r="H72">
        <v>1</v>
      </c>
      <c r="I72" t="s">
        <v>44</v>
      </c>
      <c r="J72" t="s">
        <v>3</v>
      </c>
      <c r="K72" t="s">
        <v>723</v>
      </c>
      <c r="L72">
        <v>608254</v>
      </c>
      <c r="N72">
        <v>1013</v>
      </c>
      <c r="O72" t="s">
        <v>724</v>
      </c>
      <c r="P72" t="s">
        <v>724</v>
      </c>
      <c r="Q72">
        <v>1</v>
      </c>
      <c r="X72">
        <v>0.01</v>
      </c>
      <c r="Y72">
        <v>0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2</v>
      </c>
      <c r="AF72" t="s">
        <v>20</v>
      </c>
      <c r="AG72">
        <v>1.2500000000000001E-2</v>
      </c>
      <c r="AH72">
        <v>2</v>
      </c>
      <c r="AI72">
        <v>68190058</v>
      </c>
      <c r="AJ72">
        <v>71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ROW(Source!A49)</f>
        <v>49</v>
      </c>
      <c r="B73">
        <v>68190059</v>
      </c>
      <c r="C73">
        <v>68190056</v>
      </c>
      <c r="D73">
        <v>64871408</v>
      </c>
      <c r="E73">
        <v>1</v>
      </c>
      <c r="F73">
        <v>1</v>
      </c>
      <c r="G73">
        <v>1</v>
      </c>
      <c r="H73">
        <v>2</v>
      </c>
      <c r="I73" t="s">
        <v>789</v>
      </c>
      <c r="J73" t="s">
        <v>790</v>
      </c>
      <c r="K73" t="s">
        <v>791</v>
      </c>
      <c r="L73">
        <v>1368</v>
      </c>
      <c r="N73">
        <v>1011</v>
      </c>
      <c r="O73" t="s">
        <v>669</v>
      </c>
      <c r="P73" t="s">
        <v>669</v>
      </c>
      <c r="Q73">
        <v>1</v>
      </c>
      <c r="X73">
        <v>0.01</v>
      </c>
      <c r="Y73">
        <v>0</v>
      </c>
      <c r="Z73">
        <v>31.26</v>
      </c>
      <c r="AA73">
        <v>13.5</v>
      </c>
      <c r="AB73">
        <v>0</v>
      </c>
      <c r="AC73">
        <v>0</v>
      </c>
      <c r="AD73">
        <v>1</v>
      </c>
      <c r="AE73">
        <v>0</v>
      </c>
      <c r="AF73" t="s">
        <v>20</v>
      </c>
      <c r="AG73">
        <v>1.2500000000000001E-2</v>
      </c>
      <c r="AH73">
        <v>2</v>
      </c>
      <c r="AI73">
        <v>68190059</v>
      </c>
      <c r="AJ73">
        <v>72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ROW(Source!A49)</f>
        <v>49</v>
      </c>
      <c r="B74">
        <v>68190060</v>
      </c>
      <c r="C74">
        <v>68190056</v>
      </c>
      <c r="D74">
        <v>64873129</v>
      </c>
      <c r="E74">
        <v>1</v>
      </c>
      <c r="F74">
        <v>1</v>
      </c>
      <c r="G74">
        <v>1</v>
      </c>
      <c r="H74">
        <v>2</v>
      </c>
      <c r="I74" t="s">
        <v>715</v>
      </c>
      <c r="J74" t="s">
        <v>716</v>
      </c>
      <c r="K74" t="s">
        <v>717</v>
      </c>
      <c r="L74">
        <v>1368</v>
      </c>
      <c r="N74">
        <v>1011</v>
      </c>
      <c r="O74" t="s">
        <v>669</v>
      </c>
      <c r="P74" t="s">
        <v>669</v>
      </c>
      <c r="Q74">
        <v>1</v>
      </c>
      <c r="X74">
        <v>0.01</v>
      </c>
      <c r="Y74">
        <v>0</v>
      </c>
      <c r="Z74">
        <v>87.17</v>
      </c>
      <c r="AA74">
        <v>11.6</v>
      </c>
      <c r="AB74">
        <v>0</v>
      </c>
      <c r="AC74">
        <v>0</v>
      </c>
      <c r="AD74">
        <v>1</v>
      </c>
      <c r="AE74">
        <v>0</v>
      </c>
      <c r="AF74" t="s">
        <v>20</v>
      </c>
      <c r="AG74">
        <v>1.2500000000000001E-2</v>
      </c>
      <c r="AH74">
        <v>2</v>
      </c>
      <c r="AI74">
        <v>68190060</v>
      </c>
      <c r="AJ74">
        <v>73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ROW(Source!A49)</f>
        <v>49</v>
      </c>
      <c r="B75">
        <v>68190061</v>
      </c>
      <c r="C75">
        <v>68190056</v>
      </c>
      <c r="D75">
        <v>64808665</v>
      </c>
      <c r="E75">
        <v>1</v>
      </c>
      <c r="F75">
        <v>1</v>
      </c>
      <c r="G75">
        <v>1</v>
      </c>
      <c r="H75">
        <v>3</v>
      </c>
      <c r="I75" t="s">
        <v>798</v>
      </c>
      <c r="J75" t="s">
        <v>799</v>
      </c>
      <c r="K75" t="s">
        <v>800</v>
      </c>
      <c r="L75">
        <v>1346</v>
      </c>
      <c r="N75">
        <v>1009</v>
      </c>
      <c r="O75" t="s">
        <v>120</v>
      </c>
      <c r="P75" t="s">
        <v>120</v>
      </c>
      <c r="Q75">
        <v>1</v>
      </c>
      <c r="X75">
        <v>0.1</v>
      </c>
      <c r="Y75">
        <v>1.81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3</v>
      </c>
      <c r="AG75">
        <v>0.1</v>
      </c>
      <c r="AH75">
        <v>2</v>
      </c>
      <c r="AI75">
        <v>68190061</v>
      </c>
      <c r="AJ75">
        <v>74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ROW(Source!A49)</f>
        <v>49</v>
      </c>
      <c r="B76">
        <v>68190062</v>
      </c>
      <c r="C76">
        <v>68190056</v>
      </c>
      <c r="D76">
        <v>64814596</v>
      </c>
      <c r="E76">
        <v>1</v>
      </c>
      <c r="F76">
        <v>1</v>
      </c>
      <c r="G76">
        <v>1</v>
      </c>
      <c r="H76">
        <v>3</v>
      </c>
      <c r="I76" t="s">
        <v>1193</v>
      </c>
      <c r="J76" t="s">
        <v>1194</v>
      </c>
      <c r="K76" t="s">
        <v>1195</v>
      </c>
      <c r="L76">
        <v>1348</v>
      </c>
      <c r="N76">
        <v>1009</v>
      </c>
      <c r="O76" t="s">
        <v>133</v>
      </c>
      <c r="P76" t="s">
        <v>133</v>
      </c>
      <c r="Q76">
        <v>1000</v>
      </c>
      <c r="X76">
        <v>1.2999999999999999E-2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 t="s">
        <v>3</v>
      </c>
      <c r="AG76">
        <v>1.2999999999999999E-2</v>
      </c>
      <c r="AH76">
        <v>3</v>
      </c>
      <c r="AI76">
        <v>-1</v>
      </c>
      <c r="AJ76" t="s">
        <v>3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ROW(Source!A51)</f>
        <v>51</v>
      </c>
      <c r="B77">
        <v>68190151</v>
      </c>
      <c r="C77">
        <v>68190085</v>
      </c>
      <c r="D77">
        <v>18416200</v>
      </c>
      <c r="E77">
        <v>1</v>
      </c>
      <c r="F77">
        <v>1</v>
      </c>
      <c r="G77">
        <v>1</v>
      </c>
      <c r="H77">
        <v>1</v>
      </c>
      <c r="I77" t="s">
        <v>803</v>
      </c>
      <c r="J77" t="s">
        <v>3</v>
      </c>
      <c r="K77" t="s">
        <v>804</v>
      </c>
      <c r="L77">
        <v>1369</v>
      </c>
      <c r="N77">
        <v>1013</v>
      </c>
      <c r="O77" t="s">
        <v>665</v>
      </c>
      <c r="P77" t="s">
        <v>665</v>
      </c>
      <c r="Q77">
        <v>1</v>
      </c>
      <c r="X77">
        <v>73.8</v>
      </c>
      <c r="Y77">
        <v>0</v>
      </c>
      <c r="Z77">
        <v>0</v>
      </c>
      <c r="AA77">
        <v>0</v>
      </c>
      <c r="AB77">
        <v>9.76</v>
      </c>
      <c r="AC77">
        <v>0</v>
      </c>
      <c r="AD77">
        <v>1</v>
      </c>
      <c r="AE77">
        <v>1</v>
      </c>
      <c r="AF77" t="s">
        <v>3</v>
      </c>
      <c r="AG77">
        <v>73.8</v>
      </c>
      <c r="AH77">
        <v>2</v>
      </c>
      <c r="AI77">
        <v>68190151</v>
      </c>
      <c r="AJ77">
        <v>76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ROW(Source!A51)</f>
        <v>51</v>
      </c>
      <c r="B78">
        <v>68190152</v>
      </c>
      <c r="C78">
        <v>68190085</v>
      </c>
      <c r="D78">
        <v>121548</v>
      </c>
      <c r="E78">
        <v>1</v>
      </c>
      <c r="F78">
        <v>1</v>
      </c>
      <c r="G78">
        <v>1</v>
      </c>
      <c r="H78">
        <v>1</v>
      </c>
      <c r="I78" t="s">
        <v>44</v>
      </c>
      <c r="J78" t="s">
        <v>3</v>
      </c>
      <c r="K78" t="s">
        <v>723</v>
      </c>
      <c r="L78">
        <v>608254</v>
      </c>
      <c r="N78">
        <v>1013</v>
      </c>
      <c r="O78" t="s">
        <v>724</v>
      </c>
      <c r="P78" t="s">
        <v>724</v>
      </c>
      <c r="Q78">
        <v>1</v>
      </c>
      <c r="X78">
        <v>1.9</v>
      </c>
      <c r="Y78">
        <v>0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2</v>
      </c>
      <c r="AF78" t="s">
        <v>3</v>
      </c>
      <c r="AG78">
        <v>1.9</v>
      </c>
      <c r="AH78">
        <v>2</v>
      </c>
      <c r="AI78">
        <v>68190152</v>
      </c>
      <c r="AJ78">
        <v>77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ROW(Source!A51)</f>
        <v>51</v>
      </c>
      <c r="B79">
        <v>68190153</v>
      </c>
      <c r="C79">
        <v>68190085</v>
      </c>
      <c r="D79">
        <v>64871408</v>
      </c>
      <c r="E79">
        <v>1</v>
      </c>
      <c r="F79">
        <v>1</v>
      </c>
      <c r="G79">
        <v>1</v>
      </c>
      <c r="H79">
        <v>2</v>
      </c>
      <c r="I79" t="s">
        <v>789</v>
      </c>
      <c r="J79" t="s">
        <v>790</v>
      </c>
      <c r="K79" t="s">
        <v>791</v>
      </c>
      <c r="L79">
        <v>1368</v>
      </c>
      <c r="N79">
        <v>1011</v>
      </c>
      <c r="O79" t="s">
        <v>669</v>
      </c>
      <c r="P79" t="s">
        <v>669</v>
      </c>
      <c r="Q79">
        <v>1</v>
      </c>
      <c r="X79">
        <v>0.46</v>
      </c>
      <c r="Y79">
        <v>0</v>
      </c>
      <c r="Z79">
        <v>31.26</v>
      </c>
      <c r="AA79">
        <v>13.5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0.46</v>
      </c>
      <c r="AH79">
        <v>2</v>
      </c>
      <c r="AI79">
        <v>68190153</v>
      </c>
      <c r="AJ79">
        <v>78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ROW(Source!A51)</f>
        <v>51</v>
      </c>
      <c r="B80">
        <v>68190154</v>
      </c>
      <c r="C80">
        <v>68190085</v>
      </c>
      <c r="D80">
        <v>64871816</v>
      </c>
      <c r="E80">
        <v>1</v>
      </c>
      <c r="F80">
        <v>1</v>
      </c>
      <c r="G80">
        <v>1</v>
      </c>
      <c r="H80">
        <v>2</v>
      </c>
      <c r="I80" t="s">
        <v>805</v>
      </c>
      <c r="J80" t="s">
        <v>806</v>
      </c>
      <c r="K80" t="s">
        <v>807</v>
      </c>
      <c r="L80">
        <v>1368</v>
      </c>
      <c r="N80">
        <v>1011</v>
      </c>
      <c r="O80" t="s">
        <v>669</v>
      </c>
      <c r="P80" t="s">
        <v>669</v>
      </c>
      <c r="Q80">
        <v>1</v>
      </c>
      <c r="X80">
        <v>1.44</v>
      </c>
      <c r="Y80">
        <v>0</v>
      </c>
      <c r="Z80">
        <v>12.4</v>
      </c>
      <c r="AA80">
        <v>10.06</v>
      </c>
      <c r="AB80">
        <v>0</v>
      </c>
      <c r="AC80">
        <v>0</v>
      </c>
      <c r="AD80">
        <v>1</v>
      </c>
      <c r="AE80">
        <v>0</v>
      </c>
      <c r="AF80" t="s">
        <v>3</v>
      </c>
      <c r="AG80">
        <v>1.44</v>
      </c>
      <c r="AH80">
        <v>2</v>
      </c>
      <c r="AI80">
        <v>68190154</v>
      </c>
      <c r="AJ80">
        <v>79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ROW(Source!A51)</f>
        <v>51</v>
      </c>
      <c r="B81">
        <v>68190155</v>
      </c>
      <c r="C81">
        <v>68190085</v>
      </c>
      <c r="D81">
        <v>64808822</v>
      </c>
      <c r="E81">
        <v>1</v>
      </c>
      <c r="F81">
        <v>1</v>
      </c>
      <c r="G81">
        <v>1</v>
      </c>
      <c r="H81">
        <v>3</v>
      </c>
      <c r="I81" t="s">
        <v>808</v>
      </c>
      <c r="J81" t="s">
        <v>809</v>
      </c>
      <c r="K81" t="s">
        <v>810</v>
      </c>
      <c r="L81">
        <v>1348</v>
      </c>
      <c r="N81">
        <v>1009</v>
      </c>
      <c r="O81" t="s">
        <v>133</v>
      </c>
      <c r="P81" t="s">
        <v>133</v>
      </c>
      <c r="Q81">
        <v>1000</v>
      </c>
      <c r="X81">
        <v>0.01</v>
      </c>
      <c r="Y81">
        <v>11300.01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0.01</v>
      </c>
      <c r="AH81">
        <v>2</v>
      </c>
      <c r="AI81">
        <v>68190155</v>
      </c>
      <c r="AJ81">
        <v>80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ROW(Source!A51)</f>
        <v>51</v>
      </c>
      <c r="B82">
        <v>68190156</v>
      </c>
      <c r="C82">
        <v>68190085</v>
      </c>
      <c r="D82">
        <v>64843206</v>
      </c>
      <c r="E82">
        <v>1</v>
      </c>
      <c r="F82">
        <v>1</v>
      </c>
      <c r="G82">
        <v>1</v>
      </c>
      <c r="H82">
        <v>3</v>
      </c>
      <c r="I82" t="s">
        <v>1196</v>
      </c>
      <c r="J82" t="s">
        <v>1197</v>
      </c>
      <c r="K82" t="s">
        <v>1198</v>
      </c>
      <c r="L82">
        <v>1348</v>
      </c>
      <c r="N82">
        <v>1009</v>
      </c>
      <c r="O82" t="s">
        <v>133</v>
      </c>
      <c r="P82" t="s">
        <v>133</v>
      </c>
      <c r="Q82">
        <v>1000</v>
      </c>
      <c r="X82">
        <v>0.96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 t="s">
        <v>3</v>
      </c>
      <c r="AG82">
        <v>0.96</v>
      </c>
      <c r="AH82">
        <v>3</v>
      </c>
      <c r="AI82">
        <v>-1</v>
      </c>
      <c r="AJ82" t="s">
        <v>3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ROW(Source!A51)</f>
        <v>51</v>
      </c>
      <c r="B83">
        <v>68190157</v>
      </c>
      <c r="C83">
        <v>68190085</v>
      </c>
      <c r="D83">
        <v>64847311</v>
      </c>
      <c r="E83">
        <v>1</v>
      </c>
      <c r="F83">
        <v>1</v>
      </c>
      <c r="G83">
        <v>1</v>
      </c>
      <c r="H83">
        <v>3</v>
      </c>
      <c r="I83" t="s">
        <v>709</v>
      </c>
      <c r="J83" t="s">
        <v>710</v>
      </c>
      <c r="K83" t="s">
        <v>711</v>
      </c>
      <c r="L83">
        <v>1339</v>
      </c>
      <c r="N83">
        <v>1007</v>
      </c>
      <c r="O83" t="s">
        <v>712</v>
      </c>
      <c r="P83" t="s">
        <v>712</v>
      </c>
      <c r="Q83">
        <v>1</v>
      </c>
      <c r="X83">
        <v>0.63</v>
      </c>
      <c r="Y83">
        <v>2.44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0.63</v>
      </c>
      <c r="AH83">
        <v>2</v>
      </c>
      <c r="AI83">
        <v>68190157</v>
      </c>
      <c r="AJ83">
        <v>82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ROW(Source!A53)</f>
        <v>53</v>
      </c>
      <c r="B84">
        <v>68190199</v>
      </c>
      <c r="C84">
        <v>68190198</v>
      </c>
      <c r="D84">
        <v>18406785</v>
      </c>
      <c r="E84">
        <v>1</v>
      </c>
      <c r="F84">
        <v>1</v>
      </c>
      <c r="G84">
        <v>1</v>
      </c>
      <c r="H84">
        <v>1</v>
      </c>
      <c r="I84" t="s">
        <v>811</v>
      </c>
      <c r="J84" t="s">
        <v>3</v>
      </c>
      <c r="K84" t="s">
        <v>812</v>
      </c>
      <c r="L84">
        <v>1369</v>
      </c>
      <c r="N84">
        <v>1013</v>
      </c>
      <c r="O84" t="s">
        <v>665</v>
      </c>
      <c r="P84" t="s">
        <v>665</v>
      </c>
      <c r="Q84">
        <v>1</v>
      </c>
      <c r="X84">
        <v>32.729999999999997</v>
      </c>
      <c r="Y84">
        <v>0</v>
      </c>
      <c r="Z84">
        <v>0</v>
      </c>
      <c r="AA84">
        <v>0</v>
      </c>
      <c r="AB84">
        <v>8.86</v>
      </c>
      <c r="AC84">
        <v>0</v>
      </c>
      <c r="AD84">
        <v>1</v>
      </c>
      <c r="AE84">
        <v>1</v>
      </c>
      <c r="AF84" t="s">
        <v>21</v>
      </c>
      <c r="AG84">
        <v>37.639499999999991</v>
      </c>
      <c r="AH84">
        <v>2</v>
      </c>
      <c r="AI84">
        <v>68190199</v>
      </c>
      <c r="AJ84">
        <v>83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ROW(Source!A53)</f>
        <v>53</v>
      </c>
      <c r="B85">
        <v>68190200</v>
      </c>
      <c r="C85">
        <v>68190198</v>
      </c>
      <c r="D85">
        <v>121548</v>
      </c>
      <c r="E85">
        <v>1</v>
      </c>
      <c r="F85">
        <v>1</v>
      </c>
      <c r="G85">
        <v>1</v>
      </c>
      <c r="H85">
        <v>1</v>
      </c>
      <c r="I85" t="s">
        <v>44</v>
      </c>
      <c r="J85" t="s">
        <v>3</v>
      </c>
      <c r="K85" t="s">
        <v>723</v>
      </c>
      <c r="L85">
        <v>608254</v>
      </c>
      <c r="N85">
        <v>1013</v>
      </c>
      <c r="O85" t="s">
        <v>724</v>
      </c>
      <c r="P85" t="s">
        <v>724</v>
      </c>
      <c r="Q85">
        <v>1</v>
      </c>
      <c r="X85">
        <v>0.01</v>
      </c>
      <c r="Y85">
        <v>0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2</v>
      </c>
      <c r="AF85" t="s">
        <v>20</v>
      </c>
      <c r="AG85">
        <v>1.2500000000000001E-2</v>
      </c>
      <c r="AH85">
        <v>2</v>
      </c>
      <c r="AI85">
        <v>68190200</v>
      </c>
      <c r="AJ85">
        <v>84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ROW(Source!A53)</f>
        <v>53</v>
      </c>
      <c r="B86">
        <v>68190201</v>
      </c>
      <c r="C86">
        <v>68190198</v>
      </c>
      <c r="D86">
        <v>64871406</v>
      </c>
      <c r="E86">
        <v>1</v>
      </c>
      <c r="F86">
        <v>1</v>
      </c>
      <c r="G86">
        <v>1</v>
      </c>
      <c r="H86">
        <v>2</v>
      </c>
      <c r="I86" t="s">
        <v>813</v>
      </c>
      <c r="J86" t="s">
        <v>814</v>
      </c>
      <c r="K86" t="s">
        <v>815</v>
      </c>
      <c r="L86">
        <v>1368</v>
      </c>
      <c r="N86">
        <v>1011</v>
      </c>
      <c r="O86" t="s">
        <v>669</v>
      </c>
      <c r="P86" t="s">
        <v>669</v>
      </c>
      <c r="Q86">
        <v>1</v>
      </c>
      <c r="X86">
        <v>0.01</v>
      </c>
      <c r="Y86">
        <v>0</v>
      </c>
      <c r="Z86">
        <v>27.66</v>
      </c>
      <c r="AA86">
        <v>11.6</v>
      </c>
      <c r="AB86">
        <v>0</v>
      </c>
      <c r="AC86">
        <v>0</v>
      </c>
      <c r="AD86">
        <v>1</v>
      </c>
      <c r="AE86">
        <v>0</v>
      </c>
      <c r="AF86" t="s">
        <v>20</v>
      </c>
      <c r="AG86">
        <v>1.2500000000000001E-2</v>
      </c>
      <c r="AH86">
        <v>2</v>
      </c>
      <c r="AI86">
        <v>68190201</v>
      </c>
      <c r="AJ86">
        <v>85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ROW(Source!A53)</f>
        <v>53</v>
      </c>
      <c r="B87">
        <v>68190202</v>
      </c>
      <c r="C87">
        <v>68190198</v>
      </c>
      <c r="D87">
        <v>64873129</v>
      </c>
      <c r="E87">
        <v>1</v>
      </c>
      <c r="F87">
        <v>1</v>
      </c>
      <c r="G87">
        <v>1</v>
      </c>
      <c r="H87">
        <v>2</v>
      </c>
      <c r="I87" t="s">
        <v>715</v>
      </c>
      <c r="J87" t="s">
        <v>716</v>
      </c>
      <c r="K87" t="s">
        <v>717</v>
      </c>
      <c r="L87">
        <v>1368</v>
      </c>
      <c r="N87">
        <v>1011</v>
      </c>
      <c r="O87" t="s">
        <v>669</v>
      </c>
      <c r="P87" t="s">
        <v>669</v>
      </c>
      <c r="Q87">
        <v>1</v>
      </c>
      <c r="X87">
        <v>0.1</v>
      </c>
      <c r="Y87">
        <v>0</v>
      </c>
      <c r="Z87">
        <v>87.17</v>
      </c>
      <c r="AA87">
        <v>11.6</v>
      </c>
      <c r="AB87">
        <v>0</v>
      </c>
      <c r="AC87">
        <v>0</v>
      </c>
      <c r="AD87">
        <v>1</v>
      </c>
      <c r="AE87">
        <v>0</v>
      </c>
      <c r="AF87" t="s">
        <v>20</v>
      </c>
      <c r="AG87">
        <v>0.125</v>
      </c>
      <c r="AH87">
        <v>2</v>
      </c>
      <c r="AI87">
        <v>68190202</v>
      </c>
      <c r="AJ87">
        <v>86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ROW(Source!A53)</f>
        <v>53</v>
      </c>
      <c r="B88">
        <v>68190203</v>
      </c>
      <c r="C88">
        <v>68190198</v>
      </c>
      <c r="D88">
        <v>64808516</v>
      </c>
      <c r="E88">
        <v>1</v>
      </c>
      <c r="F88">
        <v>1</v>
      </c>
      <c r="G88">
        <v>1</v>
      </c>
      <c r="H88">
        <v>3</v>
      </c>
      <c r="I88" t="s">
        <v>792</v>
      </c>
      <c r="J88" t="s">
        <v>793</v>
      </c>
      <c r="K88" t="s">
        <v>794</v>
      </c>
      <c r="L88">
        <v>1327</v>
      </c>
      <c r="N88">
        <v>1005</v>
      </c>
      <c r="O88" t="s">
        <v>31</v>
      </c>
      <c r="P88" t="s">
        <v>31</v>
      </c>
      <c r="Q88">
        <v>1</v>
      </c>
      <c r="X88">
        <v>0.84</v>
      </c>
      <c r="Y88">
        <v>72.31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F88" t="s">
        <v>3</v>
      </c>
      <c r="AG88">
        <v>0.84</v>
      </c>
      <c r="AH88">
        <v>2</v>
      </c>
      <c r="AI88">
        <v>68190203</v>
      </c>
      <c r="AJ88">
        <v>87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ROW(Source!A53)</f>
        <v>53</v>
      </c>
      <c r="B89">
        <v>68190204</v>
      </c>
      <c r="C89">
        <v>68190198</v>
      </c>
      <c r="D89">
        <v>64808665</v>
      </c>
      <c r="E89">
        <v>1</v>
      </c>
      <c r="F89">
        <v>1</v>
      </c>
      <c r="G89">
        <v>1</v>
      </c>
      <c r="H89">
        <v>3</v>
      </c>
      <c r="I89" t="s">
        <v>798</v>
      </c>
      <c r="J89" t="s">
        <v>799</v>
      </c>
      <c r="K89" t="s">
        <v>800</v>
      </c>
      <c r="L89">
        <v>1346</v>
      </c>
      <c r="N89">
        <v>1009</v>
      </c>
      <c r="O89" t="s">
        <v>120</v>
      </c>
      <c r="P89" t="s">
        <v>120</v>
      </c>
      <c r="Q89">
        <v>1</v>
      </c>
      <c r="X89">
        <v>0.31</v>
      </c>
      <c r="Y89">
        <v>1.81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0</v>
      </c>
      <c r="AF89" t="s">
        <v>3</v>
      </c>
      <c r="AG89">
        <v>0.31</v>
      </c>
      <c r="AH89">
        <v>2</v>
      </c>
      <c r="AI89">
        <v>68190204</v>
      </c>
      <c r="AJ89">
        <v>88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ROW(Source!A53)</f>
        <v>53</v>
      </c>
      <c r="B90">
        <v>68190205</v>
      </c>
      <c r="C90">
        <v>68190198</v>
      </c>
      <c r="D90">
        <v>64810078</v>
      </c>
      <c r="E90">
        <v>1</v>
      </c>
      <c r="F90">
        <v>1</v>
      </c>
      <c r="G90">
        <v>1</v>
      </c>
      <c r="H90">
        <v>3</v>
      </c>
      <c r="I90" t="s">
        <v>816</v>
      </c>
      <c r="J90" t="s">
        <v>817</v>
      </c>
      <c r="K90" t="s">
        <v>818</v>
      </c>
      <c r="L90">
        <v>1348</v>
      </c>
      <c r="N90">
        <v>1009</v>
      </c>
      <c r="O90" t="s">
        <v>133</v>
      </c>
      <c r="P90" t="s">
        <v>133</v>
      </c>
      <c r="Q90">
        <v>1000</v>
      </c>
      <c r="X90">
        <v>0.03</v>
      </c>
      <c r="Y90">
        <v>4615.9399999999996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0.03</v>
      </c>
      <c r="AH90">
        <v>2</v>
      </c>
      <c r="AI90">
        <v>68190205</v>
      </c>
      <c r="AJ90">
        <v>89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ROW(Source!A53)</f>
        <v>53</v>
      </c>
      <c r="B91">
        <v>68190206</v>
      </c>
      <c r="C91">
        <v>68190198</v>
      </c>
      <c r="D91">
        <v>64810131</v>
      </c>
      <c r="E91">
        <v>1</v>
      </c>
      <c r="F91">
        <v>1</v>
      </c>
      <c r="G91">
        <v>1</v>
      </c>
      <c r="H91">
        <v>3</v>
      </c>
      <c r="I91" t="s">
        <v>819</v>
      </c>
      <c r="J91" t="s">
        <v>820</v>
      </c>
      <c r="K91" t="s">
        <v>821</v>
      </c>
      <c r="L91">
        <v>1348</v>
      </c>
      <c r="N91">
        <v>1009</v>
      </c>
      <c r="O91" t="s">
        <v>133</v>
      </c>
      <c r="P91" t="s">
        <v>133</v>
      </c>
      <c r="Q91">
        <v>1000</v>
      </c>
      <c r="X91">
        <v>5.0000000000000001E-3</v>
      </c>
      <c r="Y91">
        <v>11927.49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5.0000000000000001E-3</v>
      </c>
      <c r="AH91">
        <v>2</v>
      </c>
      <c r="AI91">
        <v>68190206</v>
      </c>
      <c r="AJ91">
        <v>90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ROW(Source!A53)</f>
        <v>53</v>
      </c>
      <c r="B92">
        <v>68190207</v>
      </c>
      <c r="C92">
        <v>68190198</v>
      </c>
      <c r="D92">
        <v>64810636</v>
      </c>
      <c r="E92">
        <v>1</v>
      </c>
      <c r="F92">
        <v>1</v>
      </c>
      <c r="G92">
        <v>1</v>
      </c>
      <c r="H92">
        <v>3</v>
      </c>
      <c r="I92" t="s">
        <v>822</v>
      </c>
      <c r="J92" t="s">
        <v>823</v>
      </c>
      <c r="K92" t="s">
        <v>824</v>
      </c>
      <c r="L92">
        <v>1346</v>
      </c>
      <c r="N92">
        <v>1009</v>
      </c>
      <c r="O92" t="s">
        <v>120</v>
      </c>
      <c r="P92" t="s">
        <v>120</v>
      </c>
      <c r="Q92">
        <v>1</v>
      </c>
      <c r="X92">
        <v>20</v>
      </c>
      <c r="Y92">
        <v>15.26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20</v>
      </c>
      <c r="AH92">
        <v>2</v>
      </c>
      <c r="AI92">
        <v>68190207</v>
      </c>
      <c r="AJ92">
        <v>91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ROW(Source!A54)</f>
        <v>54</v>
      </c>
      <c r="B93">
        <v>68190209</v>
      </c>
      <c r="C93">
        <v>68190208</v>
      </c>
      <c r="D93">
        <v>18413230</v>
      </c>
      <c r="E93">
        <v>1</v>
      </c>
      <c r="F93">
        <v>1</v>
      </c>
      <c r="G93">
        <v>1</v>
      </c>
      <c r="H93">
        <v>1</v>
      </c>
      <c r="I93" t="s">
        <v>825</v>
      </c>
      <c r="J93" t="s">
        <v>3</v>
      </c>
      <c r="K93" t="s">
        <v>826</v>
      </c>
      <c r="L93">
        <v>1369</v>
      </c>
      <c r="N93">
        <v>1013</v>
      </c>
      <c r="O93" t="s">
        <v>665</v>
      </c>
      <c r="P93" t="s">
        <v>665</v>
      </c>
      <c r="Q93">
        <v>1</v>
      </c>
      <c r="X93">
        <v>228</v>
      </c>
      <c r="Y93">
        <v>0</v>
      </c>
      <c r="Z93">
        <v>0</v>
      </c>
      <c r="AA93">
        <v>0</v>
      </c>
      <c r="AB93">
        <v>9.18</v>
      </c>
      <c r="AC93">
        <v>0</v>
      </c>
      <c r="AD93">
        <v>1</v>
      </c>
      <c r="AE93">
        <v>1</v>
      </c>
      <c r="AF93" t="s">
        <v>21</v>
      </c>
      <c r="AG93">
        <v>262.2</v>
      </c>
      <c r="AH93">
        <v>2</v>
      </c>
      <c r="AI93">
        <v>68190209</v>
      </c>
      <c r="AJ93">
        <v>92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ROW(Source!A54)</f>
        <v>54</v>
      </c>
      <c r="B94">
        <v>68190210</v>
      </c>
      <c r="C94">
        <v>68190208</v>
      </c>
      <c r="D94">
        <v>121548</v>
      </c>
      <c r="E94">
        <v>1</v>
      </c>
      <c r="F94">
        <v>1</v>
      </c>
      <c r="G94">
        <v>1</v>
      </c>
      <c r="H94">
        <v>1</v>
      </c>
      <c r="I94" t="s">
        <v>44</v>
      </c>
      <c r="J94" t="s">
        <v>3</v>
      </c>
      <c r="K94" t="s">
        <v>723</v>
      </c>
      <c r="L94">
        <v>608254</v>
      </c>
      <c r="N94">
        <v>1013</v>
      </c>
      <c r="O94" t="s">
        <v>724</v>
      </c>
      <c r="P94" t="s">
        <v>724</v>
      </c>
      <c r="Q94">
        <v>1</v>
      </c>
      <c r="X94">
        <v>0.86</v>
      </c>
      <c r="Y94">
        <v>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2</v>
      </c>
      <c r="AF94" t="s">
        <v>20</v>
      </c>
      <c r="AG94">
        <v>1.075</v>
      </c>
      <c r="AH94">
        <v>2</v>
      </c>
      <c r="AI94">
        <v>68190210</v>
      </c>
      <c r="AJ94">
        <v>93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ROW(Source!A54)</f>
        <v>54</v>
      </c>
      <c r="B95">
        <v>68190211</v>
      </c>
      <c r="C95">
        <v>68190208</v>
      </c>
      <c r="D95">
        <v>64871349</v>
      </c>
      <c r="E95">
        <v>1</v>
      </c>
      <c r="F95">
        <v>1</v>
      </c>
      <c r="G95">
        <v>1</v>
      </c>
      <c r="H95">
        <v>2</v>
      </c>
      <c r="I95" t="s">
        <v>827</v>
      </c>
      <c r="J95" t="s">
        <v>828</v>
      </c>
      <c r="K95" t="s">
        <v>829</v>
      </c>
      <c r="L95">
        <v>1368</v>
      </c>
      <c r="N95">
        <v>1011</v>
      </c>
      <c r="O95" t="s">
        <v>669</v>
      </c>
      <c r="P95" t="s">
        <v>669</v>
      </c>
      <c r="Q95">
        <v>1</v>
      </c>
      <c r="X95">
        <v>0.05</v>
      </c>
      <c r="Y95">
        <v>0</v>
      </c>
      <c r="Z95">
        <v>99.89</v>
      </c>
      <c r="AA95">
        <v>10.06</v>
      </c>
      <c r="AB95">
        <v>0</v>
      </c>
      <c r="AC95">
        <v>0</v>
      </c>
      <c r="AD95">
        <v>1</v>
      </c>
      <c r="AE95">
        <v>0</v>
      </c>
      <c r="AF95" t="s">
        <v>20</v>
      </c>
      <c r="AG95">
        <v>6.25E-2</v>
      </c>
      <c r="AH95">
        <v>2</v>
      </c>
      <c r="AI95">
        <v>68190211</v>
      </c>
      <c r="AJ95">
        <v>94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ROW(Source!A54)</f>
        <v>54</v>
      </c>
      <c r="B96">
        <v>68190212</v>
      </c>
      <c r="C96">
        <v>68190208</v>
      </c>
      <c r="D96">
        <v>64871408</v>
      </c>
      <c r="E96">
        <v>1</v>
      </c>
      <c r="F96">
        <v>1</v>
      </c>
      <c r="G96">
        <v>1</v>
      </c>
      <c r="H96">
        <v>2</v>
      </c>
      <c r="I96" t="s">
        <v>789</v>
      </c>
      <c r="J96" t="s">
        <v>790</v>
      </c>
      <c r="K96" t="s">
        <v>791</v>
      </c>
      <c r="L96">
        <v>1368</v>
      </c>
      <c r="N96">
        <v>1011</v>
      </c>
      <c r="O96" t="s">
        <v>669</v>
      </c>
      <c r="P96" t="s">
        <v>669</v>
      </c>
      <c r="Q96">
        <v>1</v>
      </c>
      <c r="X96">
        <v>0.81</v>
      </c>
      <c r="Y96">
        <v>0</v>
      </c>
      <c r="Z96">
        <v>31.26</v>
      </c>
      <c r="AA96">
        <v>13.5</v>
      </c>
      <c r="AB96">
        <v>0</v>
      </c>
      <c r="AC96">
        <v>0</v>
      </c>
      <c r="AD96">
        <v>1</v>
      </c>
      <c r="AE96">
        <v>0</v>
      </c>
      <c r="AF96" t="s">
        <v>20</v>
      </c>
      <c r="AG96">
        <v>1.0125000000000002</v>
      </c>
      <c r="AH96">
        <v>2</v>
      </c>
      <c r="AI96">
        <v>68190212</v>
      </c>
      <c r="AJ96">
        <v>95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ROW(Source!A54)</f>
        <v>54</v>
      </c>
      <c r="B97">
        <v>68190213</v>
      </c>
      <c r="C97">
        <v>68190208</v>
      </c>
      <c r="D97">
        <v>64807476</v>
      </c>
      <c r="E97">
        <v>1</v>
      </c>
      <c r="F97">
        <v>1</v>
      </c>
      <c r="G97">
        <v>1</v>
      </c>
      <c r="H97">
        <v>3</v>
      </c>
      <c r="I97" t="s">
        <v>830</v>
      </c>
      <c r="J97" t="s">
        <v>831</v>
      </c>
      <c r="K97" t="s">
        <v>832</v>
      </c>
      <c r="L97">
        <v>1327</v>
      </c>
      <c r="N97">
        <v>1005</v>
      </c>
      <c r="O97" t="s">
        <v>31</v>
      </c>
      <c r="P97" t="s">
        <v>31</v>
      </c>
      <c r="Q97">
        <v>1</v>
      </c>
      <c r="X97">
        <v>100</v>
      </c>
      <c r="Y97">
        <v>71.180000000000007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F97" t="s">
        <v>3</v>
      </c>
      <c r="AG97">
        <v>100</v>
      </c>
      <c r="AH97">
        <v>2</v>
      </c>
      <c r="AI97">
        <v>68190213</v>
      </c>
      <c r="AJ97">
        <v>96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ROW(Source!A54)</f>
        <v>54</v>
      </c>
      <c r="B98">
        <v>68190214</v>
      </c>
      <c r="C98">
        <v>68190208</v>
      </c>
      <c r="D98">
        <v>64807750</v>
      </c>
      <c r="E98">
        <v>1</v>
      </c>
      <c r="F98">
        <v>1</v>
      </c>
      <c r="G98">
        <v>1</v>
      </c>
      <c r="H98">
        <v>3</v>
      </c>
      <c r="I98" t="s">
        <v>833</v>
      </c>
      <c r="J98" t="s">
        <v>834</v>
      </c>
      <c r="K98" t="s">
        <v>835</v>
      </c>
      <c r="L98">
        <v>1339</v>
      </c>
      <c r="N98">
        <v>1007</v>
      </c>
      <c r="O98" t="s">
        <v>712</v>
      </c>
      <c r="P98" t="s">
        <v>712</v>
      </c>
      <c r="Q98">
        <v>1</v>
      </c>
      <c r="X98">
        <v>0.1</v>
      </c>
      <c r="Y98">
        <v>34.92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F98" t="s">
        <v>3</v>
      </c>
      <c r="AG98">
        <v>0.1</v>
      </c>
      <c r="AH98">
        <v>2</v>
      </c>
      <c r="AI98">
        <v>68190214</v>
      </c>
      <c r="AJ98">
        <v>97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ROW(Source!A54)</f>
        <v>54</v>
      </c>
      <c r="B99">
        <v>68190215</v>
      </c>
      <c r="C99">
        <v>68190208</v>
      </c>
      <c r="D99">
        <v>64808247</v>
      </c>
      <c r="E99">
        <v>1</v>
      </c>
      <c r="F99">
        <v>1</v>
      </c>
      <c r="G99">
        <v>1</v>
      </c>
      <c r="H99">
        <v>3</v>
      </c>
      <c r="I99" t="s">
        <v>836</v>
      </c>
      <c r="J99" t="s">
        <v>837</v>
      </c>
      <c r="K99" t="s">
        <v>838</v>
      </c>
      <c r="L99">
        <v>1348</v>
      </c>
      <c r="N99">
        <v>1009</v>
      </c>
      <c r="O99" t="s">
        <v>133</v>
      </c>
      <c r="P99" t="s">
        <v>133</v>
      </c>
      <c r="Q99">
        <v>1000</v>
      </c>
      <c r="X99">
        <v>0.04</v>
      </c>
      <c r="Y99">
        <v>412.01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0.04</v>
      </c>
      <c r="AH99">
        <v>2</v>
      </c>
      <c r="AI99">
        <v>68190215</v>
      </c>
      <c r="AJ99">
        <v>98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ROW(Source!A54)</f>
        <v>54</v>
      </c>
      <c r="B100">
        <v>68190216</v>
      </c>
      <c r="C100">
        <v>68190208</v>
      </c>
      <c r="D100">
        <v>64808665</v>
      </c>
      <c r="E100">
        <v>1</v>
      </c>
      <c r="F100">
        <v>1</v>
      </c>
      <c r="G100">
        <v>1</v>
      </c>
      <c r="H100">
        <v>3</v>
      </c>
      <c r="I100" t="s">
        <v>798</v>
      </c>
      <c r="J100" t="s">
        <v>799</v>
      </c>
      <c r="K100" t="s">
        <v>800</v>
      </c>
      <c r="L100">
        <v>1346</v>
      </c>
      <c r="N100">
        <v>1009</v>
      </c>
      <c r="O100" t="s">
        <v>120</v>
      </c>
      <c r="P100" t="s">
        <v>120</v>
      </c>
      <c r="Q100">
        <v>1</v>
      </c>
      <c r="X100">
        <v>0.5</v>
      </c>
      <c r="Y100">
        <v>1.81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0.5</v>
      </c>
      <c r="AH100">
        <v>2</v>
      </c>
      <c r="AI100">
        <v>68190216</v>
      </c>
      <c r="AJ100">
        <v>99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ROW(Source!A54)</f>
        <v>54</v>
      </c>
      <c r="B101">
        <v>68190217</v>
      </c>
      <c r="C101">
        <v>68190208</v>
      </c>
      <c r="D101">
        <v>64842795</v>
      </c>
      <c r="E101">
        <v>1</v>
      </c>
      <c r="F101">
        <v>1</v>
      </c>
      <c r="G101">
        <v>1</v>
      </c>
      <c r="H101">
        <v>3</v>
      </c>
      <c r="I101" t="s">
        <v>839</v>
      </c>
      <c r="J101" t="s">
        <v>840</v>
      </c>
      <c r="K101" t="s">
        <v>841</v>
      </c>
      <c r="L101">
        <v>1339</v>
      </c>
      <c r="N101">
        <v>1007</v>
      </c>
      <c r="O101" t="s">
        <v>712</v>
      </c>
      <c r="P101" t="s">
        <v>712</v>
      </c>
      <c r="Q101">
        <v>1</v>
      </c>
      <c r="X101">
        <v>1.5</v>
      </c>
      <c r="Y101">
        <v>497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1.5</v>
      </c>
      <c r="AH101">
        <v>2</v>
      </c>
      <c r="AI101">
        <v>68190217</v>
      </c>
      <c r="AJ101">
        <v>100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ROW(Source!A54)</f>
        <v>54</v>
      </c>
      <c r="B102">
        <v>68190218</v>
      </c>
      <c r="C102">
        <v>68190208</v>
      </c>
      <c r="D102">
        <v>64847311</v>
      </c>
      <c r="E102">
        <v>1</v>
      </c>
      <c r="F102">
        <v>1</v>
      </c>
      <c r="G102">
        <v>1</v>
      </c>
      <c r="H102">
        <v>3</v>
      </c>
      <c r="I102" t="s">
        <v>709</v>
      </c>
      <c r="J102" t="s">
        <v>710</v>
      </c>
      <c r="K102" t="s">
        <v>711</v>
      </c>
      <c r="L102">
        <v>1339</v>
      </c>
      <c r="N102">
        <v>1007</v>
      </c>
      <c r="O102" t="s">
        <v>712</v>
      </c>
      <c r="P102" t="s">
        <v>712</v>
      </c>
      <c r="Q102">
        <v>1</v>
      </c>
      <c r="X102">
        <v>0.46500000000000002</v>
      </c>
      <c r="Y102">
        <v>2.44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0.46500000000000002</v>
      </c>
      <c r="AH102">
        <v>2</v>
      </c>
      <c r="AI102">
        <v>68190218</v>
      </c>
      <c r="AJ102">
        <v>101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ROW(Source!A55)</f>
        <v>55</v>
      </c>
      <c r="B103">
        <v>68190220</v>
      </c>
      <c r="C103">
        <v>68190219</v>
      </c>
      <c r="D103">
        <v>18409850</v>
      </c>
      <c r="E103">
        <v>1</v>
      </c>
      <c r="F103">
        <v>1</v>
      </c>
      <c r="G103">
        <v>1</v>
      </c>
      <c r="H103">
        <v>1</v>
      </c>
      <c r="I103" t="s">
        <v>663</v>
      </c>
      <c r="J103" t="s">
        <v>3</v>
      </c>
      <c r="K103" t="s">
        <v>664</v>
      </c>
      <c r="L103">
        <v>1369</v>
      </c>
      <c r="N103">
        <v>1013</v>
      </c>
      <c r="O103" t="s">
        <v>665</v>
      </c>
      <c r="P103" t="s">
        <v>665</v>
      </c>
      <c r="Q103">
        <v>1</v>
      </c>
      <c r="X103">
        <v>98</v>
      </c>
      <c r="Y103">
        <v>0</v>
      </c>
      <c r="Z103">
        <v>0</v>
      </c>
      <c r="AA103">
        <v>0</v>
      </c>
      <c r="AB103">
        <v>9.07</v>
      </c>
      <c r="AC103">
        <v>0</v>
      </c>
      <c r="AD103">
        <v>1</v>
      </c>
      <c r="AE103">
        <v>1</v>
      </c>
      <c r="AF103" t="s">
        <v>21</v>
      </c>
      <c r="AG103">
        <v>112.69999999999999</v>
      </c>
      <c r="AH103">
        <v>2</v>
      </c>
      <c r="AI103">
        <v>68190220</v>
      </c>
      <c r="AJ103">
        <v>102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ROW(Source!A55)</f>
        <v>55</v>
      </c>
      <c r="B104">
        <v>68190221</v>
      </c>
      <c r="C104">
        <v>68190219</v>
      </c>
      <c r="D104">
        <v>64872081</v>
      </c>
      <c r="E104">
        <v>1</v>
      </c>
      <c r="F104">
        <v>1</v>
      </c>
      <c r="G104">
        <v>1</v>
      </c>
      <c r="H104">
        <v>2</v>
      </c>
      <c r="I104" t="s">
        <v>666</v>
      </c>
      <c r="J104" t="s">
        <v>667</v>
      </c>
      <c r="K104" t="s">
        <v>668</v>
      </c>
      <c r="L104">
        <v>1368</v>
      </c>
      <c r="N104">
        <v>1011</v>
      </c>
      <c r="O104" t="s">
        <v>669</v>
      </c>
      <c r="P104" t="s">
        <v>669</v>
      </c>
      <c r="Q104">
        <v>1</v>
      </c>
      <c r="X104">
        <v>2.9</v>
      </c>
      <c r="Y104">
        <v>0</v>
      </c>
      <c r="Z104">
        <v>3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20</v>
      </c>
      <c r="AG104">
        <v>3.625</v>
      </c>
      <c r="AH104">
        <v>2</v>
      </c>
      <c r="AI104">
        <v>68190221</v>
      </c>
      <c r="AJ104">
        <v>103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ROW(Source!A55)</f>
        <v>55</v>
      </c>
      <c r="B105">
        <v>68190222</v>
      </c>
      <c r="C105">
        <v>68190219</v>
      </c>
      <c r="D105">
        <v>64872832</v>
      </c>
      <c r="E105">
        <v>1</v>
      </c>
      <c r="F105">
        <v>1</v>
      </c>
      <c r="G105">
        <v>1</v>
      </c>
      <c r="H105">
        <v>2</v>
      </c>
      <c r="I105" t="s">
        <v>670</v>
      </c>
      <c r="J105" t="s">
        <v>671</v>
      </c>
      <c r="K105" t="s">
        <v>672</v>
      </c>
      <c r="L105">
        <v>1368</v>
      </c>
      <c r="N105">
        <v>1011</v>
      </c>
      <c r="O105" t="s">
        <v>669</v>
      </c>
      <c r="P105" t="s">
        <v>669</v>
      </c>
      <c r="Q105">
        <v>1</v>
      </c>
      <c r="X105">
        <v>0.56000000000000005</v>
      </c>
      <c r="Y105">
        <v>0</v>
      </c>
      <c r="Z105">
        <v>33.590000000000003</v>
      </c>
      <c r="AA105">
        <v>0</v>
      </c>
      <c r="AB105">
        <v>0</v>
      </c>
      <c r="AC105">
        <v>0</v>
      </c>
      <c r="AD105">
        <v>1</v>
      </c>
      <c r="AE105">
        <v>0</v>
      </c>
      <c r="AF105" t="s">
        <v>20</v>
      </c>
      <c r="AG105">
        <v>0.70000000000000007</v>
      </c>
      <c r="AH105">
        <v>2</v>
      </c>
      <c r="AI105">
        <v>68190222</v>
      </c>
      <c r="AJ105">
        <v>104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ROW(Source!A55)</f>
        <v>55</v>
      </c>
      <c r="B106">
        <v>68190223</v>
      </c>
      <c r="C106">
        <v>68190219</v>
      </c>
      <c r="D106">
        <v>64872869</v>
      </c>
      <c r="E106">
        <v>1</v>
      </c>
      <c r="F106">
        <v>1</v>
      </c>
      <c r="G106">
        <v>1</v>
      </c>
      <c r="H106">
        <v>2</v>
      </c>
      <c r="I106" t="s">
        <v>673</v>
      </c>
      <c r="J106" t="s">
        <v>674</v>
      </c>
      <c r="K106" t="s">
        <v>675</v>
      </c>
      <c r="L106">
        <v>1368</v>
      </c>
      <c r="N106">
        <v>1011</v>
      </c>
      <c r="O106" t="s">
        <v>669</v>
      </c>
      <c r="P106" t="s">
        <v>669</v>
      </c>
      <c r="Q106">
        <v>1</v>
      </c>
      <c r="X106">
        <v>0.6</v>
      </c>
      <c r="Y106">
        <v>0</v>
      </c>
      <c r="Z106">
        <v>2.08</v>
      </c>
      <c r="AA106">
        <v>0</v>
      </c>
      <c r="AB106">
        <v>0</v>
      </c>
      <c r="AC106">
        <v>0</v>
      </c>
      <c r="AD106">
        <v>1</v>
      </c>
      <c r="AE106">
        <v>0</v>
      </c>
      <c r="AF106" t="s">
        <v>20</v>
      </c>
      <c r="AG106">
        <v>0.75</v>
      </c>
      <c r="AH106">
        <v>2</v>
      </c>
      <c r="AI106">
        <v>68190223</v>
      </c>
      <c r="AJ106">
        <v>105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ROW(Source!A55)</f>
        <v>55</v>
      </c>
      <c r="B107">
        <v>68190224</v>
      </c>
      <c r="C107">
        <v>68190219</v>
      </c>
      <c r="D107">
        <v>64809235</v>
      </c>
      <c r="E107">
        <v>1</v>
      </c>
      <c r="F107">
        <v>1</v>
      </c>
      <c r="G107">
        <v>1</v>
      </c>
      <c r="H107">
        <v>3</v>
      </c>
      <c r="I107" t="s">
        <v>676</v>
      </c>
      <c r="J107" t="s">
        <v>677</v>
      </c>
      <c r="K107" t="s">
        <v>678</v>
      </c>
      <c r="L107">
        <v>1346</v>
      </c>
      <c r="N107">
        <v>1009</v>
      </c>
      <c r="O107" t="s">
        <v>120</v>
      </c>
      <c r="P107" t="s">
        <v>120</v>
      </c>
      <c r="Q107">
        <v>1</v>
      </c>
      <c r="X107">
        <v>20</v>
      </c>
      <c r="Y107">
        <v>46.72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20</v>
      </c>
      <c r="AH107">
        <v>2</v>
      </c>
      <c r="AI107">
        <v>68190224</v>
      </c>
      <c r="AJ107">
        <v>106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ROW(Source!A55)</f>
        <v>55</v>
      </c>
      <c r="B108">
        <v>68190225</v>
      </c>
      <c r="C108">
        <v>68190219</v>
      </c>
      <c r="D108">
        <v>64809242</v>
      </c>
      <c r="E108">
        <v>1</v>
      </c>
      <c r="F108">
        <v>1</v>
      </c>
      <c r="G108">
        <v>1</v>
      </c>
      <c r="H108">
        <v>3</v>
      </c>
      <c r="I108" t="s">
        <v>679</v>
      </c>
      <c r="J108" t="s">
        <v>680</v>
      </c>
      <c r="K108" t="s">
        <v>681</v>
      </c>
      <c r="L108">
        <v>1346</v>
      </c>
      <c r="N108">
        <v>1009</v>
      </c>
      <c r="O108" t="s">
        <v>120</v>
      </c>
      <c r="P108" t="s">
        <v>120</v>
      </c>
      <c r="Q108">
        <v>1</v>
      </c>
      <c r="X108">
        <v>10</v>
      </c>
      <c r="Y108">
        <v>11.12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10</v>
      </c>
      <c r="AH108">
        <v>2</v>
      </c>
      <c r="AI108">
        <v>68190225</v>
      </c>
      <c r="AJ108">
        <v>107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ROW(Source!A55)</f>
        <v>55</v>
      </c>
      <c r="B109">
        <v>68190226</v>
      </c>
      <c r="C109">
        <v>68190219</v>
      </c>
      <c r="D109">
        <v>64809243</v>
      </c>
      <c r="E109">
        <v>1</v>
      </c>
      <c r="F109">
        <v>1</v>
      </c>
      <c r="G109">
        <v>1</v>
      </c>
      <c r="H109">
        <v>3</v>
      </c>
      <c r="I109" t="s">
        <v>682</v>
      </c>
      <c r="J109" t="s">
        <v>683</v>
      </c>
      <c r="K109" t="s">
        <v>684</v>
      </c>
      <c r="L109">
        <v>1346</v>
      </c>
      <c r="N109">
        <v>1009</v>
      </c>
      <c r="O109" t="s">
        <v>120</v>
      </c>
      <c r="P109" t="s">
        <v>120</v>
      </c>
      <c r="Q109">
        <v>1</v>
      </c>
      <c r="X109">
        <v>77</v>
      </c>
      <c r="Y109">
        <v>4.3600000000000003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F109" t="s">
        <v>3</v>
      </c>
      <c r="AG109">
        <v>77</v>
      </c>
      <c r="AH109">
        <v>2</v>
      </c>
      <c r="AI109">
        <v>68190226</v>
      </c>
      <c r="AJ109">
        <v>108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ROW(Source!A55)</f>
        <v>55</v>
      </c>
      <c r="B110">
        <v>68190227</v>
      </c>
      <c r="C110">
        <v>68190219</v>
      </c>
      <c r="D110">
        <v>64809267</v>
      </c>
      <c r="E110">
        <v>1</v>
      </c>
      <c r="F110">
        <v>1</v>
      </c>
      <c r="G110">
        <v>1</v>
      </c>
      <c r="H110">
        <v>3</v>
      </c>
      <c r="I110" t="s">
        <v>685</v>
      </c>
      <c r="J110" t="s">
        <v>686</v>
      </c>
      <c r="K110" t="s">
        <v>687</v>
      </c>
      <c r="L110">
        <v>1301</v>
      </c>
      <c r="N110">
        <v>1003</v>
      </c>
      <c r="O110" t="s">
        <v>507</v>
      </c>
      <c r="P110" t="s">
        <v>507</v>
      </c>
      <c r="Q110">
        <v>1</v>
      </c>
      <c r="X110">
        <v>152</v>
      </c>
      <c r="Y110">
        <v>0.17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152</v>
      </c>
      <c r="AH110">
        <v>2</v>
      </c>
      <c r="AI110">
        <v>68190227</v>
      </c>
      <c r="AJ110">
        <v>109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ROW(Source!A55)</f>
        <v>55</v>
      </c>
      <c r="B111">
        <v>68190228</v>
      </c>
      <c r="C111">
        <v>68190219</v>
      </c>
      <c r="D111">
        <v>64809273</v>
      </c>
      <c r="E111">
        <v>1</v>
      </c>
      <c r="F111">
        <v>1</v>
      </c>
      <c r="G111">
        <v>1</v>
      </c>
      <c r="H111">
        <v>3</v>
      </c>
      <c r="I111" t="s">
        <v>688</v>
      </c>
      <c r="J111" t="s">
        <v>689</v>
      </c>
      <c r="K111" t="s">
        <v>690</v>
      </c>
      <c r="L111">
        <v>1308</v>
      </c>
      <c r="N111">
        <v>1003</v>
      </c>
      <c r="O111" t="s">
        <v>259</v>
      </c>
      <c r="P111" t="s">
        <v>259</v>
      </c>
      <c r="Q111">
        <v>100</v>
      </c>
      <c r="X111">
        <v>1.77</v>
      </c>
      <c r="Y111">
        <v>174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1.77</v>
      </c>
      <c r="AH111">
        <v>2</v>
      </c>
      <c r="AI111">
        <v>68190228</v>
      </c>
      <c r="AJ111">
        <v>110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ROW(Source!A55)</f>
        <v>55</v>
      </c>
      <c r="B112">
        <v>68190229</v>
      </c>
      <c r="C112">
        <v>68190219</v>
      </c>
      <c r="D112">
        <v>64809278</v>
      </c>
      <c r="E112">
        <v>1</v>
      </c>
      <c r="F112">
        <v>1</v>
      </c>
      <c r="G112">
        <v>1</v>
      </c>
      <c r="H112">
        <v>3</v>
      </c>
      <c r="I112" t="s">
        <v>691</v>
      </c>
      <c r="J112" t="s">
        <v>692</v>
      </c>
      <c r="K112" t="s">
        <v>693</v>
      </c>
      <c r="L112">
        <v>1301</v>
      </c>
      <c r="N112">
        <v>1003</v>
      </c>
      <c r="O112" t="s">
        <v>507</v>
      </c>
      <c r="P112" t="s">
        <v>507</v>
      </c>
      <c r="Q112">
        <v>1</v>
      </c>
      <c r="X112">
        <v>126</v>
      </c>
      <c r="Y112">
        <v>0.6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F112" t="s">
        <v>3</v>
      </c>
      <c r="AG112">
        <v>126</v>
      </c>
      <c r="AH112">
        <v>2</v>
      </c>
      <c r="AI112">
        <v>68190229</v>
      </c>
      <c r="AJ112">
        <v>111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ROW(Source!A55)</f>
        <v>55</v>
      </c>
      <c r="B113">
        <v>68190230</v>
      </c>
      <c r="C113">
        <v>68190219</v>
      </c>
      <c r="D113">
        <v>64809300</v>
      </c>
      <c r="E113">
        <v>1</v>
      </c>
      <c r="F113">
        <v>1</v>
      </c>
      <c r="G113">
        <v>1</v>
      </c>
      <c r="H113">
        <v>3</v>
      </c>
      <c r="I113" t="s">
        <v>37</v>
      </c>
      <c r="J113" t="s">
        <v>39</v>
      </c>
      <c r="K113" t="s">
        <v>38</v>
      </c>
      <c r="L113">
        <v>1327</v>
      </c>
      <c r="N113">
        <v>1005</v>
      </c>
      <c r="O113" t="s">
        <v>31</v>
      </c>
      <c r="P113" t="s">
        <v>31</v>
      </c>
      <c r="Q113">
        <v>1</v>
      </c>
      <c r="X113">
        <v>210</v>
      </c>
      <c r="Y113">
        <v>15.06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3</v>
      </c>
      <c r="AG113">
        <v>210</v>
      </c>
      <c r="AH113">
        <v>2</v>
      </c>
      <c r="AI113">
        <v>68190230</v>
      </c>
      <c r="AJ113">
        <v>112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ROW(Source!A55)</f>
        <v>55</v>
      </c>
      <c r="B114">
        <v>68190231</v>
      </c>
      <c r="C114">
        <v>68190219</v>
      </c>
      <c r="D114">
        <v>64809368</v>
      </c>
      <c r="E114">
        <v>1</v>
      </c>
      <c r="F114">
        <v>1</v>
      </c>
      <c r="G114">
        <v>1</v>
      </c>
      <c r="H114">
        <v>3</v>
      </c>
      <c r="I114" t="s">
        <v>694</v>
      </c>
      <c r="J114" t="s">
        <v>695</v>
      </c>
      <c r="K114" t="s">
        <v>696</v>
      </c>
      <c r="L114">
        <v>1355</v>
      </c>
      <c r="N114">
        <v>1010</v>
      </c>
      <c r="O114" t="s">
        <v>235</v>
      </c>
      <c r="P114" t="s">
        <v>235</v>
      </c>
      <c r="Q114">
        <v>100</v>
      </c>
      <c r="X114">
        <v>35.33</v>
      </c>
      <c r="Y114">
        <v>2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0</v>
      </c>
      <c r="AF114" t="s">
        <v>3</v>
      </c>
      <c r="AG114">
        <v>35.33</v>
      </c>
      <c r="AH114">
        <v>2</v>
      </c>
      <c r="AI114">
        <v>68190231</v>
      </c>
      <c r="AJ114">
        <v>113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ROW(Source!A55)</f>
        <v>55</v>
      </c>
      <c r="B115">
        <v>68190232</v>
      </c>
      <c r="C115">
        <v>68190219</v>
      </c>
      <c r="D115">
        <v>64809375</v>
      </c>
      <c r="E115">
        <v>1</v>
      </c>
      <c r="F115">
        <v>1</v>
      </c>
      <c r="G115">
        <v>1</v>
      </c>
      <c r="H115">
        <v>3</v>
      </c>
      <c r="I115" t="s">
        <v>700</v>
      </c>
      <c r="J115" t="s">
        <v>701</v>
      </c>
      <c r="K115" t="s">
        <v>702</v>
      </c>
      <c r="L115">
        <v>1355</v>
      </c>
      <c r="N115">
        <v>1010</v>
      </c>
      <c r="O115" t="s">
        <v>235</v>
      </c>
      <c r="P115" t="s">
        <v>235</v>
      </c>
      <c r="Q115">
        <v>100</v>
      </c>
      <c r="X115">
        <v>1.69</v>
      </c>
      <c r="Y115">
        <v>7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0</v>
      </c>
      <c r="AF115" t="s">
        <v>3</v>
      </c>
      <c r="AG115">
        <v>1.69</v>
      </c>
      <c r="AH115">
        <v>2</v>
      </c>
      <c r="AI115">
        <v>68190232</v>
      </c>
      <c r="AJ115">
        <v>114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ROW(Source!A55)</f>
        <v>55</v>
      </c>
      <c r="B116">
        <v>68190233</v>
      </c>
      <c r="C116">
        <v>68190219</v>
      </c>
      <c r="D116">
        <v>64819972</v>
      </c>
      <c r="E116">
        <v>1</v>
      </c>
      <c r="F116">
        <v>1</v>
      </c>
      <c r="G116">
        <v>1</v>
      </c>
      <c r="H116">
        <v>3</v>
      </c>
      <c r="I116" t="s">
        <v>1169</v>
      </c>
      <c r="J116" t="s">
        <v>1170</v>
      </c>
      <c r="K116" t="s">
        <v>1171</v>
      </c>
      <c r="L116">
        <v>1327</v>
      </c>
      <c r="N116">
        <v>1005</v>
      </c>
      <c r="O116" t="s">
        <v>31</v>
      </c>
      <c r="P116" t="s">
        <v>31</v>
      </c>
      <c r="Q116">
        <v>1</v>
      </c>
      <c r="X116">
        <v>103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 t="s">
        <v>3</v>
      </c>
      <c r="AG116">
        <v>103</v>
      </c>
      <c r="AH116">
        <v>3</v>
      </c>
      <c r="AI116">
        <v>-1</v>
      </c>
      <c r="AJ116" t="s">
        <v>3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ROW(Source!A55)</f>
        <v>55</v>
      </c>
      <c r="B117">
        <v>68190234</v>
      </c>
      <c r="C117">
        <v>68190219</v>
      </c>
      <c r="D117">
        <v>64827606</v>
      </c>
      <c r="E117">
        <v>1</v>
      </c>
      <c r="F117">
        <v>1</v>
      </c>
      <c r="G117">
        <v>1</v>
      </c>
      <c r="H117">
        <v>3</v>
      </c>
      <c r="I117" t="s">
        <v>703</v>
      </c>
      <c r="J117" t="s">
        <v>704</v>
      </c>
      <c r="K117" t="s">
        <v>705</v>
      </c>
      <c r="L117">
        <v>1301</v>
      </c>
      <c r="N117">
        <v>1003</v>
      </c>
      <c r="O117" t="s">
        <v>507</v>
      </c>
      <c r="P117" t="s">
        <v>507</v>
      </c>
      <c r="Q117">
        <v>1</v>
      </c>
      <c r="X117">
        <v>151</v>
      </c>
      <c r="Y117">
        <v>6.44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151</v>
      </c>
      <c r="AH117">
        <v>2</v>
      </c>
      <c r="AI117">
        <v>68190234</v>
      </c>
      <c r="AJ117">
        <v>115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ROW(Source!A55)</f>
        <v>55</v>
      </c>
      <c r="B118">
        <v>68190235</v>
      </c>
      <c r="C118">
        <v>68190219</v>
      </c>
      <c r="D118">
        <v>64827621</v>
      </c>
      <c r="E118">
        <v>1</v>
      </c>
      <c r="F118">
        <v>1</v>
      </c>
      <c r="G118">
        <v>1</v>
      </c>
      <c r="H118">
        <v>3</v>
      </c>
      <c r="I118" t="s">
        <v>706</v>
      </c>
      <c r="J118" t="s">
        <v>707</v>
      </c>
      <c r="K118" t="s">
        <v>708</v>
      </c>
      <c r="L118">
        <v>1301</v>
      </c>
      <c r="N118">
        <v>1003</v>
      </c>
      <c r="O118" t="s">
        <v>507</v>
      </c>
      <c r="P118" t="s">
        <v>507</v>
      </c>
      <c r="Q118">
        <v>1</v>
      </c>
      <c r="X118">
        <v>204</v>
      </c>
      <c r="Y118">
        <v>7.18</v>
      </c>
      <c r="Z118">
        <v>0</v>
      </c>
      <c r="AA118">
        <v>0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204</v>
      </c>
      <c r="AH118">
        <v>2</v>
      </c>
      <c r="AI118">
        <v>68190235</v>
      </c>
      <c r="AJ118">
        <v>116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ROW(Source!A55)</f>
        <v>55</v>
      </c>
      <c r="B119">
        <v>68190236</v>
      </c>
      <c r="C119">
        <v>68190219</v>
      </c>
      <c r="D119">
        <v>64847311</v>
      </c>
      <c r="E119">
        <v>1</v>
      </c>
      <c r="F119">
        <v>1</v>
      </c>
      <c r="G119">
        <v>1</v>
      </c>
      <c r="H119">
        <v>3</v>
      </c>
      <c r="I119" t="s">
        <v>709</v>
      </c>
      <c r="J119" t="s">
        <v>710</v>
      </c>
      <c r="K119" t="s">
        <v>711</v>
      </c>
      <c r="L119">
        <v>1339</v>
      </c>
      <c r="N119">
        <v>1007</v>
      </c>
      <c r="O119" t="s">
        <v>712</v>
      </c>
      <c r="P119" t="s">
        <v>712</v>
      </c>
      <c r="Q119">
        <v>1</v>
      </c>
      <c r="X119">
        <v>6.7000000000000004E-2</v>
      </c>
      <c r="Y119">
        <v>2.44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6.7000000000000004E-2</v>
      </c>
      <c r="AH119">
        <v>2</v>
      </c>
      <c r="AI119">
        <v>68190236</v>
      </c>
      <c r="AJ119">
        <v>117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ROW(Source!A90)</f>
        <v>90</v>
      </c>
      <c r="B120">
        <v>68190352</v>
      </c>
      <c r="C120">
        <v>68190351</v>
      </c>
      <c r="D120">
        <v>18413627</v>
      </c>
      <c r="E120">
        <v>1</v>
      </c>
      <c r="F120">
        <v>1</v>
      </c>
      <c r="G120">
        <v>1</v>
      </c>
      <c r="H120">
        <v>1</v>
      </c>
      <c r="I120" t="s">
        <v>773</v>
      </c>
      <c r="J120" t="s">
        <v>3</v>
      </c>
      <c r="K120" t="s">
        <v>774</v>
      </c>
      <c r="L120">
        <v>1369</v>
      </c>
      <c r="N120">
        <v>1013</v>
      </c>
      <c r="O120" t="s">
        <v>665</v>
      </c>
      <c r="P120" t="s">
        <v>665</v>
      </c>
      <c r="Q120">
        <v>1</v>
      </c>
      <c r="X120">
        <v>75.56</v>
      </c>
      <c r="Y120">
        <v>0</v>
      </c>
      <c r="Z120">
        <v>0</v>
      </c>
      <c r="AA120">
        <v>0</v>
      </c>
      <c r="AB120">
        <v>9.92</v>
      </c>
      <c r="AC120">
        <v>0</v>
      </c>
      <c r="AD120">
        <v>1</v>
      </c>
      <c r="AE120">
        <v>1</v>
      </c>
      <c r="AF120" t="s">
        <v>21</v>
      </c>
      <c r="AG120">
        <v>86.893999999999991</v>
      </c>
      <c r="AH120">
        <v>2</v>
      </c>
      <c r="AI120">
        <v>68190352</v>
      </c>
      <c r="AJ120">
        <v>118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ROW(Source!A90)</f>
        <v>90</v>
      </c>
      <c r="B121">
        <v>68190353</v>
      </c>
      <c r="C121">
        <v>68190351</v>
      </c>
      <c r="D121">
        <v>121548</v>
      </c>
      <c r="E121">
        <v>1</v>
      </c>
      <c r="F121">
        <v>1</v>
      </c>
      <c r="G121">
        <v>1</v>
      </c>
      <c r="H121">
        <v>1</v>
      </c>
      <c r="I121" t="s">
        <v>44</v>
      </c>
      <c r="J121" t="s">
        <v>3</v>
      </c>
      <c r="K121" t="s">
        <v>723</v>
      </c>
      <c r="L121">
        <v>608254</v>
      </c>
      <c r="N121">
        <v>1013</v>
      </c>
      <c r="O121" t="s">
        <v>724</v>
      </c>
      <c r="P121" t="s">
        <v>724</v>
      </c>
      <c r="Q121">
        <v>1</v>
      </c>
      <c r="X121">
        <v>0.67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2</v>
      </c>
      <c r="AF121" t="s">
        <v>20</v>
      </c>
      <c r="AG121">
        <v>0.83750000000000002</v>
      </c>
      <c r="AH121">
        <v>2</v>
      </c>
      <c r="AI121">
        <v>68190353</v>
      </c>
      <c r="AJ121">
        <v>119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ROW(Source!A90)</f>
        <v>90</v>
      </c>
      <c r="B122">
        <v>68190354</v>
      </c>
      <c r="C122">
        <v>68190351</v>
      </c>
      <c r="D122">
        <v>64871209</v>
      </c>
      <c r="E122">
        <v>1</v>
      </c>
      <c r="F122">
        <v>1</v>
      </c>
      <c r="G122">
        <v>1</v>
      </c>
      <c r="H122">
        <v>2</v>
      </c>
      <c r="I122" t="s">
        <v>842</v>
      </c>
      <c r="J122" t="s">
        <v>843</v>
      </c>
      <c r="K122" t="s">
        <v>844</v>
      </c>
      <c r="L122">
        <v>1368</v>
      </c>
      <c r="N122">
        <v>1011</v>
      </c>
      <c r="O122" t="s">
        <v>669</v>
      </c>
      <c r="P122" t="s">
        <v>669</v>
      </c>
      <c r="Q122">
        <v>1</v>
      </c>
      <c r="X122">
        <v>0.55000000000000004</v>
      </c>
      <c r="Y122">
        <v>0</v>
      </c>
      <c r="Z122">
        <v>120.52</v>
      </c>
      <c r="AA122">
        <v>15.42</v>
      </c>
      <c r="AB122">
        <v>0</v>
      </c>
      <c r="AC122">
        <v>0</v>
      </c>
      <c r="AD122">
        <v>1</v>
      </c>
      <c r="AE122">
        <v>0</v>
      </c>
      <c r="AF122" t="s">
        <v>20</v>
      </c>
      <c r="AG122">
        <v>0.6875</v>
      </c>
      <c r="AH122">
        <v>2</v>
      </c>
      <c r="AI122">
        <v>68190354</v>
      </c>
      <c r="AJ122">
        <v>120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ROW(Source!A90)</f>
        <v>90</v>
      </c>
      <c r="B123">
        <v>68190355</v>
      </c>
      <c r="C123">
        <v>68190351</v>
      </c>
      <c r="D123">
        <v>64871277</v>
      </c>
      <c r="E123">
        <v>1</v>
      </c>
      <c r="F123">
        <v>1</v>
      </c>
      <c r="G123">
        <v>1</v>
      </c>
      <c r="H123">
        <v>2</v>
      </c>
      <c r="I123" t="s">
        <v>725</v>
      </c>
      <c r="J123" t="s">
        <v>726</v>
      </c>
      <c r="K123" t="s">
        <v>727</v>
      </c>
      <c r="L123">
        <v>1368</v>
      </c>
      <c r="N123">
        <v>1011</v>
      </c>
      <c r="O123" t="s">
        <v>669</v>
      </c>
      <c r="P123" t="s">
        <v>669</v>
      </c>
      <c r="Q123">
        <v>1</v>
      </c>
      <c r="X123">
        <v>0.12</v>
      </c>
      <c r="Y123">
        <v>0</v>
      </c>
      <c r="Z123">
        <v>112</v>
      </c>
      <c r="AA123">
        <v>13.5</v>
      </c>
      <c r="AB123">
        <v>0</v>
      </c>
      <c r="AC123">
        <v>0</v>
      </c>
      <c r="AD123">
        <v>1</v>
      </c>
      <c r="AE123">
        <v>0</v>
      </c>
      <c r="AF123" t="s">
        <v>20</v>
      </c>
      <c r="AG123">
        <v>0.15</v>
      </c>
      <c r="AH123">
        <v>2</v>
      </c>
      <c r="AI123">
        <v>68190355</v>
      </c>
      <c r="AJ123">
        <v>121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ROW(Source!A90)</f>
        <v>90</v>
      </c>
      <c r="B124">
        <v>68190356</v>
      </c>
      <c r="C124">
        <v>68190351</v>
      </c>
      <c r="D124">
        <v>64871362</v>
      </c>
      <c r="E124">
        <v>1</v>
      </c>
      <c r="F124">
        <v>1</v>
      </c>
      <c r="G124">
        <v>1</v>
      </c>
      <c r="H124">
        <v>2</v>
      </c>
      <c r="I124" t="s">
        <v>845</v>
      </c>
      <c r="J124" t="s">
        <v>846</v>
      </c>
      <c r="K124" t="s">
        <v>847</v>
      </c>
      <c r="L124">
        <v>1368</v>
      </c>
      <c r="N124">
        <v>1011</v>
      </c>
      <c r="O124" t="s">
        <v>669</v>
      </c>
      <c r="P124" t="s">
        <v>669</v>
      </c>
      <c r="Q124">
        <v>1</v>
      </c>
      <c r="X124">
        <v>1.51</v>
      </c>
      <c r="Y124">
        <v>0</v>
      </c>
      <c r="Z124">
        <v>2.37</v>
      </c>
      <c r="AA124">
        <v>0</v>
      </c>
      <c r="AB124">
        <v>0</v>
      </c>
      <c r="AC124">
        <v>0</v>
      </c>
      <c r="AD124">
        <v>1</v>
      </c>
      <c r="AE124">
        <v>0</v>
      </c>
      <c r="AF124" t="s">
        <v>20</v>
      </c>
      <c r="AG124">
        <v>1.8875</v>
      </c>
      <c r="AH124">
        <v>2</v>
      </c>
      <c r="AI124">
        <v>68190356</v>
      </c>
      <c r="AJ124">
        <v>122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ROW(Source!A90)</f>
        <v>90</v>
      </c>
      <c r="B125">
        <v>68190357</v>
      </c>
      <c r="C125">
        <v>68190351</v>
      </c>
      <c r="D125">
        <v>64871373</v>
      </c>
      <c r="E125">
        <v>1</v>
      </c>
      <c r="F125">
        <v>1</v>
      </c>
      <c r="G125">
        <v>1</v>
      </c>
      <c r="H125">
        <v>2</v>
      </c>
      <c r="I125" t="s">
        <v>848</v>
      </c>
      <c r="J125" t="s">
        <v>849</v>
      </c>
      <c r="K125" t="s">
        <v>850</v>
      </c>
      <c r="L125">
        <v>1368</v>
      </c>
      <c r="N125">
        <v>1011</v>
      </c>
      <c r="O125" t="s">
        <v>669</v>
      </c>
      <c r="P125" t="s">
        <v>669</v>
      </c>
      <c r="Q125">
        <v>1</v>
      </c>
      <c r="X125">
        <v>5.36</v>
      </c>
      <c r="Y125">
        <v>0</v>
      </c>
      <c r="Z125">
        <v>1.7</v>
      </c>
      <c r="AA125">
        <v>0</v>
      </c>
      <c r="AB125">
        <v>0</v>
      </c>
      <c r="AC125">
        <v>0</v>
      </c>
      <c r="AD125">
        <v>1</v>
      </c>
      <c r="AE125">
        <v>0</v>
      </c>
      <c r="AF125" t="s">
        <v>20</v>
      </c>
      <c r="AG125">
        <v>6.7</v>
      </c>
      <c r="AH125">
        <v>2</v>
      </c>
      <c r="AI125">
        <v>68190357</v>
      </c>
      <c r="AJ125">
        <v>123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ROW(Source!A90)</f>
        <v>90</v>
      </c>
      <c r="B126">
        <v>68190358</v>
      </c>
      <c r="C126">
        <v>68190351</v>
      </c>
      <c r="D126">
        <v>64871483</v>
      </c>
      <c r="E126">
        <v>1</v>
      </c>
      <c r="F126">
        <v>1</v>
      </c>
      <c r="G126">
        <v>1</v>
      </c>
      <c r="H126">
        <v>2</v>
      </c>
      <c r="I126" t="s">
        <v>851</v>
      </c>
      <c r="J126" t="s">
        <v>852</v>
      </c>
      <c r="K126" t="s">
        <v>853</v>
      </c>
      <c r="L126">
        <v>1368</v>
      </c>
      <c r="N126">
        <v>1011</v>
      </c>
      <c r="O126" t="s">
        <v>669</v>
      </c>
      <c r="P126" t="s">
        <v>669</v>
      </c>
      <c r="Q126">
        <v>1</v>
      </c>
      <c r="X126">
        <v>1.1599999999999999</v>
      </c>
      <c r="Y126">
        <v>0</v>
      </c>
      <c r="Z126">
        <v>1.2</v>
      </c>
      <c r="AA126">
        <v>0</v>
      </c>
      <c r="AB126">
        <v>0</v>
      </c>
      <c r="AC126">
        <v>0</v>
      </c>
      <c r="AD126">
        <v>1</v>
      </c>
      <c r="AE126">
        <v>0</v>
      </c>
      <c r="AF126" t="s">
        <v>20</v>
      </c>
      <c r="AG126">
        <v>1.45</v>
      </c>
      <c r="AH126">
        <v>2</v>
      </c>
      <c r="AI126">
        <v>68190358</v>
      </c>
      <c r="AJ126">
        <v>124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ROW(Source!A90)</f>
        <v>90</v>
      </c>
      <c r="B127">
        <v>68190359</v>
      </c>
      <c r="C127">
        <v>68190351</v>
      </c>
      <c r="D127">
        <v>64871491</v>
      </c>
      <c r="E127">
        <v>1</v>
      </c>
      <c r="F127">
        <v>1</v>
      </c>
      <c r="G127">
        <v>1</v>
      </c>
      <c r="H127">
        <v>2</v>
      </c>
      <c r="I127" t="s">
        <v>854</v>
      </c>
      <c r="J127" t="s">
        <v>855</v>
      </c>
      <c r="K127" t="s">
        <v>856</v>
      </c>
      <c r="L127">
        <v>1368</v>
      </c>
      <c r="N127">
        <v>1011</v>
      </c>
      <c r="O127" t="s">
        <v>669</v>
      </c>
      <c r="P127" t="s">
        <v>669</v>
      </c>
      <c r="Q127">
        <v>1</v>
      </c>
      <c r="X127">
        <v>29.81</v>
      </c>
      <c r="Y127">
        <v>0</v>
      </c>
      <c r="Z127">
        <v>12.31</v>
      </c>
      <c r="AA127">
        <v>0</v>
      </c>
      <c r="AB127">
        <v>0</v>
      </c>
      <c r="AC127">
        <v>0</v>
      </c>
      <c r="AD127">
        <v>1</v>
      </c>
      <c r="AE127">
        <v>0</v>
      </c>
      <c r="AF127" t="s">
        <v>20</v>
      </c>
      <c r="AG127">
        <v>37.262499999999996</v>
      </c>
      <c r="AH127">
        <v>2</v>
      </c>
      <c r="AI127">
        <v>68190359</v>
      </c>
      <c r="AJ127">
        <v>125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ROW(Source!A90)</f>
        <v>90</v>
      </c>
      <c r="B128">
        <v>68190360</v>
      </c>
      <c r="C128">
        <v>68190351</v>
      </c>
      <c r="D128">
        <v>64871498</v>
      </c>
      <c r="E128">
        <v>1</v>
      </c>
      <c r="F128">
        <v>1</v>
      </c>
      <c r="G128">
        <v>1</v>
      </c>
      <c r="H128">
        <v>2</v>
      </c>
      <c r="I128" t="s">
        <v>857</v>
      </c>
      <c r="J128" t="s">
        <v>858</v>
      </c>
      <c r="K128" t="s">
        <v>859</v>
      </c>
      <c r="L128">
        <v>1368</v>
      </c>
      <c r="N128">
        <v>1011</v>
      </c>
      <c r="O128" t="s">
        <v>669</v>
      </c>
      <c r="P128" t="s">
        <v>669</v>
      </c>
      <c r="Q128">
        <v>1</v>
      </c>
      <c r="X128">
        <v>2.78</v>
      </c>
      <c r="Y128">
        <v>0</v>
      </c>
      <c r="Z128">
        <v>6.7</v>
      </c>
      <c r="AA128">
        <v>0</v>
      </c>
      <c r="AB128">
        <v>0</v>
      </c>
      <c r="AC128">
        <v>0</v>
      </c>
      <c r="AD128">
        <v>1</v>
      </c>
      <c r="AE128">
        <v>0</v>
      </c>
      <c r="AF128" t="s">
        <v>20</v>
      </c>
      <c r="AG128">
        <v>3.4749999999999996</v>
      </c>
      <c r="AH128">
        <v>2</v>
      </c>
      <c r="AI128">
        <v>68190360</v>
      </c>
      <c r="AJ128">
        <v>126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ROW(Source!A90)</f>
        <v>90</v>
      </c>
      <c r="B129">
        <v>68190361</v>
      </c>
      <c r="C129">
        <v>68190351</v>
      </c>
      <c r="D129">
        <v>64873129</v>
      </c>
      <c r="E129">
        <v>1</v>
      </c>
      <c r="F129">
        <v>1</v>
      </c>
      <c r="G129">
        <v>1</v>
      </c>
      <c r="H129">
        <v>2</v>
      </c>
      <c r="I129" t="s">
        <v>715</v>
      </c>
      <c r="J129" t="s">
        <v>716</v>
      </c>
      <c r="K129" t="s">
        <v>717</v>
      </c>
      <c r="L129">
        <v>1368</v>
      </c>
      <c r="N129">
        <v>1011</v>
      </c>
      <c r="O129" t="s">
        <v>669</v>
      </c>
      <c r="P129" t="s">
        <v>669</v>
      </c>
      <c r="Q129">
        <v>1</v>
      </c>
      <c r="X129">
        <v>0.2</v>
      </c>
      <c r="Y129">
        <v>0</v>
      </c>
      <c r="Z129">
        <v>87.17</v>
      </c>
      <c r="AA129">
        <v>11.6</v>
      </c>
      <c r="AB129">
        <v>0</v>
      </c>
      <c r="AC129">
        <v>0</v>
      </c>
      <c r="AD129">
        <v>1</v>
      </c>
      <c r="AE129">
        <v>0</v>
      </c>
      <c r="AF129" t="s">
        <v>20</v>
      </c>
      <c r="AG129">
        <v>0.25</v>
      </c>
      <c r="AH129">
        <v>2</v>
      </c>
      <c r="AI129">
        <v>68190361</v>
      </c>
      <c r="AJ129">
        <v>127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ROW(Source!A90)</f>
        <v>90</v>
      </c>
      <c r="B130">
        <v>68190362</v>
      </c>
      <c r="C130">
        <v>68190351</v>
      </c>
      <c r="D130">
        <v>64807528</v>
      </c>
      <c r="E130">
        <v>1</v>
      </c>
      <c r="F130">
        <v>1</v>
      </c>
      <c r="G130">
        <v>1</v>
      </c>
      <c r="H130">
        <v>3</v>
      </c>
      <c r="I130" t="s">
        <v>731</v>
      </c>
      <c r="J130" t="s">
        <v>732</v>
      </c>
      <c r="K130" t="s">
        <v>733</v>
      </c>
      <c r="L130">
        <v>1348</v>
      </c>
      <c r="N130">
        <v>1009</v>
      </c>
      <c r="O130" t="s">
        <v>133</v>
      </c>
      <c r="P130" t="s">
        <v>133</v>
      </c>
      <c r="Q130">
        <v>1000</v>
      </c>
      <c r="X130">
        <v>1E-4</v>
      </c>
      <c r="Y130">
        <v>37900</v>
      </c>
      <c r="Z130">
        <v>0</v>
      </c>
      <c r="AA130">
        <v>0</v>
      </c>
      <c r="AB130">
        <v>0</v>
      </c>
      <c r="AC130">
        <v>0</v>
      </c>
      <c r="AD130">
        <v>1</v>
      </c>
      <c r="AE130">
        <v>0</v>
      </c>
      <c r="AF130" t="s">
        <v>3</v>
      </c>
      <c r="AG130">
        <v>1E-4</v>
      </c>
      <c r="AH130">
        <v>2</v>
      </c>
      <c r="AI130">
        <v>68190362</v>
      </c>
      <c r="AJ130">
        <v>128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ROW(Source!A90)</f>
        <v>90</v>
      </c>
      <c r="B131">
        <v>68190363</v>
      </c>
      <c r="C131">
        <v>68190351</v>
      </c>
      <c r="D131">
        <v>64807543</v>
      </c>
      <c r="E131">
        <v>1</v>
      </c>
      <c r="F131">
        <v>1</v>
      </c>
      <c r="G131">
        <v>1</v>
      </c>
      <c r="H131">
        <v>3</v>
      </c>
      <c r="I131" t="s">
        <v>860</v>
      </c>
      <c r="J131" t="s">
        <v>861</v>
      </c>
      <c r="K131" t="s">
        <v>862</v>
      </c>
      <c r="L131">
        <v>1339</v>
      </c>
      <c r="N131">
        <v>1007</v>
      </c>
      <c r="O131" t="s">
        <v>712</v>
      </c>
      <c r="P131" t="s">
        <v>712</v>
      </c>
      <c r="Q131">
        <v>1</v>
      </c>
      <c r="X131">
        <v>0.9</v>
      </c>
      <c r="Y131">
        <v>6.23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F131" t="s">
        <v>3</v>
      </c>
      <c r="AG131">
        <v>0.9</v>
      </c>
      <c r="AH131">
        <v>2</v>
      </c>
      <c r="AI131">
        <v>68190363</v>
      </c>
      <c r="AJ131">
        <v>129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ROW(Source!A90)</f>
        <v>90</v>
      </c>
      <c r="B132">
        <v>68190364</v>
      </c>
      <c r="C132">
        <v>68190351</v>
      </c>
      <c r="D132">
        <v>64807848</v>
      </c>
      <c r="E132">
        <v>1</v>
      </c>
      <c r="F132">
        <v>1</v>
      </c>
      <c r="G132">
        <v>1</v>
      </c>
      <c r="H132">
        <v>3</v>
      </c>
      <c r="I132" t="s">
        <v>863</v>
      </c>
      <c r="J132" t="s">
        <v>864</v>
      </c>
      <c r="K132" t="s">
        <v>865</v>
      </c>
      <c r="L132">
        <v>1348</v>
      </c>
      <c r="N132">
        <v>1009</v>
      </c>
      <c r="O132" t="s">
        <v>133</v>
      </c>
      <c r="P132" t="s">
        <v>133</v>
      </c>
      <c r="Q132">
        <v>1000</v>
      </c>
      <c r="X132">
        <v>3.0000000000000001E-5</v>
      </c>
      <c r="Y132">
        <v>4455.2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F132" t="s">
        <v>3</v>
      </c>
      <c r="AG132">
        <v>3.0000000000000001E-5</v>
      </c>
      <c r="AH132">
        <v>2</v>
      </c>
      <c r="AI132">
        <v>68190364</v>
      </c>
      <c r="AJ132">
        <v>130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ROW(Source!A90)</f>
        <v>90</v>
      </c>
      <c r="B133">
        <v>68190365</v>
      </c>
      <c r="C133">
        <v>68190351</v>
      </c>
      <c r="D133">
        <v>64808054</v>
      </c>
      <c r="E133">
        <v>1</v>
      </c>
      <c r="F133">
        <v>1</v>
      </c>
      <c r="G133">
        <v>1</v>
      </c>
      <c r="H133">
        <v>3</v>
      </c>
      <c r="I133" t="s">
        <v>866</v>
      </c>
      <c r="J133" t="s">
        <v>867</v>
      </c>
      <c r="K133" t="s">
        <v>868</v>
      </c>
      <c r="L133">
        <v>1348</v>
      </c>
      <c r="N133">
        <v>1009</v>
      </c>
      <c r="O133" t="s">
        <v>133</v>
      </c>
      <c r="P133" t="s">
        <v>133</v>
      </c>
      <c r="Q133">
        <v>1000</v>
      </c>
      <c r="X133">
        <v>1.9400000000000001E-3</v>
      </c>
      <c r="Y133">
        <v>4920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0</v>
      </c>
      <c r="AF133" t="s">
        <v>3</v>
      </c>
      <c r="AG133">
        <v>1.9400000000000001E-3</v>
      </c>
      <c r="AH133">
        <v>2</v>
      </c>
      <c r="AI133">
        <v>68190365</v>
      </c>
      <c r="AJ133">
        <v>131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ROW(Source!A90)</f>
        <v>90</v>
      </c>
      <c r="B134">
        <v>68190366</v>
      </c>
      <c r="C134">
        <v>68190351</v>
      </c>
      <c r="D134">
        <v>64808450</v>
      </c>
      <c r="E134">
        <v>1</v>
      </c>
      <c r="F134">
        <v>1</v>
      </c>
      <c r="G134">
        <v>1</v>
      </c>
      <c r="H134">
        <v>3</v>
      </c>
      <c r="I134" t="s">
        <v>869</v>
      </c>
      <c r="J134" t="s">
        <v>870</v>
      </c>
      <c r="K134" t="s">
        <v>871</v>
      </c>
      <c r="L134">
        <v>1348</v>
      </c>
      <c r="N134">
        <v>1009</v>
      </c>
      <c r="O134" t="s">
        <v>133</v>
      </c>
      <c r="P134" t="s">
        <v>133</v>
      </c>
      <c r="Q134">
        <v>1000</v>
      </c>
      <c r="X134">
        <v>0.03</v>
      </c>
      <c r="Y134">
        <v>10169.99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0</v>
      </c>
      <c r="AF134" t="s">
        <v>3</v>
      </c>
      <c r="AG134">
        <v>0.03</v>
      </c>
      <c r="AH134">
        <v>2</v>
      </c>
      <c r="AI134">
        <v>68190366</v>
      </c>
      <c r="AJ134">
        <v>132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ROW(Source!A90)</f>
        <v>90</v>
      </c>
      <c r="B135">
        <v>68190367</v>
      </c>
      <c r="C135">
        <v>68190351</v>
      </c>
      <c r="D135">
        <v>64808704</v>
      </c>
      <c r="E135">
        <v>1</v>
      </c>
      <c r="F135">
        <v>1</v>
      </c>
      <c r="G135">
        <v>1</v>
      </c>
      <c r="H135">
        <v>3</v>
      </c>
      <c r="I135" t="s">
        <v>764</v>
      </c>
      <c r="J135" t="s">
        <v>765</v>
      </c>
      <c r="K135" t="s">
        <v>766</v>
      </c>
      <c r="L135">
        <v>1348</v>
      </c>
      <c r="N135">
        <v>1009</v>
      </c>
      <c r="O135" t="s">
        <v>133</v>
      </c>
      <c r="P135" t="s">
        <v>133</v>
      </c>
      <c r="Q135">
        <v>1000</v>
      </c>
      <c r="X135">
        <v>1.0000000000000001E-5</v>
      </c>
      <c r="Y135">
        <v>11978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F135" t="s">
        <v>3</v>
      </c>
      <c r="AG135">
        <v>1.0000000000000001E-5</v>
      </c>
      <c r="AH135">
        <v>2</v>
      </c>
      <c r="AI135">
        <v>68190367</v>
      </c>
      <c r="AJ135">
        <v>133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ROW(Source!A90)</f>
        <v>90</v>
      </c>
      <c r="B136">
        <v>68190368</v>
      </c>
      <c r="C136">
        <v>68190351</v>
      </c>
      <c r="D136">
        <v>64809102</v>
      </c>
      <c r="E136">
        <v>1</v>
      </c>
      <c r="F136">
        <v>1</v>
      </c>
      <c r="G136">
        <v>1</v>
      </c>
      <c r="H136">
        <v>3</v>
      </c>
      <c r="I136" t="s">
        <v>872</v>
      </c>
      <c r="J136" t="s">
        <v>873</v>
      </c>
      <c r="K136" t="s">
        <v>874</v>
      </c>
      <c r="L136">
        <v>1346</v>
      </c>
      <c r="N136">
        <v>1009</v>
      </c>
      <c r="O136" t="s">
        <v>120</v>
      </c>
      <c r="P136" t="s">
        <v>120</v>
      </c>
      <c r="Q136">
        <v>1</v>
      </c>
      <c r="X136">
        <v>0.3</v>
      </c>
      <c r="Y136">
        <v>6.09</v>
      </c>
      <c r="Z136">
        <v>0</v>
      </c>
      <c r="AA136">
        <v>0</v>
      </c>
      <c r="AB136">
        <v>0</v>
      </c>
      <c r="AC136">
        <v>0</v>
      </c>
      <c r="AD136">
        <v>1</v>
      </c>
      <c r="AE136">
        <v>0</v>
      </c>
      <c r="AF136" t="s">
        <v>3</v>
      </c>
      <c r="AG136">
        <v>0.3</v>
      </c>
      <c r="AH136">
        <v>2</v>
      </c>
      <c r="AI136">
        <v>68190368</v>
      </c>
      <c r="AJ136">
        <v>134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ROW(Source!A90)</f>
        <v>90</v>
      </c>
      <c r="B137">
        <v>68190369</v>
      </c>
      <c r="C137">
        <v>68190351</v>
      </c>
      <c r="D137">
        <v>64809260</v>
      </c>
      <c r="E137">
        <v>1</v>
      </c>
      <c r="F137">
        <v>1</v>
      </c>
      <c r="G137">
        <v>1</v>
      </c>
      <c r="H137">
        <v>3</v>
      </c>
      <c r="I137" t="s">
        <v>875</v>
      </c>
      <c r="J137" t="s">
        <v>876</v>
      </c>
      <c r="K137" t="s">
        <v>877</v>
      </c>
      <c r="L137">
        <v>1348</v>
      </c>
      <c r="N137">
        <v>1009</v>
      </c>
      <c r="O137" t="s">
        <v>133</v>
      </c>
      <c r="P137" t="s">
        <v>133</v>
      </c>
      <c r="Q137">
        <v>1000</v>
      </c>
      <c r="X137">
        <v>5.9999999999999995E-4</v>
      </c>
      <c r="Y137">
        <v>9420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0</v>
      </c>
      <c r="AF137" t="s">
        <v>3</v>
      </c>
      <c r="AG137">
        <v>5.9999999999999995E-4</v>
      </c>
      <c r="AH137">
        <v>2</v>
      </c>
      <c r="AI137">
        <v>68190369</v>
      </c>
      <c r="AJ137">
        <v>135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ROW(Source!A90)</f>
        <v>90</v>
      </c>
      <c r="B138">
        <v>68190370</v>
      </c>
      <c r="C138">
        <v>68190351</v>
      </c>
      <c r="D138">
        <v>64814679</v>
      </c>
      <c r="E138">
        <v>1</v>
      </c>
      <c r="F138">
        <v>1</v>
      </c>
      <c r="G138">
        <v>1</v>
      </c>
      <c r="H138">
        <v>3</v>
      </c>
      <c r="I138" t="s">
        <v>734</v>
      </c>
      <c r="J138" t="s">
        <v>735</v>
      </c>
      <c r="K138" t="s">
        <v>736</v>
      </c>
      <c r="L138">
        <v>1339</v>
      </c>
      <c r="N138">
        <v>1007</v>
      </c>
      <c r="O138" t="s">
        <v>712</v>
      </c>
      <c r="P138" t="s">
        <v>712</v>
      </c>
      <c r="Q138">
        <v>1</v>
      </c>
      <c r="X138">
        <v>1E-3</v>
      </c>
      <c r="Y138">
        <v>1699.99</v>
      </c>
      <c r="Z138">
        <v>0</v>
      </c>
      <c r="AA138">
        <v>0</v>
      </c>
      <c r="AB138">
        <v>0</v>
      </c>
      <c r="AC138">
        <v>0</v>
      </c>
      <c r="AD138">
        <v>1</v>
      </c>
      <c r="AE138">
        <v>0</v>
      </c>
      <c r="AF138" t="s">
        <v>3</v>
      </c>
      <c r="AG138">
        <v>1E-3</v>
      </c>
      <c r="AH138">
        <v>2</v>
      </c>
      <c r="AI138">
        <v>68190370</v>
      </c>
      <c r="AJ138">
        <v>136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ROW(Source!A90)</f>
        <v>90</v>
      </c>
      <c r="B139">
        <v>68190371</v>
      </c>
      <c r="C139">
        <v>68190351</v>
      </c>
      <c r="D139">
        <v>64821585</v>
      </c>
      <c r="E139">
        <v>1</v>
      </c>
      <c r="F139">
        <v>1</v>
      </c>
      <c r="G139">
        <v>1</v>
      </c>
      <c r="H139">
        <v>3</v>
      </c>
      <c r="I139" t="s">
        <v>878</v>
      </c>
      <c r="J139" t="s">
        <v>879</v>
      </c>
      <c r="K139" t="s">
        <v>880</v>
      </c>
      <c r="L139">
        <v>1348</v>
      </c>
      <c r="N139">
        <v>1009</v>
      </c>
      <c r="O139" t="s">
        <v>133</v>
      </c>
      <c r="P139" t="s">
        <v>133</v>
      </c>
      <c r="Q139">
        <v>1000</v>
      </c>
      <c r="X139">
        <v>3.1E-4</v>
      </c>
      <c r="Y139">
        <v>15620</v>
      </c>
      <c r="Z139">
        <v>0</v>
      </c>
      <c r="AA139">
        <v>0</v>
      </c>
      <c r="AB139">
        <v>0</v>
      </c>
      <c r="AC139">
        <v>0</v>
      </c>
      <c r="AD139">
        <v>1</v>
      </c>
      <c r="AE139">
        <v>0</v>
      </c>
      <c r="AF139" t="s">
        <v>3</v>
      </c>
      <c r="AG139">
        <v>3.1E-4</v>
      </c>
      <c r="AH139">
        <v>2</v>
      </c>
      <c r="AI139">
        <v>68190371</v>
      </c>
      <c r="AJ139">
        <v>137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ROW(Source!A90)</f>
        <v>90</v>
      </c>
      <c r="B140">
        <v>68190372</v>
      </c>
      <c r="C140">
        <v>68190351</v>
      </c>
      <c r="D140">
        <v>64827577</v>
      </c>
      <c r="E140">
        <v>1</v>
      </c>
      <c r="F140">
        <v>1</v>
      </c>
      <c r="G140">
        <v>1</v>
      </c>
      <c r="H140">
        <v>3</v>
      </c>
      <c r="I140" t="s">
        <v>737</v>
      </c>
      <c r="J140" t="s">
        <v>738</v>
      </c>
      <c r="K140" t="s">
        <v>739</v>
      </c>
      <c r="L140">
        <v>1348</v>
      </c>
      <c r="N140">
        <v>1009</v>
      </c>
      <c r="O140" t="s">
        <v>133</v>
      </c>
      <c r="P140" t="s">
        <v>133</v>
      </c>
      <c r="Q140">
        <v>1000</v>
      </c>
      <c r="X140">
        <v>1.4E-2</v>
      </c>
      <c r="Y140">
        <v>7712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0</v>
      </c>
      <c r="AF140" t="s">
        <v>3</v>
      </c>
      <c r="AG140">
        <v>1.4E-2</v>
      </c>
      <c r="AH140">
        <v>2</v>
      </c>
      <c r="AI140">
        <v>68190372</v>
      </c>
      <c r="AJ140">
        <v>139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">
      <c r="A141">
        <f>ROW(Source!A90)</f>
        <v>90</v>
      </c>
      <c r="B141">
        <v>68190373</v>
      </c>
      <c r="C141">
        <v>68190351</v>
      </c>
      <c r="D141">
        <v>64828822</v>
      </c>
      <c r="E141">
        <v>1</v>
      </c>
      <c r="F141">
        <v>1</v>
      </c>
      <c r="G141">
        <v>1</v>
      </c>
      <c r="H141">
        <v>3</v>
      </c>
      <c r="I141" t="s">
        <v>1199</v>
      </c>
      <c r="J141" t="s">
        <v>1200</v>
      </c>
      <c r="K141" t="s">
        <v>1201</v>
      </c>
      <c r="L141">
        <v>1348</v>
      </c>
      <c r="N141">
        <v>1009</v>
      </c>
      <c r="O141" t="s">
        <v>133</v>
      </c>
      <c r="P141" t="s">
        <v>133</v>
      </c>
      <c r="Q141">
        <v>1000</v>
      </c>
      <c r="X141">
        <v>1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 t="s">
        <v>3</v>
      </c>
      <c r="AG141">
        <v>1</v>
      </c>
      <c r="AH141">
        <v>3</v>
      </c>
      <c r="AI141">
        <v>-1</v>
      </c>
      <c r="AJ141" t="s">
        <v>3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ROW(Source!A90)</f>
        <v>90</v>
      </c>
      <c r="B142">
        <v>68190374</v>
      </c>
      <c r="C142">
        <v>68190351</v>
      </c>
      <c r="D142">
        <v>64861666</v>
      </c>
      <c r="E142">
        <v>1</v>
      </c>
      <c r="F142">
        <v>1</v>
      </c>
      <c r="G142">
        <v>1</v>
      </c>
      <c r="H142">
        <v>3</v>
      </c>
      <c r="I142" t="s">
        <v>740</v>
      </c>
      <c r="J142" t="s">
        <v>741</v>
      </c>
      <c r="K142" t="s">
        <v>742</v>
      </c>
      <c r="L142">
        <v>1302</v>
      </c>
      <c r="N142">
        <v>1003</v>
      </c>
      <c r="O142" t="s">
        <v>288</v>
      </c>
      <c r="P142" t="s">
        <v>288</v>
      </c>
      <c r="Q142">
        <v>10</v>
      </c>
      <c r="X142">
        <v>1.8700000000000001E-2</v>
      </c>
      <c r="Y142">
        <v>71.489999999999995</v>
      </c>
      <c r="Z142">
        <v>0</v>
      </c>
      <c r="AA142">
        <v>0</v>
      </c>
      <c r="AB142">
        <v>0</v>
      </c>
      <c r="AC142">
        <v>0</v>
      </c>
      <c r="AD142">
        <v>1</v>
      </c>
      <c r="AE142">
        <v>0</v>
      </c>
      <c r="AF142" t="s">
        <v>3</v>
      </c>
      <c r="AG142">
        <v>1.8700000000000001E-2</v>
      </c>
      <c r="AH142">
        <v>2</v>
      </c>
      <c r="AI142">
        <v>68190374</v>
      </c>
      <c r="AJ142">
        <v>140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ROW(Source!A92)</f>
        <v>92</v>
      </c>
      <c r="B143">
        <v>68190377</v>
      </c>
      <c r="C143">
        <v>68190376</v>
      </c>
      <c r="D143">
        <v>18407546</v>
      </c>
      <c r="E143">
        <v>1</v>
      </c>
      <c r="F143">
        <v>1</v>
      </c>
      <c r="G143">
        <v>1</v>
      </c>
      <c r="H143">
        <v>1</v>
      </c>
      <c r="I143" t="s">
        <v>881</v>
      </c>
      <c r="J143" t="s">
        <v>3</v>
      </c>
      <c r="K143" t="s">
        <v>882</v>
      </c>
      <c r="L143">
        <v>1369</v>
      </c>
      <c r="N143">
        <v>1013</v>
      </c>
      <c r="O143" t="s">
        <v>665</v>
      </c>
      <c r="P143" t="s">
        <v>665</v>
      </c>
      <c r="Q143">
        <v>1</v>
      </c>
      <c r="X143">
        <v>102.46</v>
      </c>
      <c r="Y143">
        <v>0</v>
      </c>
      <c r="Z143">
        <v>0</v>
      </c>
      <c r="AA143">
        <v>0</v>
      </c>
      <c r="AB143">
        <v>9.4</v>
      </c>
      <c r="AC143">
        <v>0</v>
      </c>
      <c r="AD143">
        <v>1</v>
      </c>
      <c r="AE143">
        <v>1</v>
      </c>
      <c r="AF143" t="s">
        <v>21</v>
      </c>
      <c r="AG143">
        <v>117.82899999999998</v>
      </c>
      <c r="AH143">
        <v>2</v>
      </c>
      <c r="AI143">
        <v>68190377</v>
      </c>
      <c r="AJ143">
        <v>141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ROW(Source!A92)</f>
        <v>92</v>
      </c>
      <c r="B144">
        <v>68190378</v>
      </c>
      <c r="C144">
        <v>68190376</v>
      </c>
      <c r="D144">
        <v>121548</v>
      </c>
      <c r="E144">
        <v>1</v>
      </c>
      <c r="F144">
        <v>1</v>
      </c>
      <c r="G144">
        <v>1</v>
      </c>
      <c r="H144">
        <v>1</v>
      </c>
      <c r="I144" t="s">
        <v>44</v>
      </c>
      <c r="J144" t="s">
        <v>3</v>
      </c>
      <c r="K144" t="s">
        <v>723</v>
      </c>
      <c r="L144">
        <v>608254</v>
      </c>
      <c r="N144">
        <v>1013</v>
      </c>
      <c r="O144" t="s">
        <v>724</v>
      </c>
      <c r="P144" t="s">
        <v>724</v>
      </c>
      <c r="Q144">
        <v>1</v>
      </c>
      <c r="X144">
        <v>0.76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2</v>
      </c>
      <c r="AF144" t="s">
        <v>20</v>
      </c>
      <c r="AG144">
        <v>0.95</v>
      </c>
      <c r="AH144">
        <v>2</v>
      </c>
      <c r="AI144">
        <v>68190378</v>
      </c>
      <c r="AJ144">
        <v>142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x14ac:dyDescent="0.2">
      <c r="A145">
        <f>ROW(Source!A92)</f>
        <v>92</v>
      </c>
      <c r="B145">
        <v>68190379</v>
      </c>
      <c r="C145">
        <v>68190376</v>
      </c>
      <c r="D145">
        <v>64871408</v>
      </c>
      <c r="E145">
        <v>1</v>
      </c>
      <c r="F145">
        <v>1</v>
      </c>
      <c r="G145">
        <v>1</v>
      </c>
      <c r="H145">
        <v>2</v>
      </c>
      <c r="I145" t="s">
        <v>789</v>
      </c>
      <c r="J145" t="s">
        <v>790</v>
      </c>
      <c r="K145" t="s">
        <v>791</v>
      </c>
      <c r="L145">
        <v>1368</v>
      </c>
      <c r="N145">
        <v>1011</v>
      </c>
      <c r="O145" t="s">
        <v>669</v>
      </c>
      <c r="P145" t="s">
        <v>669</v>
      </c>
      <c r="Q145">
        <v>1</v>
      </c>
      <c r="X145">
        <v>0.76</v>
      </c>
      <c r="Y145">
        <v>0</v>
      </c>
      <c r="Z145">
        <v>31.26</v>
      </c>
      <c r="AA145">
        <v>13.5</v>
      </c>
      <c r="AB145">
        <v>0</v>
      </c>
      <c r="AC145">
        <v>0</v>
      </c>
      <c r="AD145">
        <v>1</v>
      </c>
      <c r="AE145">
        <v>0</v>
      </c>
      <c r="AF145" t="s">
        <v>20</v>
      </c>
      <c r="AG145">
        <v>0.95</v>
      </c>
      <c r="AH145">
        <v>2</v>
      </c>
      <c r="AI145">
        <v>68190379</v>
      </c>
      <c r="AJ145">
        <v>143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x14ac:dyDescent="0.2">
      <c r="A146">
        <f>ROW(Source!A92)</f>
        <v>92</v>
      </c>
      <c r="B146">
        <v>68190380</v>
      </c>
      <c r="C146">
        <v>68190376</v>
      </c>
      <c r="D146">
        <v>64872800</v>
      </c>
      <c r="E146">
        <v>1</v>
      </c>
      <c r="F146">
        <v>1</v>
      </c>
      <c r="G146">
        <v>1</v>
      </c>
      <c r="H146">
        <v>2</v>
      </c>
      <c r="I146" t="s">
        <v>746</v>
      </c>
      <c r="J146" t="s">
        <v>747</v>
      </c>
      <c r="K146" t="s">
        <v>748</v>
      </c>
      <c r="L146">
        <v>1368</v>
      </c>
      <c r="N146">
        <v>1011</v>
      </c>
      <c r="O146" t="s">
        <v>669</v>
      </c>
      <c r="P146" t="s">
        <v>669</v>
      </c>
      <c r="Q146">
        <v>1</v>
      </c>
      <c r="X146">
        <v>5.35</v>
      </c>
      <c r="Y146">
        <v>0</v>
      </c>
      <c r="Z146">
        <v>1.95</v>
      </c>
      <c r="AA146">
        <v>0</v>
      </c>
      <c r="AB146">
        <v>0</v>
      </c>
      <c r="AC146">
        <v>0</v>
      </c>
      <c r="AD146">
        <v>1</v>
      </c>
      <c r="AE146">
        <v>0</v>
      </c>
      <c r="AF146" t="s">
        <v>20</v>
      </c>
      <c r="AG146">
        <v>6.6875</v>
      </c>
      <c r="AH146">
        <v>2</v>
      </c>
      <c r="AI146">
        <v>68190380</v>
      </c>
      <c r="AJ146">
        <v>144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>
        <f>ROW(Source!A92)</f>
        <v>92</v>
      </c>
      <c r="B147">
        <v>68190381</v>
      </c>
      <c r="C147">
        <v>68190376</v>
      </c>
      <c r="D147">
        <v>64873129</v>
      </c>
      <c r="E147">
        <v>1</v>
      </c>
      <c r="F147">
        <v>1</v>
      </c>
      <c r="G147">
        <v>1</v>
      </c>
      <c r="H147">
        <v>2</v>
      </c>
      <c r="I147" t="s">
        <v>715</v>
      </c>
      <c r="J147" t="s">
        <v>716</v>
      </c>
      <c r="K147" t="s">
        <v>717</v>
      </c>
      <c r="L147">
        <v>1368</v>
      </c>
      <c r="N147">
        <v>1011</v>
      </c>
      <c r="O147" t="s">
        <v>669</v>
      </c>
      <c r="P147" t="s">
        <v>669</v>
      </c>
      <c r="Q147">
        <v>1</v>
      </c>
      <c r="X147">
        <v>4.58</v>
      </c>
      <c r="Y147">
        <v>0</v>
      </c>
      <c r="Z147">
        <v>87.17</v>
      </c>
      <c r="AA147">
        <v>11.6</v>
      </c>
      <c r="AB147">
        <v>0</v>
      </c>
      <c r="AC147">
        <v>0</v>
      </c>
      <c r="AD147">
        <v>1</v>
      </c>
      <c r="AE147">
        <v>0</v>
      </c>
      <c r="AF147" t="s">
        <v>20</v>
      </c>
      <c r="AG147">
        <v>5.7249999999999996</v>
      </c>
      <c r="AH147">
        <v>2</v>
      </c>
      <c r="AI147">
        <v>68190381</v>
      </c>
      <c r="AJ147">
        <v>145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">
      <c r="A148">
        <f>ROW(Source!A92)</f>
        <v>92</v>
      </c>
      <c r="B148">
        <v>68190382</v>
      </c>
      <c r="C148">
        <v>68190376</v>
      </c>
      <c r="D148">
        <v>64809222</v>
      </c>
      <c r="E148">
        <v>1</v>
      </c>
      <c r="F148">
        <v>1</v>
      </c>
      <c r="G148">
        <v>1</v>
      </c>
      <c r="H148">
        <v>3</v>
      </c>
      <c r="I148" t="s">
        <v>217</v>
      </c>
      <c r="J148" t="s">
        <v>219</v>
      </c>
      <c r="K148" t="s">
        <v>218</v>
      </c>
      <c r="L148">
        <v>1327</v>
      </c>
      <c r="N148">
        <v>1005</v>
      </c>
      <c r="O148" t="s">
        <v>31</v>
      </c>
      <c r="P148" t="s">
        <v>31</v>
      </c>
      <c r="Q148">
        <v>1</v>
      </c>
      <c r="X148">
        <v>103</v>
      </c>
      <c r="Y148">
        <v>51.95</v>
      </c>
      <c r="Z148">
        <v>0</v>
      </c>
      <c r="AA148">
        <v>0</v>
      </c>
      <c r="AB148">
        <v>0</v>
      </c>
      <c r="AC148">
        <v>0</v>
      </c>
      <c r="AD148">
        <v>1</v>
      </c>
      <c r="AE148">
        <v>0</v>
      </c>
      <c r="AF148" t="s">
        <v>3</v>
      </c>
      <c r="AG148">
        <v>103</v>
      </c>
      <c r="AH148">
        <v>2</v>
      </c>
      <c r="AI148">
        <v>68190382</v>
      </c>
      <c r="AJ148">
        <v>146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x14ac:dyDescent="0.2">
      <c r="A149">
        <f>ROW(Source!A93)</f>
        <v>93</v>
      </c>
      <c r="B149">
        <v>68190397</v>
      </c>
      <c r="C149">
        <v>68190396</v>
      </c>
      <c r="D149">
        <v>18407546</v>
      </c>
      <c r="E149">
        <v>1</v>
      </c>
      <c r="F149">
        <v>1</v>
      </c>
      <c r="G149">
        <v>1</v>
      </c>
      <c r="H149">
        <v>1</v>
      </c>
      <c r="I149" t="s">
        <v>881</v>
      </c>
      <c r="J149" t="s">
        <v>3</v>
      </c>
      <c r="K149" t="s">
        <v>882</v>
      </c>
      <c r="L149">
        <v>1369</v>
      </c>
      <c r="N149">
        <v>1013</v>
      </c>
      <c r="O149" t="s">
        <v>665</v>
      </c>
      <c r="P149" t="s">
        <v>665</v>
      </c>
      <c r="Q149">
        <v>1</v>
      </c>
      <c r="X149">
        <v>102.46</v>
      </c>
      <c r="Y149">
        <v>0</v>
      </c>
      <c r="Z149">
        <v>0</v>
      </c>
      <c r="AA149">
        <v>0</v>
      </c>
      <c r="AB149">
        <v>9.4</v>
      </c>
      <c r="AC149">
        <v>0</v>
      </c>
      <c r="AD149">
        <v>1</v>
      </c>
      <c r="AE149">
        <v>1</v>
      </c>
      <c r="AF149" t="s">
        <v>21</v>
      </c>
      <c r="AG149">
        <v>117.82899999999998</v>
      </c>
      <c r="AH149">
        <v>2</v>
      </c>
      <c r="AI149">
        <v>68190397</v>
      </c>
      <c r="AJ149">
        <v>147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">
      <c r="A150">
        <f>ROW(Source!A93)</f>
        <v>93</v>
      </c>
      <c r="B150">
        <v>68190398</v>
      </c>
      <c r="C150">
        <v>68190396</v>
      </c>
      <c r="D150">
        <v>121548</v>
      </c>
      <c r="E150">
        <v>1</v>
      </c>
      <c r="F150">
        <v>1</v>
      </c>
      <c r="G150">
        <v>1</v>
      </c>
      <c r="H150">
        <v>1</v>
      </c>
      <c r="I150" t="s">
        <v>44</v>
      </c>
      <c r="J150" t="s">
        <v>3</v>
      </c>
      <c r="K150" t="s">
        <v>723</v>
      </c>
      <c r="L150">
        <v>608254</v>
      </c>
      <c r="N150">
        <v>1013</v>
      </c>
      <c r="O150" t="s">
        <v>724</v>
      </c>
      <c r="P150" t="s">
        <v>724</v>
      </c>
      <c r="Q150">
        <v>1</v>
      </c>
      <c r="X150">
        <v>0.76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1</v>
      </c>
      <c r="AE150">
        <v>2</v>
      </c>
      <c r="AF150" t="s">
        <v>20</v>
      </c>
      <c r="AG150">
        <v>0.95</v>
      </c>
      <c r="AH150">
        <v>2</v>
      </c>
      <c r="AI150">
        <v>68190398</v>
      </c>
      <c r="AJ150">
        <v>148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">
      <c r="A151">
        <f>ROW(Source!A93)</f>
        <v>93</v>
      </c>
      <c r="B151">
        <v>68190399</v>
      </c>
      <c r="C151">
        <v>68190396</v>
      </c>
      <c r="D151">
        <v>64871408</v>
      </c>
      <c r="E151">
        <v>1</v>
      </c>
      <c r="F151">
        <v>1</v>
      </c>
      <c r="G151">
        <v>1</v>
      </c>
      <c r="H151">
        <v>2</v>
      </c>
      <c r="I151" t="s">
        <v>789</v>
      </c>
      <c r="J151" t="s">
        <v>790</v>
      </c>
      <c r="K151" t="s">
        <v>791</v>
      </c>
      <c r="L151">
        <v>1368</v>
      </c>
      <c r="N151">
        <v>1011</v>
      </c>
      <c r="O151" t="s">
        <v>669</v>
      </c>
      <c r="P151" t="s">
        <v>669</v>
      </c>
      <c r="Q151">
        <v>1</v>
      </c>
      <c r="X151">
        <v>0.76</v>
      </c>
      <c r="Y151">
        <v>0</v>
      </c>
      <c r="Z151">
        <v>31.26</v>
      </c>
      <c r="AA151">
        <v>13.5</v>
      </c>
      <c r="AB151">
        <v>0</v>
      </c>
      <c r="AC151">
        <v>0</v>
      </c>
      <c r="AD151">
        <v>1</v>
      </c>
      <c r="AE151">
        <v>0</v>
      </c>
      <c r="AF151" t="s">
        <v>20</v>
      </c>
      <c r="AG151">
        <v>0.95</v>
      </c>
      <c r="AH151">
        <v>2</v>
      </c>
      <c r="AI151">
        <v>68190399</v>
      </c>
      <c r="AJ151">
        <v>149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ROW(Source!A93)</f>
        <v>93</v>
      </c>
      <c r="B152">
        <v>68190400</v>
      </c>
      <c r="C152">
        <v>68190396</v>
      </c>
      <c r="D152">
        <v>64872800</v>
      </c>
      <c r="E152">
        <v>1</v>
      </c>
      <c r="F152">
        <v>1</v>
      </c>
      <c r="G152">
        <v>1</v>
      </c>
      <c r="H152">
        <v>2</v>
      </c>
      <c r="I152" t="s">
        <v>746</v>
      </c>
      <c r="J152" t="s">
        <v>747</v>
      </c>
      <c r="K152" t="s">
        <v>748</v>
      </c>
      <c r="L152">
        <v>1368</v>
      </c>
      <c r="N152">
        <v>1011</v>
      </c>
      <c r="O152" t="s">
        <v>669</v>
      </c>
      <c r="P152" t="s">
        <v>669</v>
      </c>
      <c r="Q152">
        <v>1</v>
      </c>
      <c r="X152">
        <v>5.35</v>
      </c>
      <c r="Y152">
        <v>0</v>
      </c>
      <c r="Z152">
        <v>1.95</v>
      </c>
      <c r="AA152">
        <v>0</v>
      </c>
      <c r="AB152">
        <v>0</v>
      </c>
      <c r="AC152">
        <v>0</v>
      </c>
      <c r="AD152">
        <v>1</v>
      </c>
      <c r="AE152">
        <v>0</v>
      </c>
      <c r="AF152" t="s">
        <v>20</v>
      </c>
      <c r="AG152">
        <v>6.6875</v>
      </c>
      <c r="AH152">
        <v>2</v>
      </c>
      <c r="AI152">
        <v>68190400</v>
      </c>
      <c r="AJ152">
        <v>150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">
      <c r="A153">
        <f>ROW(Source!A93)</f>
        <v>93</v>
      </c>
      <c r="B153">
        <v>68190401</v>
      </c>
      <c r="C153">
        <v>68190396</v>
      </c>
      <c r="D153">
        <v>64873129</v>
      </c>
      <c r="E153">
        <v>1</v>
      </c>
      <c r="F153">
        <v>1</v>
      </c>
      <c r="G153">
        <v>1</v>
      </c>
      <c r="H153">
        <v>2</v>
      </c>
      <c r="I153" t="s">
        <v>715</v>
      </c>
      <c r="J153" t="s">
        <v>716</v>
      </c>
      <c r="K153" t="s">
        <v>717</v>
      </c>
      <c r="L153">
        <v>1368</v>
      </c>
      <c r="N153">
        <v>1011</v>
      </c>
      <c r="O153" t="s">
        <v>669</v>
      </c>
      <c r="P153" t="s">
        <v>669</v>
      </c>
      <c r="Q153">
        <v>1</v>
      </c>
      <c r="X153">
        <v>4.58</v>
      </c>
      <c r="Y153">
        <v>0</v>
      </c>
      <c r="Z153">
        <v>87.17</v>
      </c>
      <c r="AA153">
        <v>11.6</v>
      </c>
      <c r="AB153">
        <v>0</v>
      </c>
      <c r="AC153">
        <v>0</v>
      </c>
      <c r="AD153">
        <v>1</v>
      </c>
      <c r="AE153">
        <v>0</v>
      </c>
      <c r="AF153" t="s">
        <v>20</v>
      </c>
      <c r="AG153">
        <v>5.7249999999999996</v>
      </c>
      <c r="AH153">
        <v>2</v>
      </c>
      <c r="AI153">
        <v>68190401</v>
      </c>
      <c r="AJ153">
        <v>151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x14ac:dyDescent="0.2">
      <c r="A154">
        <f>ROW(Source!A93)</f>
        <v>93</v>
      </c>
      <c r="B154">
        <v>68190402</v>
      </c>
      <c r="C154">
        <v>68190396</v>
      </c>
      <c r="D154">
        <v>64809222</v>
      </c>
      <c r="E154">
        <v>1</v>
      </c>
      <c r="F154">
        <v>1</v>
      </c>
      <c r="G154">
        <v>1</v>
      </c>
      <c r="H154">
        <v>3</v>
      </c>
      <c r="I154" t="s">
        <v>217</v>
      </c>
      <c r="J154" t="s">
        <v>219</v>
      </c>
      <c r="K154" t="s">
        <v>218</v>
      </c>
      <c r="L154">
        <v>1327</v>
      </c>
      <c r="N154">
        <v>1005</v>
      </c>
      <c r="O154" t="s">
        <v>31</v>
      </c>
      <c r="P154" t="s">
        <v>31</v>
      </c>
      <c r="Q154">
        <v>1</v>
      </c>
      <c r="X154">
        <v>103</v>
      </c>
      <c r="Y154">
        <v>51.95</v>
      </c>
      <c r="Z154">
        <v>0</v>
      </c>
      <c r="AA154">
        <v>0</v>
      </c>
      <c r="AB154">
        <v>0</v>
      </c>
      <c r="AC154">
        <v>0</v>
      </c>
      <c r="AD154">
        <v>1</v>
      </c>
      <c r="AE154">
        <v>0</v>
      </c>
      <c r="AF154" t="s">
        <v>3</v>
      </c>
      <c r="AG154">
        <v>103</v>
      </c>
      <c r="AH154">
        <v>2</v>
      </c>
      <c r="AI154">
        <v>68190402</v>
      </c>
      <c r="AJ154">
        <v>152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x14ac:dyDescent="0.2">
      <c r="A155">
        <f>ROW(Source!A96)</f>
        <v>96</v>
      </c>
      <c r="B155">
        <v>68190408</v>
      </c>
      <c r="C155">
        <v>68190407</v>
      </c>
      <c r="D155">
        <v>18409850</v>
      </c>
      <c r="E155">
        <v>1</v>
      </c>
      <c r="F155">
        <v>1</v>
      </c>
      <c r="G155">
        <v>1</v>
      </c>
      <c r="H155">
        <v>1</v>
      </c>
      <c r="I155" t="s">
        <v>663</v>
      </c>
      <c r="J155" t="s">
        <v>3</v>
      </c>
      <c r="K155" t="s">
        <v>664</v>
      </c>
      <c r="L155">
        <v>1369</v>
      </c>
      <c r="N155">
        <v>1013</v>
      </c>
      <c r="O155" t="s">
        <v>665</v>
      </c>
      <c r="P155" t="s">
        <v>665</v>
      </c>
      <c r="Q155">
        <v>1</v>
      </c>
      <c r="X155">
        <v>92</v>
      </c>
      <c r="Y155">
        <v>0</v>
      </c>
      <c r="Z155">
        <v>0</v>
      </c>
      <c r="AA155">
        <v>0</v>
      </c>
      <c r="AB155">
        <v>9.07</v>
      </c>
      <c r="AC155">
        <v>0</v>
      </c>
      <c r="AD155">
        <v>1</v>
      </c>
      <c r="AE155">
        <v>1</v>
      </c>
      <c r="AF155" t="s">
        <v>21</v>
      </c>
      <c r="AG155">
        <v>105.8</v>
      </c>
      <c r="AH155">
        <v>2</v>
      </c>
      <c r="AI155">
        <v>68190408</v>
      </c>
      <c r="AJ155">
        <v>154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x14ac:dyDescent="0.2">
      <c r="A156">
        <f>ROW(Source!A96)</f>
        <v>96</v>
      </c>
      <c r="B156">
        <v>68190409</v>
      </c>
      <c r="C156">
        <v>68190407</v>
      </c>
      <c r="D156">
        <v>64872081</v>
      </c>
      <c r="E156">
        <v>1</v>
      </c>
      <c r="F156">
        <v>1</v>
      </c>
      <c r="G156">
        <v>1</v>
      </c>
      <c r="H156">
        <v>2</v>
      </c>
      <c r="I156" t="s">
        <v>666</v>
      </c>
      <c r="J156" t="s">
        <v>667</v>
      </c>
      <c r="K156" t="s">
        <v>668</v>
      </c>
      <c r="L156">
        <v>1368</v>
      </c>
      <c r="N156">
        <v>1011</v>
      </c>
      <c r="O156" t="s">
        <v>669</v>
      </c>
      <c r="P156" t="s">
        <v>669</v>
      </c>
      <c r="Q156">
        <v>1</v>
      </c>
      <c r="X156">
        <v>2</v>
      </c>
      <c r="Y156">
        <v>0</v>
      </c>
      <c r="Z156">
        <v>3</v>
      </c>
      <c r="AA156">
        <v>0</v>
      </c>
      <c r="AB156">
        <v>0</v>
      </c>
      <c r="AC156">
        <v>0</v>
      </c>
      <c r="AD156">
        <v>1</v>
      </c>
      <c r="AE156">
        <v>0</v>
      </c>
      <c r="AF156" t="s">
        <v>20</v>
      </c>
      <c r="AG156">
        <v>2.5</v>
      </c>
      <c r="AH156">
        <v>2</v>
      </c>
      <c r="AI156">
        <v>68190409</v>
      </c>
      <c r="AJ156">
        <v>155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x14ac:dyDescent="0.2">
      <c r="A157">
        <f>ROW(Source!A96)</f>
        <v>96</v>
      </c>
      <c r="B157">
        <v>68190410</v>
      </c>
      <c r="C157">
        <v>68190407</v>
      </c>
      <c r="D157">
        <v>64872832</v>
      </c>
      <c r="E157">
        <v>1</v>
      </c>
      <c r="F157">
        <v>1</v>
      </c>
      <c r="G157">
        <v>1</v>
      </c>
      <c r="H157">
        <v>2</v>
      </c>
      <c r="I157" t="s">
        <v>670</v>
      </c>
      <c r="J157" t="s">
        <v>671</v>
      </c>
      <c r="K157" t="s">
        <v>672</v>
      </c>
      <c r="L157">
        <v>1368</v>
      </c>
      <c r="N157">
        <v>1011</v>
      </c>
      <c r="O157" t="s">
        <v>669</v>
      </c>
      <c r="P157" t="s">
        <v>669</v>
      </c>
      <c r="Q157">
        <v>1</v>
      </c>
      <c r="X157">
        <v>0.14000000000000001</v>
      </c>
      <c r="Y157">
        <v>0</v>
      </c>
      <c r="Z157">
        <v>33.590000000000003</v>
      </c>
      <c r="AA157">
        <v>0</v>
      </c>
      <c r="AB157">
        <v>0</v>
      </c>
      <c r="AC157">
        <v>0</v>
      </c>
      <c r="AD157">
        <v>1</v>
      </c>
      <c r="AE157">
        <v>0</v>
      </c>
      <c r="AF157" t="s">
        <v>20</v>
      </c>
      <c r="AG157">
        <v>0.17500000000000002</v>
      </c>
      <c r="AH157">
        <v>2</v>
      </c>
      <c r="AI157">
        <v>68190410</v>
      </c>
      <c r="AJ157">
        <v>156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x14ac:dyDescent="0.2">
      <c r="A158">
        <f>ROW(Source!A96)</f>
        <v>96</v>
      </c>
      <c r="B158">
        <v>68190411</v>
      </c>
      <c r="C158">
        <v>68190407</v>
      </c>
      <c r="D158">
        <v>64872869</v>
      </c>
      <c r="E158">
        <v>1</v>
      </c>
      <c r="F158">
        <v>1</v>
      </c>
      <c r="G158">
        <v>1</v>
      </c>
      <c r="H158">
        <v>2</v>
      </c>
      <c r="I158" t="s">
        <v>673</v>
      </c>
      <c r="J158" t="s">
        <v>674</v>
      </c>
      <c r="K158" t="s">
        <v>675</v>
      </c>
      <c r="L158">
        <v>1368</v>
      </c>
      <c r="N158">
        <v>1011</v>
      </c>
      <c r="O158" t="s">
        <v>669</v>
      </c>
      <c r="P158" t="s">
        <v>669</v>
      </c>
      <c r="Q158">
        <v>1</v>
      </c>
      <c r="X158">
        <v>0.61</v>
      </c>
      <c r="Y158">
        <v>0</v>
      </c>
      <c r="Z158">
        <v>2.08</v>
      </c>
      <c r="AA158">
        <v>0</v>
      </c>
      <c r="AB158">
        <v>0</v>
      </c>
      <c r="AC158">
        <v>0</v>
      </c>
      <c r="AD158">
        <v>1</v>
      </c>
      <c r="AE158">
        <v>0</v>
      </c>
      <c r="AF158" t="s">
        <v>20</v>
      </c>
      <c r="AG158">
        <v>0.76249999999999996</v>
      </c>
      <c r="AH158">
        <v>2</v>
      </c>
      <c r="AI158">
        <v>68190411</v>
      </c>
      <c r="AJ158">
        <v>157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x14ac:dyDescent="0.2">
      <c r="A159">
        <f>ROW(Source!A96)</f>
        <v>96</v>
      </c>
      <c r="B159">
        <v>68190412</v>
      </c>
      <c r="C159">
        <v>68190407</v>
      </c>
      <c r="D159">
        <v>64809235</v>
      </c>
      <c r="E159">
        <v>1</v>
      </c>
      <c r="F159">
        <v>1</v>
      </c>
      <c r="G159">
        <v>1</v>
      </c>
      <c r="H159">
        <v>3</v>
      </c>
      <c r="I159" t="s">
        <v>676</v>
      </c>
      <c r="J159" t="s">
        <v>677</v>
      </c>
      <c r="K159" t="s">
        <v>678</v>
      </c>
      <c r="L159">
        <v>1346</v>
      </c>
      <c r="N159">
        <v>1009</v>
      </c>
      <c r="O159" t="s">
        <v>120</v>
      </c>
      <c r="P159" t="s">
        <v>120</v>
      </c>
      <c r="Q159">
        <v>1</v>
      </c>
      <c r="X159">
        <v>10</v>
      </c>
      <c r="Y159">
        <v>46.72</v>
      </c>
      <c r="Z159">
        <v>0</v>
      </c>
      <c r="AA159">
        <v>0</v>
      </c>
      <c r="AB159">
        <v>0</v>
      </c>
      <c r="AC159">
        <v>0</v>
      </c>
      <c r="AD159">
        <v>1</v>
      </c>
      <c r="AE159">
        <v>0</v>
      </c>
      <c r="AF159" t="s">
        <v>3</v>
      </c>
      <c r="AG159">
        <v>10</v>
      </c>
      <c r="AH159">
        <v>2</v>
      </c>
      <c r="AI159">
        <v>68190412</v>
      </c>
      <c r="AJ159">
        <v>158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x14ac:dyDescent="0.2">
      <c r="A160">
        <f>ROW(Source!A96)</f>
        <v>96</v>
      </c>
      <c r="B160">
        <v>68190413</v>
      </c>
      <c r="C160">
        <v>68190407</v>
      </c>
      <c r="D160">
        <v>64809242</v>
      </c>
      <c r="E160">
        <v>1</v>
      </c>
      <c r="F160">
        <v>1</v>
      </c>
      <c r="G160">
        <v>1</v>
      </c>
      <c r="H160">
        <v>3</v>
      </c>
      <c r="I160" t="s">
        <v>679</v>
      </c>
      <c r="J160" t="s">
        <v>680</v>
      </c>
      <c r="K160" t="s">
        <v>681</v>
      </c>
      <c r="L160">
        <v>1346</v>
      </c>
      <c r="N160">
        <v>1009</v>
      </c>
      <c r="O160" t="s">
        <v>120</v>
      </c>
      <c r="P160" t="s">
        <v>120</v>
      </c>
      <c r="Q160">
        <v>1</v>
      </c>
      <c r="X160">
        <v>4</v>
      </c>
      <c r="Y160">
        <v>11.12</v>
      </c>
      <c r="Z160">
        <v>0</v>
      </c>
      <c r="AA160">
        <v>0</v>
      </c>
      <c r="AB160">
        <v>0</v>
      </c>
      <c r="AC160">
        <v>0</v>
      </c>
      <c r="AD160">
        <v>1</v>
      </c>
      <c r="AE160">
        <v>0</v>
      </c>
      <c r="AF160" t="s">
        <v>3</v>
      </c>
      <c r="AG160">
        <v>4</v>
      </c>
      <c r="AH160">
        <v>2</v>
      </c>
      <c r="AI160">
        <v>68190413</v>
      </c>
      <c r="AJ160">
        <v>159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x14ac:dyDescent="0.2">
      <c r="A161">
        <f>ROW(Source!A96)</f>
        <v>96</v>
      </c>
      <c r="B161">
        <v>68190414</v>
      </c>
      <c r="C161">
        <v>68190407</v>
      </c>
      <c r="D161">
        <v>64809243</v>
      </c>
      <c r="E161">
        <v>1</v>
      </c>
      <c r="F161">
        <v>1</v>
      </c>
      <c r="G161">
        <v>1</v>
      </c>
      <c r="H161">
        <v>3</v>
      </c>
      <c r="I161" t="s">
        <v>682</v>
      </c>
      <c r="J161" t="s">
        <v>683</v>
      </c>
      <c r="K161" t="s">
        <v>684</v>
      </c>
      <c r="L161">
        <v>1346</v>
      </c>
      <c r="N161">
        <v>1009</v>
      </c>
      <c r="O161" t="s">
        <v>120</v>
      </c>
      <c r="P161" t="s">
        <v>120</v>
      </c>
      <c r="Q161">
        <v>1</v>
      </c>
      <c r="X161">
        <v>42</v>
      </c>
      <c r="Y161">
        <v>4.3600000000000003</v>
      </c>
      <c r="Z161">
        <v>0</v>
      </c>
      <c r="AA161">
        <v>0</v>
      </c>
      <c r="AB161">
        <v>0</v>
      </c>
      <c r="AC161">
        <v>0</v>
      </c>
      <c r="AD161">
        <v>1</v>
      </c>
      <c r="AE161">
        <v>0</v>
      </c>
      <c r="AF161" t="s">
        <v>3</v>
      </c>
      <c r="AG161">
        <v>42</v>
      </c>
      <c r="AH161">
        <v>2</v>
      </c>
      <c r="AI161">
        <v>68190414</v>
      </c>
      <c r="AJ161">
        <v>160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2">
      <c r="A162">
        <f>ROW(Source!A96)</f>
        <v>96</v>
      </c>
      <c r="B162">
        <v>68190415</v>
      </c>
      <c r="C162">
        <v>68190407</v>
      </c>
      <c r="D162">
        <v>64809267</v>
      </c>
      <c r="E162">
        <v>1</v>
      </c>
      <c r="F162">
        <v>1</v>
      </c>
      <c r="G162">
        <v>1</v>
      </c>
      <c r="H162">
        <v>3</v>
      </c>
      <c r="I162" t="s">
        <v>685</v>
      </c>
      <c r="J162" t="s">
        <v>686</v>
      </c>
      <c r="K162" t="s">
        <v>687</v>
      </c>
      <c r="L162">
        <v>1301</v>
      </c>
      <c r="N162">
        <v>1003</v>
      </c>
      <c r="O162" t="s">
        <v>507</v>
      </c>
      <c r="P162" t="s">
        <v>507</v>
      </c>
      <c r="Q162">
        <v>1</v>
      </c>
      <c r="X162">
        <v>68</v>
      </c>
      <c r="Y162">
        <v>0.17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0</v>
      </c>
      <c r="AF162" t="s">
        <v>3</v>
      </c>
      <c r="AG162">
        <v>68</v>
      </c>
      <c r="AH162">
        <v>2</v>
      </c>
      <c r="AI162">
        <v>68190415</v>
      </c>
      <c r="AJ162">
        <v>161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x14ac:dyDescent="0.2">
      <c r="A163">
        <f>ROW(Source!A96)</f>
        <v>96</v>
      </c>
      <c r="B163">
        <v>68190416</v>
      </c>
      <c r="C163">
        <v>68190407</v>
      </c>
      <c r="D163">
        <v>64809273</v>
      </c>
      <c r="E163">
        <v>1</v>
      </c>
      <c r="F163">
        <v>1</v>
      </c>
      <c r="G163">
        <v>1</v>
      </c>
      <c r="H163">
        <v>3</v>
      </c>
      <c r="I163" t="s">
        <v>688</v>
      </c>
      <c r="J163" t="s">
        <v>689</v>
      </c>
      <c r="K163" t="s">
        <v>690</v>
      </c>
      <c r="L163">
        <v>1308</v>
      </c>
      <c r="N163">
        <v>1003</v>
      </c>
      <c r="O163" t="s">
        <v>259</v>
      </c>
      <c r="P163" t="s">
        <v>259</v>
      </c>
      <c r="Q163">
        <v>100</v>
      </c>
      <c r="X163">
        <v>1.35</v>
      </c>
      <c r="Y163">
        <v>174</v>
      </c>
      <c r="Z163">
        <v>0</v>
      </c>
      <c r="AA163">
        <v>0</v>
      </c>
      <c r="AB163">
        <v>0</v>
      </c>
      <c r="AC163">
        <v>0</v>
      </c>
      <c r="AD163">
        <v>1</v>
      </c>
      <c r="AE163">
        <v>0</v>
      </c>
      <c r="AF163" t="s">
        <v>3</v>
      </c>
      <c r="AG163">
        <v>1.35</v>
      </c>
      <c r="AH163">
        <v>2</v>
      </c>
      <c r="AI163">
        <v>68190416</v>
      </c>
      <c r="AJ163">
        <v>162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x14ac:dyDescent="0.2">
      <c r="A164">
        <f>ROW(Source!A96)</f>
        <v>96</v>
      </c>
      <c r="B164">
        <v>68190417</v>
      </c>
      <c r="C164">
        <v>68190407</v>
      </c>
      <c r="D164">
        <v>64809300</v>
      </c>
      <c r="E164">
        <v>1</v>
      </c>
      <c r="F164">
        <v>1</v>
      </c>
      <c r="G164">
        <v>1</v>
      </c>
      <c r="H164">
        <v>3</v>
      </c>
      <c r="I164" t="s">
        <v>37</v>
      </c>
      <c r="J164" t="s">
        <v>39</v>
      </c>
      <c r="K164" t="s">
        <v>38</v>
      </c>
      <c r="L164">
        <v>1327</v>
      </c>
      <c r="N164">
        <v>1005</v>
      </c>
      <c r="O164" t="s">
        <v>31</v>
      </c>
      <c r="P164" t="s">
        <v>31</v>
      </c>
      <c r="Q164">
        <v>1</v>
      </c>
      <c r="X164">
        <v>112</v>
      </c>
      <c r="Y164">
        <v>15.06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0</v>
      </c>
      <c r="AF164" t="s">
        <v>3</v>
      </c>
      <c r="AG164">
        <v>112</v>
      </c>
      <c r="AH164">
        <v>2</v>
      </c>
      <c r="AI164">
        <v>68190417</v>
      </c>
      <c r="AJ164">
        <v>163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x14ac:dyDescent="0.2">
      <c r="A165">
        <f>ROW(Source!A96)</f>
        <v>96</v>
      </c>
      <c r="B165">
        <v>68190418</v>
      </c>
      <c r="C165">
        <v>68190407</v>
      </c>
      <c r="D165">
        <v>64809367</v>
      </c>
      <c r="E165">
        <v>1</v>
      </c>
      <c r="F165">
        <v>1</v>
      </c>
      <c r="G165">
        <v>1</v>
      </c>
      <c r="H165">
        <v>3</v>
      </c>
      <c r="I165" t="s">
        <v>883</v>
      </c>
      <c r="J165" t="s">
        <v>884</v>
      </c>
      <c r="K165" t="s">
        <v>885</v>
      </c>
      <c r="L165">
        <v>1355</v>
      </c>
      <c r="N165">
        <v>1010</v>
      </c>
      <c r="O165" t="s">
        <v>235</v>
      </c>
      <c r="P165" t="s">
        <v>235</v>
      </c>
      <c r="Q165">
        <v>100</v>
      </c>
      <c r="X165">
        <v>4.26</v>
      </c>
      <c r="Y165">
        <v>2</v>
      </c>
      <c r="Z165">
        <v>0</v>
      </c>
      <c r="AA165">
        <v>0</v>
      </c>
      <c r="AB165">
        <v>0</v>
      </c>
      <c r="AC165">
        <v>0</v>
      </c>
      <c r="AD165">
        <v>1</v>
      </c>
      <c r="AE165">
        <v>0</v>
      </c>
      <c r="AF165" t="s">
        <v>3</v>
      </c>
      <c r="AG165">
        <v>4.26</v>
      </c>
      <c r="AH165">
        <v>2</v>
      </c>
      <c r="AI165">
        <v>68190418</v>
      </c>
      <c r="AJ165">
        <v>164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x14ac:dyDescent="0.2">
      <c r="A166">
        <f>ROW(Source!A96)</f>
        <v>96</v>
      </c>
      <c r="B166">
        <v>68190419</v>
      </c>
      <c r="C166">
        <v>68190407</v>
      </c>
      <c r="D166">
        <v>64809368</v>
      </c>
      <c r="E166">
        <v>1</v>
      </c>
      <c r="F166">
        <v>1</v>
      </c>
      <c r="G166">
        <v>1</v>
      </c>
      <c r="H166">
        <v>3</v>
      </c>
      <c r="I166" t="s">
        <v>694</v>
      </c>
      <c r="J166" t="s">
        <v>695</v>
      </c>
      <c r="K166" t="s">
        <v>696</v>
      </c>
      <c r="L166">
        <v>1355</v>
      </c>
      <c r="N166">
        <v>1010</v>
      </c>
      <c r="O166" t="s">
        <v>235</v>
      </c>
      <c r="P166" t="s">
        <v>235</v>
      </c>
      <c r="Q166">
        <v>100</v>
      </c>
      <c r="X166">
        <v>20.14</v>
      </c>
      <c r="Y166">
        <v>2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0</v>
      </c>
      <c r="AF166" t="s">
        <v>3</v>
      </c>
      <c r="AG166">
        <v>20.14</v>
      </c>
      <c r="AH166">
        <v>2</v>
      </c>
      <c r="AI166">
        <v>68190419</v>
      </c>
      <c r="AJ166">
        <v>165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x14ac:dyDescent="0.2">
      <c r="A167">
        <f>ROW(Source!A96)</f>
        <v>96</v>
      </c>
      <c r="B167">
        <v>68190420</v>
      </c>
      <c r="C167">
        <v>68190407</v>
      </c>
      <c r="D167">
        <v>64809374</v>
      </c>
      <c r="E167">
        <v>1</v>
      </c>
      <c r="F167">
        <v>1</v>
      </c>
      <c r="G167">
        <v>1</v>
      </c>
      <c r="H167">
        <v>3</v>
      </c>
      <c r="I167" t="s">
        <v>886</v>
      </c>
      <c r="J167" t="s">
        <v>887</v>
      </c>
      <c r="K167" t="s">
        <v>888</v>
      </c>
      <c r="L167">
        <v>1355</v>
      </c>
      <c r="N167">
        <v>1010</v>
      </c>
      <c r="O167" t="s">
        <v>235</v>
      </c>
      <c r="P167" t="s">
        <v>235</v>
      </c>
      <c r="Q167">
        <v>100</v>
      </c>
      <c r="X167">
        <v>1.83</v>
      </c>
      <c r="Y167">
        <v>68</v>
      </c>
      <c r="Z167">
        <v>0</v>
      </c>
      <c r="AA167">
        <v>0</v>
      </c>
      <c r="AB167">
        <v>0</v>
      </c>
      <c r="AC167">
        <v>0</v>
      </c>
      <c r="AD167">
        <v>1</v>
      </c>
      <c r="AE167">
        <v>0</v>
      </c>
      <c r="AF167" t="s">
        <v>3</v>
      </c>
      <c r="AG167">
        <v>1.83</v>
      </c>
      <c r="AH167">
        <v>2</v>
      </c>
      <c r="AI167">
        <v>68190420</v>
      </c>
      <c r="AJ167">
        <v>166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x14ac:dyDescent="0.2">
      <c r="A168">
        <f>ROW(Source!A96)</f>
        <v>96</v>
      </c>
      <c r="B168">
        <v>68190421</v>
      </c>
      <c r="C168">
        <v>68190407</v>
      </c>
      <c r="D168">
        <v>64827618</v>
      </c>
      <c r="E168">
        <v>1</v>
      </c>
      <c r="F168">
        <v>1</v>
      </c>
      <c r="G168">
        <v>1</v>
      </c>
      <c r="H168">
        <v>3</v>
      </c>
      <c r="I168" t="s">
        <v>889</v>
      </c>
      <c r="J168" t="s">
        <v>890</v>
      </c>
      <c r="K168" t="s">
        <v>891</v>
      </c>
      <c r="L168">
        <v>1301</v>
      </c>
      <c r="N168">
        <v>1003</v>
      </c>
      <c r="O168" t="s">
        <v>507</v>
      </c>
      <c r="P168" t="s">
        <v>507</v>
      </c>
      <c r="Q168">
        <v>1</v>
      </c>
      <c r="X168">
        <v>390</v>
      </c>
      <c r="Y168">
        <v>5.74</v>
      </c>
      <c r="Z168">
        <v>0</v>
      </c>
      <c r="AA168">
        <v>0</v>
      </c>
      <c r="AB168">
        <v>0</v>
      </c>
      <c r="AC168">
        <v>0</v>
      </c>
      <c r="AD168">
        <v>1</v>
      </c>
      <c r="AE168">
        <v>0</v>
      </c>
      <c r="AF168" t="s">
        <v>3</v>
      </c>
      <c r="AG168">
        <v>390</v>
      </c>
      <c r="AH168">
        <v>2</v>
      </c>
      <c r="AI168">
        <v>68190421</v>
      </c>
      <c r="AJ168">
        <v>167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x14ac:dyDescent="0.2">
      <c r="A169">
        <f>ROW(Source!A96)</f>
        <v>96</v>
      </c>
      <c r="B169">
        <v>68190422</v>
      </c>
      <c r="C169">
        <v>68190407</v>
      </c>
      <c r="D169">
        <v>64827630</v>
      </c>
      <c r="E169">
        <v>1</v>
      </c>
      <c r="F169">
        <v>1</v>
      </c>
      <c r="G169">
        <v>1</v>
      </c>
      <c r="H169">
        <v>3</v>
      </c>
      <c r="I169" t="s">
        <v>892</v>
      </c>
      <c r="J169" t="s">
        <v>893</v>
      </c>
      <c r="K169" t="s">
        <v>894</v>
      </c>
      <c r="L169">
        <v>1355</v>
      </c>
      <c r="N169">
        <v>1010</v>
      </c>
      <c r="O169" t="s">
        <v>235</v>
      </c>
      <c r="P169" t="s">
        <v>235</v>
      </c>
      <c r="Q169">
        <v>100</v>
      </c>
      <c r="X169">
        <v>1.83</v>
      </c>
      <c r="Y169">
        <v>132</v>
      </c>
      <c r="Z169">
        <v>0</v>
      </c>
      <c r="AA169">
        <v>0</v>
      </c>
      <c r="AB169">
        <v>0</v>
      </c>
      <c r="AC169">
        <v>0</v>
      </c>
      <c r="AD169">
        <v>1</v>
      </c>
      <c r="AE169">
        <v>0</v>
      </c>
      <c r="AF169" t="s">
        <v>3</v>
      </c>
      <c r="AG169">
        <v>1.83</v>
      </c>
      <c r="AH169">
        <v>2</v>
      </c>
      <c r="AI169">
        <v>68190422</v>
      </c>
      <c r="AJ169">
        <v>168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x14ac:dyDescent="0.2">
      <c r="A170">
        <f>ROW(Source!A96)</f>
        <v>96</v>
      </c>
      <c r="B170">
        <v>68190423</v>
      </c>
      <c r="C170">
        <v>68190407</v>
      </c>
      <c r="D170">
        <v>64827637</v>
      </c>
      <c r="E170">
        <v>1</v>
      </c>
      <c r="F170">
        <v>1</v>
      </c>
      <c r="G170">
        <v>1</v>
      </c>
      <c r="H170">
        <v>3</v>
      </c>
      <c r="I170" t="s">
        <v>895</v>
      </c>
      <c r="J170" t="s">
        <v>896</v>
      </c>
      <c r="K170" t="s">
        <v>897</v>
      </c>
      <c r="L170">
        <v>1355</v>
      </c>
      <c r="N170">
        <v>1010</v>
      </c>
      <c r="O170" t="s">
        <v>235</v>
      </c>
      <c r="P170" t="s">
        <v>235</v>
      </c>
      <c r="Q170">
        <v>100</v>
      </c>
      <c r="X170">
        <v>3.68</v>
      </c>
      <c r="Y170">
        <v>69</v>
      </c>
      <c r="Z170">
        <v>0</v>
      </c>
      <c r="AA170">
        <v>0</v>
      </c>
      <c r="AB170">
        <v>0</v>
      </c>
      <c r="AC170">
        <v>0</v>
      </c>
      <c r="AD170">
        <v>1</v>
      </c>
      <c r="AE170">
        <v>0</v>
      </c>
      <c r="AF170" t="s">
        <v>3</v>
      </c>
      <c r="AG170">
        <v>3.68</v>
      </c>
      <c r="AH170">
        <v>2</v>
      </c>
      <c r="AI170">
        <v>68190423</v>
      </c>
      <c r="AJ170">
        <v>170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x14ac:dyDescent="0.2">
      <c r="A171">
        <f>ROW(Source!A96)</f>
        <v>96</v>
      </c>
      <c r="B171">
        <v>68190424</v>
      </c>
      <c r="C171">
        <v>68190407</v>
      </c>
      <c r="D171">
        <v>64827641</v>
      </c>
      <c r="E171">
        <v>1</v>
      </c>
      <c r="F171">
        <v>1</v>
      </c>
      <c r="G171">
        <v>1</v>
      </c>
      <c r="H171">
        <v>3</v>
      </c>
      <c r="I171" t="s">
        <v>898</v>
      </c>
      <c r="J171" t="s">
        <v>899</v>
      </c>
      <c r="K171" t="s">
        <v>900</v>
      </c>
      <c r="L171">
        <v>1355</v>
      </c>
      <c r="N171">
        <v>1010</v>
      </c>
      <c r="O171" t="s">
        <v>235</v>
      </c>
      <c r="P171" t="s">
        <v>235</v>
      </c>
      <c r="Q171">
        <v>100</v>
      </c>
      <c r="X171">
        <v>0.69</v>
      </c>
      <c r="Y171">
        <v>62</v>
      </c>
      <c r="Z171">
        <v>0</v>
      </c>
      <c r="AA171">
        <v>0</v>
      </c>
      <c r="AB171">
        <v>0</v>
      </c>
      <c r="AC171">
        <v>0</v>
      </c>
      <c r="AD171">
        <v>1</v>
      </c>
      <c r="AE171">
        <v>0</v>
      </c>
      <c r="AF171" t="s">
        <v>3</v>
      </c>
      <c r="AG171">
        <v>0.69</v>
      </c>
      <c r="AH171">
        <v>2</v>
      </c>
      <c r="AI171">
        <v>68190424</v>
      </c>
      <c r="AJ171">
        <v>171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x14ac:dyDescent="0.2">
      <c r="A172">
        <f>ROW(Source!A96)</f>
        <v>96</v>
      </c>
      <c r="B172">
        <v>68190425</v>
      </c>
      <c r="C172">
        <v>68190407</v>
      </c>
      <c r="D172">
        <v>64828830</v>
      </c>
      <c r="E172">
        <v>1</v>
      </c>
      <c r="F172">
        <v>1</v>
      </c>
      <c r="G172">
        <v>1</v>
      </c>
      <c r="H172">
        <v>3</v>
      </c>
      <c r="I172" t="s">
        <v>1202</v>
      </c>
      <c r="J172" t="s">
        <v>1203</v>
      </c>
      <c r="K172" t="s">
        <v>1204</v>
      </c>
      <c r="L172">
        <v>1354</v>
      </c>
      <c r="N172">
        <v>1010</v>
      </c>
      <c r="O172" t="s">
        <v>72</v>
      </c>
      <c r="P172" t="s">
        <v>72</v>
      </c>
      <c r="Q172">
        <v>1</v>
      </c>
      <c r="X172">
        <v>183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 t="s">
        <v>3</v>
      </c>
      <c r="AG172">
        <v>183</v>
      </c>
      <c r="AH172">
        <v>3</v>
      </c>
      <c r="AI172">
        <v>-1</v>
      </c>
      <c r="AJ172" t="s">
        <v>3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x14ac:dyDescent="0.2">
      <c r="A173">
        <f>ROW(Source!A96)</f>
        <v>96</v>
      </c>
      <c r="B173">
        <v>68190426</v>
      </c>
      <c r="C173">
        <v>68190407</v>
      </c>
      <c r="D173">
        <v>64847311</v>
      </c>
      <c r="E173">
        <v>1</v>
      </c>
      <c r="F173">
        <v>1</v>
      </c>
      <c r="G173">
        <v>1</v>
      </c>
      <c r="H173">
        <v>3</v>
      </c>
      <c r="I173" t="s">
        <v>709</v>
      </c>
      <c r="J173" t="s">
        <v>710</v>
      </c>
      <c r="K173" t="s">
        <v>711</v>
      </c>
      <c r="L173">
        <v>1339</v>
      </c>
      <c r="N173">
        <v>1007</v>
      </c>
      <c r="O173" t="s">
        <v>712</v>
      </c>
      <c r="P173" t="s">
        <v>712</v>
      </c>
      <c r="Q173">
        <v>1</v>
      </c>
      <c r="X173">
        <v>3.5999999999999997E-2</v>
      </c>
      <c r="Y173">
        <v>2.44</v>
      </c>
      <c r="Z173">
        <v>0</v>
      </c>
      <c r="AA173">
        <v>0</v>
      </c>
      <c r="AB173">
        <v>0</v>
      </c>
      <c r="AC173">
        <v>0</v>
      </c>
      <c r="AD173">
        <v>1</v>
      </c>
      <c r="AE173">
        <v>0</v>
      </c>
      <c r="AF173" t="s">
        <v>3</v>
      </c>
      <c r="AG173">
        <v>3.5999999999999997E-2</v>
      </c>
      <c r="AH173">
        <v>2</v>
      </c>
      <c r="AI173">
        <v>68190426</v>
      </c>
      <c r="AJ173">
        <v>172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x14ac:dyDescent="0.2">
      <c r="A174">
        <f>ROW(Source!A98)</f>
        <v>98</v>
      </c>
      <c r="B174">
        <v>68190439</v>
      </c>
      <c r="C174">
        <v>68190438</v>
      </c>
      <c r="D174">
        <v>18406785</v>
      </c>
      <c r="E174">
        <v>1</v>
      </c>
      <c r="F174">
        <v>1</v>
      </c>
      <c r="G174">
        <v>1</v>
      </c>
      <c r="H174">
        <v>1</v>
      </c>
      <c r="I174" t="s">
        <v>811</v>
      </c>
      <c r="J174" t="s">
        <v>3</v>
      </c>
      <c r="K174" t="s">
        <v>812</v>
      </c>
      <c r="L174">
        <v>1369</v>
      </c>
      <c r="N174">
        <v>1013</v>
      </c>
      <c r="O174" t="s">
        <v>665</v>
      </c>
      <c r="P174" t="s">
        <v>665</v>
      </c>
      <c r="Q174">
        <v>1</v>
      </c>
      <c r="X174">
        <v>39.979999999999997</v>
      </c>
      <c r="Y174">
        <v>0</v>
      </c>
      <c r="Z174">
        <v>0</v>
      </c>
      <c r="AA174">
        <v>0</v>
      </c>
      <c r="AB174">
        <v>8.86</v>
      </c>
      <c r="AC174">
        <v>0</v>
      </c>
      <c r="AD174">
        <v>1</v>
      </c>
      <c r="AE174">
        <v>1</v>
      </c>
      <c r="AF174" t="s">
        <v>21</v>
      </c>
      <c r="AG174">
        <v>45.97699999999999</v>
      </c>
      <c r="AH174">
        <v>2</v>
      </c>
      <c r="AI174">
        <v>68190439</v>
      </c>
      <c r="AJ174">
        <v>173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x14ac:dyDescent="0.2">
      <c r="A175">
        <f>ROW(Source!A98)</f>
        <v>98</v>
      </c>
      <c r="B175">
        <v>68190440</v>
      </c>
      <c r="C175">
        <v>68190438</v>
      </c>
      <c r="D175">
        <v>121548</v>
      </c>
      <c r="E175">
        <v>1</v>
      </c>
      <c r="F175">
        <v>1</v>
      </c>
      <c r="G175">
        <v>1</v>
      </c>
      <c r="H175">
        <v>1</v>
      </c>
      <c r="I175" t="s">
        <v>44</v>
      </c>
      <c r="J175" t="s">
        <v>3</v>
      </c>
      <c r="K175" t="s">
        <v>723</v>
      </c>
      <c r="L175">
        <v>608254</v>
      </c>
      <c r="N175">
        <v>1013</v>
      </c>
      <c r="O175" t="s">
        <v>724</v>
      </c>
      <c r="P175" t="s">
        <v>724</v>
      </c>
      <c r="Q175">
        <v>1</v>
      </c>
      <c r="X175">
        <v>0.01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1</v>
      </c>
      <c r="AE175">
        <v>2</v>
      </c>
      <c r="AF175" t="s">
        <v>20</v>
      </c>
      <c r="AG175">
        <v>1.2500000000000001E-2</v>
      </c>
      <c r="AH175">
        <v>2</v>
      </c>
      <c r="AI175">
        <v>68190440</v>
      </c>
      <c r="AJ175">
        <v>174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x14ac:dyDescent="0.2">
      <c r="A176">
        <f>ROW(Source!A98)</f>
        <v>98</v>
      </c>
      <c r="B176">
        <v>68190441</v>
      </c>
      <c r="C176">
        <v>68190438</v>
      </c>
      <c r="D176">
        <v>64871406</v>
      </c>
      <c r="E176">
        <v>1</v>
      </c>
      <c r="F176">
        <v>1</v>
      </c>
      <c r="G176">
        <v>1</v>
      </c>
      <c r="H176">
        <v>2</v>
      </c>
      <c r="I176" t="s">
        <v>813</v>
      </c>
      <c r="J176" t="s">
        <v>814</v>
      </c>
      <c r="K176" t="s">
        <v>815</v>
      </c>
      <c r="L176">
        <v>1368</v>
      </c>
      <c r="N176">
        <v>1011</v>
      </c>
      <c r="O176" t="s">
        <v>669</v>
      </c>
      <c r="P176" t="s">
        <v>669</v>
      </c>
      <c r="Q176">
        <v>1</v>
      </c>
      <c r="X176">
        <v>0.01</v>
      </c>
      <c r="Y176">
        <v>0</v>
      </c>
      <c r="Z176">
        <v>27.66</v>
      </c>
      <c r="AA176">
        <v>11.6</v>
      </c>
      <c r="AB176">
        <v>0</v>
      </c>
      <c r="AC176">
        <v>0</v>
      </c>
      <c r="AD176">
        <v>1</v>
      </c>
      <c r="AE176">
        <v>0</v>
      </c>
      <c r="AF176" t="s">
        <v>20</v>
      </c>
      <c r="AG176">
        <v>1.2500000000000001E-2</v>
      </c>
      <c r="AH176">
        <v>2</v>
      </c>
      <c r="AI176">
        <v>68190441</v>
      </c>
      <c r="AJ176">
        <v>175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x14ac:dyDescent="0.2">
      <c r="A177">
        <f>ROW(Source!A98)</f>
        <v>98</v>
      </c>
      <c r="B177">
        <v>68190442</v>
      </c>
      <c r="C177">
        <v>68190438</v>
      </c>
      <c r="D177">
        <v>64873129</v>
      </c>
      <c r="E177">
        <v>1</v>
      </c>
      <c r="F177">
        <v>1</v>
      </c>
      <c r="G177">
        <v>1</v>
      </c>
      <c r="H177">
        <v>2</v>
      </c>
      <c r="I177" t="s">
        <v>715</v>
      </c>
      <c r="J177" t="s">
        <v>716</v>
      </c>
      <c r="K177" t="s">
        <v>717</v>
      </c>
      <c r="L177">
        <v>1368</v>
      </c>
      <c r="N177">
        <v>1011</v>
      </c>
      <c r="O177" t="s">
        <v>669</v>
      </c>
      <c r="P177" t="s">
        <v>669</v>
      </c>
      <c r="Q177">
        <v>1</v>
      </c>
      <c r="X177">
        <v>0.1</v>
      </c>
      <c r="Y177">
        <v>0</v>
      </c>
      <c r="Z177">
        <v>87.17</v>
      </c>
      <c r="AA177">
        <v>11.6</v>
      </c>
      <c r="AB177">
        <v>0</v>
      </c>
      <c r="AC177">
        <v>0</v>
      </c>
      <c r="AD177">
        <v>1</v>
      </c>
      <c r="AE177">
        <v>0</v>
      </c>
      <c r="AF177" t="s">
        <v>20</v>
      </c>
      <c r="AG177">
        <v>0.125</v>
      </c>
      <c r="AH177">
        <v>2</v>
      </c>
      <c r="AI177">
        <v>68190442</v>
      </c>
      <c r="AJ177">
        <v>176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x14ac:dyDescent="0.2">
      <c r="A178">
        <f>ROW(Source!A98)</f>
        <v>98</v>
      </c>
      <c r="B178">
        <v>68190443</v>
      </c>
      <c r="C178">
        <v>68190438</v>
      </c>
      <c r="D178">
        <v>64808516</v>
      </c>
      <c r="E178">
        <v>1</v>
      </c>
      <c r="F178">
        <v>1</v>
      </c>
      <c r="G178">
        <v>1</v>
      </c>
      <c r="H178">
        <v>3</v>
      </c>
      <c r="I178" t="s">
        <v>792</v>
      </c>
      <c r="J178" t="s">
        <v>793</v>
      </c>
      <c r="K178" t="s">
        <v>794</v>
      </c>
      <c r="L178">
        <v>1327</v>
      </c>
      <c r="N178">
        <v>1005</v>
      </c>
      <c r="O178" t="s">
        <v>31</v>
      </c>
      <c r="P178" t="s">
        <v>31</v>
      </c>
      <c r="Q178">
        <v>1</v>
      </c>
      <c r="X178">
        <v>0.84</v>
      </c>
      <c r="Y178">
        <v>72.31</v>
      </c>
      <c r="Z178">
        <v>0</v>
      </c>
      <c r="AA178">
        <v>0</v>
      </c>
      <c r="AB178">
        <v>0</v>
      </c>
      <c r="AC178">
        <v>0</v>
      </c>
      <c r="AD178">
        <v>1</v>
      </c>
      <c r="AE178">
        <v>0</v>
      </c>
      <c r="AF178" t="s">
        <v>3</v>
      </c>
      <c r="AG178">
        <v>0.84</v>
      </c>
      <c r="AH178">
        <v>2</v>
      </c>
      <c r="AI178">
        <v>68190443</v>
      </c>
      <c r="AJ178">
        <v>177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x14ac:dyDescent="0.2">
      <c r="A179">
        <f>ROW(Source!A98)</f>
        <v>98</v>
      </c>
      <c r="B179">
        <v>68190444</v>
      </c>
      <c r="C179">
        <v>68190438</v>
      </c>
      <c r="D179">
        <v>64808665</v>
      </c>
      <c r="E179">
        <v>1</v>
      </c>
      <c r="F179">
        <v>1</v>
      </c>
      <c r="G179">
        <v>1</v>
      </c>
      <c r="H179">
        <v>3</v>
      </c>
      <c r="I179" t="s">
        <v>798</v>
      </c>
      <c r="J179" t="s">
        <v>799</v>
      </c>
      <c r="K179" t="s">
        <v>800</v>
      </c>
      <c r="L179">
        <v>1346</v>
      </c>
      <c r="N179">
        <v>1009</v>
      </c>
      <c r="O179" t="s">
        <v>120</v>
      </c>
      <c r="P179" t="s">
        <v>120</v>
      </c>
      <c r="Q179">
        <v>1</v>
      </c>
      <c r="X179">
        <v>0.31</v>
      </c>
      <c r="Y179">
        <v>1.81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0</v>
      </c>
      <c r="AF179" t="s">
        <v>3</v>
      </c>
      <c r="AG179">
        <v>0.31</v>
      </c>
      <c r="AH179">
        <v>2</v>
      </c>
      <c r="AI179">
        <v>68190444</v>
      </c>
      <c r="AJ179">
        <v>178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x14ac:dyDescent="0.2">
      <c r="A180">
        <f>ROW(Source!A98)</f>
        <v>98</v>
      </c>
      <c r="B180">
        <v>68190445</v>
      </c>
      <c r="C180">
        <v>68190438</v>
      </c>
      <c r="D180">
        <v>64810078</v>
      </c>
      <c r="E180">
        <v>1</v>
      </c>
      <c r="F180">
        <v>1</v>
      </c>
      <c r="G180">
        <v>1</v>
      </c>
      <c r="H180">
        <v>3</v>
      </c>
      <c r="I180" t="s">
        <v>816</v>
      </c>
      <c r="J180" t="s">
        <v>817</v>
      </c>
      <c r="K180" t="s">
        <v>818</v>
      </c>
      <c r="L180">
        <v>1348</v>
      </c>
      <c r="N180">
        <v>1009</v>
      </c>
      <c r="O180" t="s">
        <v>133</v>
      </c>
      <c r="P180" t="s">
        <v>133</v>
      </c>
      <c r="Q180">
        <v>1000</v>
      </c>
      <c r="X180">
        <v>3.3000000000000002E-2</v>
      </c>
      <c r="Y180">
        <v>4615.9399999999996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0</v>
      </c>
      <c r="AF180" t="s">
        <v>3</v>
      </c>
      <c r="AG180">
        <v>3.3000000000000002E-2</v>
      </c>
      <c r="AH180">
        <v>2</v>
      </c>
      <c r="AI180">
        <v>68190445</v>
      </c>
      <c r="AJ180">
        <v>179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x14ac:dyDescent="0.2">
      <c r="A181">
        <f>ROW(Source!A98)</f>
        <v>98</v>
      </c>
      <c r="B181">
        <v>68190446</v>
      </c>
      <c r="C181">
        <v>68190438</v>
      </c>
      <c r="D181">
        <v>64810131</v>
      </c>
      <c r="E181">
        <v>1</v>
      </c>
      <c r="F181">
        <v>1</v>
      </c>
      <c r="G181">
        <v>1</v>
      </c>
      <c r="H181">
        <v>3</v>
      </c>
      <c r="I181" t="s">
        <v>819</v>
      </c>
      <c r="J181" t="s">
        <v>820</v>
      </c>
      <c r="K181" t="s">
        <v>821</v>
      </c>
      <c r="L181">
        <v>1348</v>
      </c>
      <c r="N181">
        <v>1009</v>
      </c>
      <c r="O181" t="s">
        <v>133</v>
      </c>
      <c r="P181" t="s">
        <v>133</v>
      </c>
      <c r="Q181">
        <v>1000</v>
      </c>
      <c r="X181">
        <v>5.4999999999999997E-3</v>
      </c>
      <c r="Y181">
        <v>11927.49</v>
      </c>
      <c r="Z181">
        <v>0</v>
      </c>
      <c r="AA181">
        <v>0</v>
      </c>
      <c r="AB181">
        <v>0</v>
      </c>
      <c r="AC181">
        <v>0</v>
      </c>
      <c r="AD181">
        <v>1</v>
      </c>
      <c r="AE181">
        <v>0</v>
      </c>
      <c r="AF181" t="s">
        <v>3</v>
      </c>
      <c r="AG181">
        <v>5.4999999999999997E-3</v>
      </c>
      <c r="AH181">
        <v>2</v>
      </c>
      <c r="AI181">
        <v>68190446</v>
      </c>
      <c r="AJ181">
        <v>180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x14ac:dyDescent="0.2">
      <c r="A182">
        <f>ROW(Source!A98)</f>
        <v>98</v>
      </c>
      <c r="B182">
        <v>68190447</v>
      </c>
      <c r="C182">
        <v>68190438</v>
      </c>
      <c r="D182">
        <v>64810636</v>
      </c>
      <c r="E182">
        <v>1</v>
      </c>
      <c r="F182">
        <v>1</v>
      </c>
      <c r="G182">
        <v>1</v>
      </c>
      <c r="H182">
        <v>3</v>
      </c>
      <c r="I182" t="s">
        <v>822</v>
      </c>
      <c r="J182" t="s">
        <v>823</v>
      </c>
      <c r="K182" t="s">
        <v>824</v>
      </c>
      <c r="L182">
        <v>1346</v>
      </c>
      <c r="N182">
        <v>1009</v>
      </c>
      <c r="O182" t="s">
        <v>120</v>
      </c>
      <c r="P182" t="s">
        <v>120</v>
      </c>
      <c r="Q182">
        <v>1</v>
      </c>
      <c r="X182">
        <v>22</v>
      </c>
      <c r="Y182">
        <v>15.26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0</v>
      </c>
      <c r="AF182" t="s">
        <v>3</v>
      </c>
      <c r="AG182">
        <v>22</v>
      </c>
      <c r="AH182">
        <v>2</v>
      </c>
      <c r="AI182">
        <v>68190447</v>
      </c>
      <c r="AJ182">
        <v>181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x14ac:dyDescent="0.2">
      <c r="A183">
        <f>ROW(Source!A133)</f>
        <v>133</v>
      </c>
      <c r="B183">
        <v>68190506</v>
      </c>
      <c r="C183">
        <v>68190505</v>
      </c>
      <c r="D183">
        <v>18407150</v>
      </c>
      <c r="E183">
        <v>1</v>
      </c>
      <c r="F183">
        <v>1</v>
      </c>
      <c r="G183">
        <v>1</v>
      </c>
      <c r="H183">
        <v>1</v>
      </c>
      <c r="I183" t="s">
        <v>901</v>
      </c>
      <c r="J183" t="s">
        <v>3</v>
      </c>
      <c r="K183" t="s">
        <v>902</v>
      </c>
      <c r="L183">
        <v>1369</v>
      </c>
      <c r="N183">
        <v>1013</v>
      </c>
      <c r="O183" t="s">
        <v>665</v>
      </c>
      <c r="P183" t="s">
        <v>665</v>
      </c>
      <c r="Q183">
        <v>1</v>
      </c>
      <c r="X183">
        <v>71.8</v>
      </c>
      <c r="Y183">
        <v>0</v>
      </c>
      <c r="Z183">
        <v>0</v>
      </c>
      <c r="AA183">
        <v>0</v>
      </c>
      <c r="AB183">
        <v>8.5299999999999994</v>
      </c>
      <c r="AC183">
        <v>0</v>
      </c>
      <c r="AD183">
        <v>1</v>
      </c>
      <c r="AE183">
        <v>1</v>
      </c>
      <c r="AF183" t="s">
        <v>3</v>
      </c>
      <c r="AG183">
        <v>71.8</v>
      </c>
      <c r="AH183">
        <v>2</v>
      </c>
      <c r="AI183">
        <v>68190506</v>
      </c>
      <c r="AJ183">
        <v>182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x14ac:dyDescent="0.2">
      <c r="A184">
        <f>ROW(Source!A133)</f>
        <v>133</v>
      </c>
      <c r="B184">
        <v>68190507</v>
      </c>
      <c r="C184">
        <v>68190505</v>
      </c>
      <c r="D184">
        <v>64872877</v>
      </c>
      <c r="E184">
        <v>1</v>
      </c>
      <c r="F184">
        <v>1</v>
      </c>
      <c r="G184">
        <v>1</v>
      </c>
      <c r="H184">
        <v>2</v>
      </c>
      <c r="I184" t="s">
        <v>903</v>
      </c>
      <c r="J184" t="s">
        <v>904</v>
      </c>
      <c r="K184" t="s">
        <v>905</v>
      </c>
      <c r="L184">
        <v>1368</v>
      </c>
      <c r="N184">
        <v>1011</v>
      </c>
      <c r="O184" t="s">
        <v>669</v>
      </c>
      <c r="P184" t="s">
        <v>669</v>
      </c>
      <c r="Q184">
        <v>1</v>
      </c>
      <c r="X184">
        <v>63.5</v>
      </c>
      <c r="Y184">
        <v>0</v>
      </c>
      <c r="Z184">
        <v>3.27</v>
      </c>
      <c r="AA184">
        <v>0</v>
      </c>
      <c r="AB184">
        <v>0</v>
      </c>
      <c r="AC184">
        <v>0</v>
      </c>
      <c r="AD184">
        <v>1</v>
      </c>
      <c r="AE184">
        <v>0</v>
      </c>
      <c r="AF184" t="s">
        <v>3</v>
      </c>
      <c r="AG184">
        <v>63.5</v>
      </c>
      <c r="AH184">
        <v>2</v>
      </c>
      <c r="AI184">
        <v>68190507</v>
      </c>
      <c r="AJ184">
        <v>183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x14ac:dyDescent="0.2">
      <c r="A185">
        <f>ROW(Source!A133)</f>
        <v>133</v>
      </c>
      <c r="B185">
        <v>68190508</v>
      </c>
      <c r="C185">
        <v>68190505</v>
      </c>
      <c r="D185">
        <v>64870747</v>
      </c>
      <c r="E185">
        <v>1</v>
      </c>
      <c r="F185">
        <v>1</v>
      </c>
      <c r="G185">
        <v>1</v>
      </c>
      <c r="H185">
        <v>3</v>
      </c>
      <c r="I185" t="s">
        <v>250</v>
      </c>
      <c r="J185" t="s">
        <v>252</v>
      </c>
      <c r="K185" t="s">
        <v>251</v>
      </c>
      <c r="L185">
        <v>1348</v>
      </c>
      <c r="N185">
        <v>1009</v>
      </c>
      <c r="O185" t="s">
        <v>133</v>
      </c>
      <c r="P185" t="s">
        <v>133</v>
      </c>
      <c r="Q185">
        <v>1000</v>
      </c>
      <c r="X185">
        <v>0.4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 t="s">
        <v>3</v>
      </c>
      <c r="AG185">
        <v>0.4</v>
      </c>
      <c r="AH185">
        <v>2</v>
      </c>
      <c r="AI185">
        <v>68190508</v>
      </c>
      <c r="AJ185">
        <v>184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x14ac:dyDescent="0.2">
      <c r="A186">
        <f>ROW(Source!A135)</f>
        <v>135</v>
      </c>
      <c r="B186">
        <v>68190512</v>
      </c>
      <c r="C186">
        <v>68190511</v>
      </c>
      <c r="D186">
        <v>18410280</v>
      </c>
      <c r="E186">
        <v>1</v>
      </c>
      <c r="F186">
        <v>1</v>
      </c>
      <c r="G186">
        <v>1</v>
      </c>
      <c r="H186">
        <v>1</v>
      </c>
      <c r="I186" t="s">
        <v>787</v>
      </c>
      <c r="J186" t="s">
        <v>3</v>
      </c>
      <c r="K186" t="s">
        <v>788</v>
      </c>
      <c r="L186">
        <v>1369</v>
      </c>
      <c r="N186">
        <v>1013</v>
      </c>
      <c r="O186" t="s">
        <v>665</v>
      </c>
      <c r="P186" t="s">
        <v>665</v>
      </c>
      <c r="Q186">
        <v>1</v>
      </c>
      <c r="X186">
        <v>18.39</v>
      </c>
      <c r="Y186">
        <v>0</v>
      </c>
      <c r="Z186">
        <v>0</v>
      </c>
      <c r="AA186">
        <v>0</v>
      </c>
      <c r="AB186">
        <v>9.51</v>
      </c>
      <c r="AC186">
        <v>0</v>
      </c>
      <c r="AD186">
        <v>1</v>
      </c>
      <c r="AE186">
        <v>1</v>
      </c>
      <c r="AF186" t="s">
        <v>3</v>
      </c>
      <c r="AG186">
        <v>18.39</v>
      </c>
      <c r="AH186">
        <v>2</v>
      </c>
      <c r="AI186">
        <v>68190512</v>
      </c>
      <c r="AJ186">
        <v>185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x14ac:dyDescent="0.2">
      <c r="A187">
        <f>ROW(Source!A135)</f>
        <v>135</v>
      </c>
      <c r="B187">
        <v>68190513</v>
      </c>
      <c r="C187">
        <v>68190511</v>
      </c>
      <c r="D187">
        <v>121548</v>
      </c>
      <c r="E187">
        <v>1</v>
      </c>
      <c r="F187">
        <v>1</v>
      </c>
      <c r="G187">
        <v>1</v>
      </c>
      <c r="H187">
        <v>1</v>
      </c>
      <c r="I187" t="s">
        <v>44</v>
      </c>
      <c r="J187" t="s">
        <v>3</v>
      </c>
      <c r="K187" t="s">
        <v>723</v>
      </c>
      <c r="L187">
        <v>608254</v>
      </c>
      <c r="N187">
        <v>1013</v>
      </c>
      <c r="O187" t="s">
        <v>724</v>
      </c>
      <c r="P187" t="s">
        <v>724</v>
      </c>
      <c r="Q187">
        <v>1</v>
      </c>
      <c r="X187">
        <v>0.01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2</v>
      </c>
      <c r="AF187" t="s">
        <v>3</v>
      </c>
      <c r="AG187">
        <v>0.01</v>
      </c>
      <c r="AH187">
        <v>2</v>
      </c>
      <c r="AI187">
        <v>68190513</v>
      </c>
      <c r="AJ187">
        <v>186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 x14ac:dyDescent="0.2">
      <c r="A188">
        <f>ROW(Source!A135)</f>
        <v>135</v>
      </c>
      <c r="B188">
        <v>68190514</v>
      </c>
      <c r="C188">
        <v>68190511</v>
      </c>
      <c r="D188">
        <v>64871408</v>
      </c>
      <c r="E188">
        <v>1</v>
      </c>
      <c r="F188">
        <v>1</v>
      </c>
      <c r="G188">
        <v>1</v>
      </c>
      <c r="H188">
        <v>2</v>
      </c>
      <c r="I188" t="s">
        <v>789</v>
      </c>
      <c r="J188" t="s">
        <v>790</v>
      </c>
      <c r="K188" t="s">
        <v>791</v>
      </c>
      <c r="L188">
        <v>1368</v>
      </c>
      <c r="N188">
        <v>1011</v>
      </c>
      <c r="O188" t="s">
        <v>669</v>
      </c>
      <c r="P188" t="s">
        <v>669</v>
      </c>
      <c r="Q188">
        <v>1</v>
      </c>
      <c r="X188">
        <v>0.01</v>
      </c>
      <c r="Y188">
        <v>0</v>
      </c>
      <c r="Z188">
        <v>31.26</v>
      </c>
      <c r="AA188">
        <v>13.5</v>
      </c>
      <c r="AB188">
        <v>0</v>
      </c>
      <c r="AC188">
        <v>0</v>
      </c>
      <c r="AD188">
        <v>1</v>
      </c>
      <c r="AE188">
        <v>0</v>
      </c>
      <c r="AF188" t="s">
        <v>3</v>
      </c>
      <c r="AG188">
        <v>0.01</v>
      </c>
      <c r="AH188">
        <v>2</v>
      </c>
      <c r="AI188">
        <v>68190514</v>
      </c>
      <c r="AJ188">
        <v>187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x14ac:dyDescent="0.2">
      <c r="A189">
        <f>ROW(Source!A135)</f>
        <v>135</v>
      </c>
      <c r="B189">
        <v>68190515</v>
      </c>
      <c r="C189">
        <v>68190511</v>
      </c>
      <c r="D189">
        <v>64872081</v>
      </c>
      <c r="E189">
        <v>1</v>
      </c>
      <c r="F189">
        <v>1</v>
      </c>
      <c r="G189">
        <v>1</v>
      </c>
      <c r="H189">
        <v>2</v>
      </c>
      <c r="I189" t="s">
        <v>666</v>
      </c>
      <c r="J189" t="s">
        <v>667</v>
      </c>
      <c r="K189" t="s">
        <v>668</v>
      </c>
      <c r="L189">
        <v>1368</v>
      </c>
      <c r="N189">
        <v>1011</v>
      </c>
      <c r="O189" t="s">
        <v>669</v>
      </c>
      <c r="P189" t="s">
        <v>669</v>
      </c>
      <c r="Q189">
        <v>1</v>
      </c>
      <c r="X189">
        <v>6.88</v>
      </c>
      <c r="Y189">
        <v>0</v>
      </c>
      <c r="Z189">
        <v>3</v>
      </c>
      <c r="AA189">
        <v>0</v>
      </c>
      <c r="AB189">
        <v>0</v>
      </c>
      <c r="AC189">
        <v>0</v>
      </c>
      <c r="AD189">
        <v>1</v>
      </c>
      <c r="AE189">
        <v>0</v>
      </c>
      <c r="AF189" t="s">
        <v>3</v>
      </c>
      <c r="AG189">
        <v>6.88</v>
      </c>
      <c r="AH189">
        <v>2</v>
      </c>
      <c r="AI189">
        <v>68190515</v>
      </c>
      <c r="AJ189">
        <v>188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x14ac:dyDescent="0.2">
      <c r="A190">
        <f>ROW(Source!A135)</f>
        <v>135</v>
      </c>
      <c r="B190">
        <v>68190516</v>
      </c>
      <c r="C190">
        <v>68190511</v>
      </c>
      <c r="D190">
        <v>64872869</v>
      </c>
      <c r="E190">
        <v>1</v>
      </c>
      <c r="F190">
        <v>1</v>
      </c>
      <c r="G190">
        <v>1</v>
      </c>
      <c r="H190">
        <v>2</v>
      </c>
      <c r="I190" t="s">
        <v>673</v>
      </c>
      <c r="J190" t="s">
        <v>674</v>
      </c>
      <c r="K190" t="s">
        <v>675</v>
      </c>
      <c r="L190">
        <v>1368</v>
      </c>
      <c r="N190">
        <v>1011</v>
      </c>
      <c r="O190" t="s">
        <v>669</v>
      </c>
      <c r="P190" t="s">
        <v>669</v>
      </c>
      <c r="Q190">
        <v>1</v>
      </c>
      <c r="X190">
        <v>6.88</v>
      </c>
      <c r="Y190">
        <v>0</v>
      </c>
      <c r="Z190">
        <v>2.08</v>
      </c>
      <c r="AA190">
        <v>0</v>
      </c>
      <c r="AB190">
        <v>0</v>
      </c>
      <c r="AC190">
        <v>0</v>
      </c>
      <c r="AD190">
        <v>1</v>
      </c>
      <c r="AE190">
        <v>0</v>
      </c>
      <c r="AF190" t="s">
        <v>3</v>
      </c>
      <c r="AG190">
        <v>6.88</v>
      </c>
      <c r="AH190">
        <v>2</v>
      </c>
      <c r="AI190">
        <v>68190516</v>
      </c>
      <c r="AJ190">
        <v>189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x14ac:dyDescent="0.2">
      <c r="A191">
        <f>ROW(Source!A135)</f>
        <v>135</v>
      </c>
      <c r="B191">
        <v>68190517</v>
      </c>
      <c r="C191">
        <v>68190511</v>
      </c>
      <c r="D191">
        <v>64808418</v>
      </c>
      <c r="E191">
        <v>1</v>
      </c>
      <c r="F191">
        <v>1</v>
      </c>
      <c r="G191">
        <v>1</v>
      </c>
      <c r="H191">
        <v>3</v>
      </c>
      <c r="I191" t="s">
        <v>906</v>
      </c>
      <c r="J191" t="s">
        <v>907</v>
      </c>
      <c r="K191" t="s">
        <v>908</v>
      </c>
      <c r="L191">
        <v>1348</v>
      </c>
      <c r="N191">
        <v>1009</v>
      </c>
      <c r="O191" t="s">
        <v>133</v>
      </c>
      <c r="P191" t="s">
        <v>133</v>
      </c>
      <c r="Q191">
        <v>1000</v>
      </c>
      <c r="X191">
        <v>1E-3</v>
      </c>
      <c r="Y191">
        <v>12430</v>
      </c>
      <c r="Z191">
        <v>0</v>
      </c>
      <c r="AA191">
        <v>0</v>
      </c>
      <c r="AB191">
        <v>0</v>
      </c>
      <c r="AC191">
        <v>0</v>
      </c>
      <c r="AD191">
        <v>1</v>
      </c>
      <c r="AE191">
        <v>0</v>
      </c>
      <c r="AF191" t="s">
        <v>3</v>
      </c>
      <c r="AG191">
        <v>1E-3</v>
      </c>
      <c r="AH191">
        <v>2</v>
      </c>
      <c r="AI191">
        <v>68190517</v>
      </c>
      <c r="AJ191">
        <v>190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x14ac:dyDescent="0.2">
      <c r="A192">
        <f>ROW(Source!A135)</f>
        <v>135</v>
      </c>
      <c r="B192">
        <v>68190518</v>
      </c>
      <c r="C192">
        <v>68190511</v>
      </c>
      <c r="D192">
        <v>64809036</v>
      </c>
      <c r="E192">
        <v>1</v>
      </c>
      <c r="F192">
        <v>1</v>
      </c>
      <c r="G192">
        <v>1</v>
      </c>
      <c r="H192">
        <v>3</v>
      </c>
      <c r="I192" t="s">
        <v>909</v>
      </c>
      <c r="J192" t="s">
        <v>910</v>
      </c>
      <c r="K192" t="s">
        <v>911</v>
      </c>
      <c r="L192">
        <v>1356</v>
      </c>
      <c r="N192">
        <v>1010</v>
      </c>
      <c r="O192" t="s">
        <v>271</v>
      </c>
      <c r="P192" t="s">
        <v>271</v>
      </c>
      <c r="Q192">
        <v>1000</v>
      </c>
      <c r="X192">
        <v>0.3</v>
      </c>
      <c r="Y192">
        <v>179</v>
      </c>
      <c r="Z192">
        <v>0</v>
      </c>
      <c r="AA192">
        <v>0</v>
      </c>
      <c r="AB192">
        <v>0</v>
      </c>
      <c r="AC192">
        <v>0</v>
      </c>
      <c r="AD192">
        <v>1</v>
      </c>
      <c r="AE192">
        <v>0</v>
      </c>
      <c r="AF192" t="s">
        <v>3</v>
      </c>
      <c r="AG192">
        <v>0.3</v>
      </c>
      <c r="AH192">
        <v>2</v>
      </c>
      <c r="AI192">
        <v>68190518</v>
      </c>
      <c r="AJ192">
        <v>191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x14ac:dyDescent="0.2">
      <c r="A193">
        <f>ROW(Source!A135)</f>
        <v>135</v>
      </c>
      <c r="B193">
        <v>68190519</v>
      </c>
      <c r="C193">
        <v>68190511</v>
      </c>
      <c r="D193">
        <v>64870754</v>
      </c>
      <c r="E193">
        <v>1</v>
      </c>
      <c r="F193">
        <v>1</v>
      </c>
      <c r="G193">
        <v>1</v>
      </c>
      <c r="H193">
        <v>3</v>
      </c>
      <c r="I193" t="s">
        <v>912</v>
      </c>
      <c r="J193" t="s">
        <v>913</v>
      </c>
      <c r="K193" t="s">
        <v>914</v>
      </c>
      <c r="L193">
        <v>1374</v>
      </c>
      <c r="N193">
        <v>1013</v>
      </c>
      <c r="O193" t="s">
        <v>915</v>
      </c>
      <c r="P193" t="s">
        <v>915</v>
      </c>
      <c r="Q193">
        <v>1</v>
      </c>
      <c r="X193">
        <v>3.5</v>
      </c>
      <c r="Y193">
        <v>1</v>
      </c>
      <c r="Z193">
        <v>0</v>
      </c>
      <c r="AA193">
        <v>0</v>
      </c>
      <c r="AB193">
        <v>0</v>
      </c>
      <c r="AC193">
        <v>0</v>
      </c>
      <c r="AD193">
        <v>1</v>
      </c>
      <c r="AE193">
        <v>0</v>
      </c>
      <c r="AF193" t="s">
        <v>3</v>
      </c>
      <c r="AG193">
        <v>3.5</v>
      </c>
      <c r="AH193">
        <v>2</v>
      </c>
      <c r="AI193">
        <v>68190519</v>
      </c>
      <c r="AJ193">
        <v>193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x14ac:dyDescent="0.2">
      <c r="A194">
        <f>ROW(Source!A138)</f>
        <v>138</v>
      </c>
      <c r="B194">
        <v>68190649</v>
      </c>
      <c r="C194">
        <v>68190648</v>
      </c>
      <c r="D194">
        <v>18410280</v>
      </c>
      <c r="E194">
        <v>1</v>
      </c>
      <c r="F194">
        <v>1</v>
      </c>
      <c r="G194">
        <v>1</v>
      </c>
      <c r="H194">
        <v>1</v>
      </c>
      <c r="I194" t="s">
        <v>787</v>
      </c>
      <c r="J194" t="s">
        <v>3</v>
      </c>
      <c r="K194" t="s">
        <v>788</v>
      </c>
      <c r="L194">
        <v>1369</v>
      </c>
      <c r="N194">
        <v>1013</v>
      </c>
      <c r="O194" t="s">
        <v>665</v>
      </c>
      <c r="P194" t="s">
        <v>665</v>
      </c>
      <c r="Q194">
        <v>1</v>
      </c>
      <c r="X194">
        <v>16.29</v>
      </c>
      <c r="Y194">
        <v>0</v>
      </c>
      <c r="Z194">
        <v>0</v>
      </c>
      <c r="AA194">
        <v>0</v>
      </c>
      <c r="AB194">
        <v>9.51</v>
      </c>
      <c r="AC194">
        <v>0</v>
      </c>
      <c r="AD194">
        <v>1</v>
      </c>
      <c r="AE194">
        <v>1</v>
      </c>
      <c r="AF194" t="s">
        <v>3</v>
      </c>
      <c r="AG194">
        <v>16.29</v>
      </c>
      <c r="AH194">
        <v>2</v>
      </c>
      <c r="AI194">
        <v>68190649</v>
      </c>
      <c r="AJ194">
        <v>194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x14ac:dyDescent="0.2">
      <c r="A195">
        <f>ROW(Source!A138)</f>
        <v>138</v>
      </c>
      <c r="B195">
        <v>68190650</v>
      </c>
      <c r="C195">
        <v>68190648</v>
      </c>
      <c r="D195">
        <v>121548</v>
      </c>
      <c r="E195">
        <v>1</v>
      </c>
      <c r="F195">
        <v>1</v>
      </c>
      <c r="G195">
        <v>1</v>
      </c>
      <c r="H195">
        <v>1</v>
      </c>
      <c r="I195" t="s">
        <v>44</v>
      </c>
      <c r="J195" t="s">
        <v>3</v>
      </c>
      <c r="K195" t="s">
        <v>723</v>
      </c>
      <c r="L195">
        <v>608254</v>
      </c>
      <c r="N195">
        <v>1013</v>
      </c>
      <c r="O195" t="s">
        <v>724</v>
      </c>
      <c r="P195" t="s">
        <v>724</v>
      </c>
      <c r="Q195">
        <v>1</v>
      </c>
      <c r="X195">
        <v>0.01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1</v>
      </c>
      <c r="AE195">
        <v>2</v>
      </c>
      <c r="AF195" t="s">
        <v>3</v>
      </c>
      <c r="AG195">
        <v>0.01</v>
      </c>
      <c r="AH195">
        <v>2</v>
      </c>
      <c r="AI195">
        <v>68190650</v>
      </c>
      <c r="AJ195">
        <v>195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x14ac:dyDescent="0.2">
      <c r="A196">
        <f>ROW(Source!A138)</f>
        <v>138</v>
      </c>
      <c r="B196">
        <v>68190651</v>
      </c>
      <c r="C196">
        <v>68190648</v>
      </c>
      <c r="D196">
        <v>64871408</v>
      </c>
      <c r="E196">
        <v>1</v>
      </c>
      <c r="F196">
        <v>1</v>
      </c>
      <c r="G196">
        <v>1</v>
      </c>
      <c r="H196">
        <v>2</v>
      </c>
      <c r="I196" t="s">
        <v>789</v>
      </c>
      <c r="J196" t="s">
        <v>790</v>
      </c>
      <c r="K196" t="s">
        <v>791</v>
      </c>
      <c r="L196">
        <v>1368</v>
      </c>
      <c r="N196">
        <v>1011</v>
      </c>
      <c r="O196" t="s">
        <v>669</v>
      </c>
      <c r="P196" t="s">
        <v>669</v>
      </c>
      <c r="Q196">
        <v>1</v>
      </c>
      <c r="X196">
        <v>0.01</v>
      </c>
      <c r="Y196">
        <v>0</v>
      </c>
      <c r="Z196">
        <v>31.26</v>
      </c>
      <c r="AA196">
        <v>13.5</v>
      </c>
      <c r="AB196">
        <v>0</v>
      </c>
      <c r="AC196">
        <v>0</v>
      </c>
      <c r="AD196">
        <v>1</v>
      </c>
      <c r="AE196">
        <v>0</v>
      </c>
      <c r="AF196" t="s">
        <v>3</v>
      </c>
      <c r="AG196">
        <v>0.01</v>
      </c>
      <c r="AH196">
        <v>2</v>
      </c>
      <c r="AI196">
        <v>68190651</v>
      </c>
      <c r="AJ196">
        <v>196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x14ac:dyDescent="0.2">
      <c r="A197">
        <f>ROW(Source!A138)</f>
        <v>138</v>
      </c>
      <c r="B197">
        <v>68190652</v>
      </c>
      <c r="C197">
        <v>68190648</v>
      </c>
      <c r="D197">
        <v>64872081</v>
      </c>
      <c r="E197">
        <v>1</v>
      </c>
      <c r="F197">
        <v>1</v>
      </c>
      <c r="G197">
        <v>1</v>
      </c>
      <c r="H197">
        <v>2</v>
      </c>
      <c r="I197" t="s">
        <v>666</v>
      </c>
      <c r="J197" t="s">
        <v>667</v>
      </c>
      <c r="K197" t="s">
        <v>668</v>
      </c>
      <c r="L197">
        <v>1368</v>
      </c>
      <c r="N197">
        <v>1011</v>
      </c>
      <c r="O197" t="s">
        <v>669</v>
      </c>
      <c r="P197" t="s">
        <v>669</v>
      </c>
      <c r="Q197">
        <v>1</v>
      </c>
      <c r="X197">
        <v>6.08</v>
      </c>
      <c r="Y197">
        <v>0</v>
      </c>
      <c r="Z197">
        <v>3</v>
      </c>
      <c r="AA197">
        <v>0</v>
      </c>
      <c r="AB197">
        <v>0</v>
      </c>
      <c r="AC197">
        <v>0</v>
      </c>
      <c r="AD197">
        <v>1</v>
      </c>
      <c r="AE197">
        <v>0</v>
      </c>
      <c r="AF197" t="s">
        <v>3</v>
      </c>
      <c r="AG197">
        <v>6.08</v>
      </c>
      <c r="AH197">
        <v>2</v>
      </c>
      <c r="AI197">
        <v>68190652</v>
      </c>
      <c r="AJ197">
        <v>197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x14ac:dyDescent="0.2">
      <c r="A198">
        <f>ROW(Source!A138)</f>
        <v>138</v>
      </c>
      <c r="B198">
        <v>68190653</v>
      </c>
      <c r="C198">
        <v>68190648</v>
      </c>
      <c r="D198">
        <v>64872869</v>
      </c>
      <c r="E198">
        <v>1</v>
      </c>
      <c r="F198">
        <v>1</v>
      </c>
      <c r="G198">
        <v>1</v>
      </c>
      <c r="H198">
        <v>2</v>
      </c>
      <c r="I198" t="s">
        <v>673</v>
      </c>
      <c r="J198" t="s">
        <v>674</v>
      </c>
      <c r="K198" t="s">
        <v>675</v>
      </c>
      <c r="L198">
        <v>1368</v>
      </c>
      <c r="N198">
        <v>1011</v>
      </c>
      <c r="O198" t="s">
        <v>669</v>
      </c>
      <c r="P198" t="s">
        <v>669</v>
      </c>
      <c r="Q198">
        <v>1</v>
      </c>
      <c r="X198">
        <v>6.08</v>
      </c>
      <c r="Y198">
        <v>0</v>
      </c>
      <c r="Z198">
        <v>2.08</v>
      </c>
      <c r="AA198">
        <v>0</v>
      </c>
      <c r="AB198">
        <v>0</v>
      </c>
      <c r="AC198">
        <v>0</v>
      </c>
      <c r="AD198">
        <v>1</v>
      </c>
      <c r="AE198">
        <v>0</v>
      </c>
      <c r="AF198" t="s">
        <v>3</v>
      </c>
      <c r="AG198">
        <v>6.08</v>
      </c>
      <c r="AH198">
        <v>2</v>
      </c>
      <c r="AI198">
        <v>68190653</v>
      </c>
      <c r="AJ198">
        <v>198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x14ac:dyDescent="0.2">
      <c r="A199">
        <f>ROW(Source!A138)</f>
        <v>138</v>
      </c>
      <c r="B199">
        <v>68190654</v>
      </c>
      <c r="C199">
        <v>68190648</v>
      </c>
      <c r="D199">
        <v>64808418</v>
      </c>
      <c r="E199">
        <v>1</v>
      </c>
      <c r="F199">
        <v>1</v>
      </c>
      <c r="G199">
        <v>1</v>
      </c>
      <c r="H199">
        <v>3</v>
      </c>
      <c r="I199" t="s">
        <v>906</v>
      </c>
      <c r="J199" t="s">
        <v>907</v>
      </c>
      <c r="K199" t="s">
        <v>908</v>
      </c>
      <c r="L199">
        <v>1348</v>
      </c>
      <c r="N199">
        <v>1009</v>
      </c>
      <c r="O199" t="s">
        <v>133</v>
      </c>
      <c r="P199" t="s">
        <v>133</v>
      </c>
      <c r="Q199">
        <v>1000</v>
      </c>
      <c r="X199">
        <v>1E-3</v>
      </c>
      <c r="Y199">
        <v>12430</v>
      </c>
      <c r="Z199">
        <v>0</v>
      </c>
      <c r="AA199">
        <v>0</v>
      </c>
      <c r="AB199">
        <v>0</v>
      </c>
      <c r="AC199">
        <v>0</v>
      </c>
      <c r="AD199">
        <v>1</v>
      </c>
      <c r="AE199">
        <v>0</v>
      </c>
      <c r="AF199" t="s">
        <v>3</v>
      </c>
      <c r="AG199">
        <v>1E-3</v>
      </c>
      <c r="AH199">
        <v>2</v>
      </c>
      <c r="AI199">
        <v>68190654</v>
      </c>
      <c r="AJ199">
        <v>199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x14ac:dyDescent="0.2">
      <c r="A200">
        <f>ROW(Source!A138)</f>
        <v>138</v>
      </c>
      <c r="B200">
        <v>68190655</v>
      </c>
      <c r="C200">
        <v>68190648</v>
      </c>
      <c r="D200">
        <v>64809036</v>
      </c>
      <c r="E200">
        <v>1</v>
      </c>
      <c r="F200">
        <v>1</v>
      </c>
      <c r="G200">
        <v>1</v>
      </c>
      <c r="H200">
        <v>3</v>
      </c>
      <c r="I200" t="s">
        <v>909</v>
      </c>
      <c r="J200" t="s">
        <v>910</v>
      </c>
      <c r="K200" t="s">
        <v>911</v>
      </c>
      <c r="L200">
        <v>1356</v>
      </c>
      <c r="N200">
        <v>1010</v>
      </c>
      <c r="O200" t="s">
        <v>271</v>
      </c>
      <c r="P200" t="s">
        <v>271</v>
      </c>
      <c r="Q200">
        <v>1000</v>
      </c>
      <c r="X200">
        <v>0.2</v>
      </c>
      <c r="Y200">
        <v>179</v>
      </c>
      <c r="Z200">
        <v>0</v>
      </c>
      <c r="AA200">
        <v>0</v>
      </c>
      <c r="AB200">
        <v>0</v>
      </c>
      <c r="AC200">
        <v>0</v>
      </c>
      <c r="AD200">
        <v>1</v>
      </c>
      <c r="AE200">
        <v>0</v>
      </c>
      <c r="AF200" t="s">
        <v>3</v>
      </c>
      <c r="AG200">
        <v>0.2</v>
      </c>
      <c r="AH200">
        <v>2</v>
      </c>
      <c r="AI200">
        <v>68190655</v>
      </c>
      <c r="AJ200">
        <v>200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  <row r="201" spans="1:44" x14ac:dyDescent="0.2">
      <c r="A201">
        <f>ROW(Source!A138)</f>
        <v>138</v>
      </c>
      <c r="B201">
        <v>68190656</v>
      </c>
      <c r="C201">
        <v>68190648</v>
      </c>
      <c r="D201">
        <v>64870754</v>
      </c>
      <c r="E201">
        <v>1</v>
      </c>
      <c r="F201">
        <v>1</v>
      </c>
      <c r="G201">
        <v>1</v>
      </c>
      <c r="H201">
        <v>3</v>
      </c>
      <c r="I201" t="s">
        <v>912</v>
      </c>
      <c r="J201" t="s">
        <v>913</v>
      </c>
      <c r="K201" t="s">
        <v>914</v>
      </c>
      <c r="L201">
        <v>1374</v>
      </c>
      <c r="N201">
        <v>1013</v>
      </c>
      <c r="O201" t="s">
        <v>915</v>
      </c>
      <c r="P201" t="s">
        <v>915</v>
      </c>
      <c r="Q201">
        <v>1</v>
      </c>
      <c r="X201">
        <v>3.1</v>
      </c>
      <c r="Y201">
        <v>1</v>
      </c>
      <c r="Z201">
        <v>0</v>
      </c>
      <c r="AA201">
        <v>0</v>
      </c>
      <c r="AB201">
        <v>0</v>
      </c>
      <c r="AC201">
        <v>0</v>
      </c>
      <c r="AD201">
        <v>1</v>
      </c>
      <c r="AE201">
        <v>0</v>
      </c>
      <c r="AF201" t="s">
        <v>3</v>
      </c>
      <c r="AG201">
        <v>3.1</v>
      </c>
      <c r="AH201">
        <v>2</v>
      </c>
      <c r="AI201">
        <v>68190656</v>
      </c>
      <c r="AJ201">
        <v>202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</row>
    <row r="202" spans="1:44" x14ac:dyDescent="0.2">
      <c r="A202">
        <f>ROW(Source!A140)</f>
        <v>140</v>
      </c>
      <c r="B202">
        <v>68191315</v>
      </c>
      <c r="C202">
        <v>68191314</v>
      </c>
      <c r="D202">
        <v>29361034</v>
      </c>
      <c r="E202">
        <v>1</v>
      </c>
      <c r="F202">
        <v>1</v>
      </c>
      <c r="G202">
        <v>1</v>
      </c>
      <c r="H202">
        <v>1</v>
      </c>
      <c r="I202" t="s">
        <v>916</v>
      </c>
      <c r="J202" t="s">
        <v>3</v>
      </c>
      <c r="K202" t="s">
        <v>917</v>
      </c>
      <c r="L202">
        <v>1369</v>
      </c>
      <c r="N202">
        <v>1013</v>
      </c>
      <c r="O202" t="s">
        <v>665</v>
      </c>
      <c r="P202" t="s">
        <v>665</v>
      </c>
      <c r="Q202">
        <v>1</v>
      </c>
      <c r="X202">
        <v>19.04</v>
      </c>
      <c r="Y202">
        <v>0</v>
      </c>
      <c r="Z202">
        <v>0</v>
      </c>
      <c r="AA202">
        <v>0</v>
      </c>
      <c r="AB202">
        <v>9.4</v>
      </c>
      <c r="AC202">
        <v>0</v>
      </c>
      <c r="AD202">
        <v>1</v>
      </c>
      <c r="AE202">
        <v>1</v>
      </c>
      <c r="AF202" t="s">
        <v>3</v>
      </c>
      <c r="AG202">
        <v>19.04</v>
      </c>
      <c r="AH202">
        <v>2</v>
      </c>
      <c r="AI202">
        <v>68191315</v>
      </c>
      <c r="AJ202">
        <v>203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</row>
    <row r="203" spans="1:44" x14ac:dyDescent="0.2">
      <c r="A203">
        <f>ROW(Source!A140)</f>
        <v>140</v>
      </c>
      <c r="B203">
        <v>68191316</v>
      </c>
      <c r="C203">
        <v>68191314</v>
      </c>
      <c r="D203">
        <v>121548</v>
      </c>
      <c r="E203">
        <v>1</v>
      </c>
      <c r="F203">
        <v>1</v>
      </c>
      <c r="G203">
        <v>1</v>
      </c>
      <c r="H203">
        <v>1</v>
      </c>
      <c r="I203" t="s">
        <v>44</v>
      </c>
      <c r="J203" t="s">
        <v>3</v>
      </c>
      <c r="K203" t="s">
        <v>723</v>
      </c>
      <c r="L203">
        <v>608254</v>
      </c>
      <c r="N203">
        <v>1013</v>
      </c>
      <c r="O203" t="s">
        <v>724</v>
      </c>
      <c r="P203" t="s">
        <v>724</v>
      </c>
      <c r="Q203">
        <v>1</v>
      </c>
      <c r="X203">
        <v>0.09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1</v>
      </c>
      <c r="AE203">
        <v>2</v>
      </c>
      <c r="AF203" t="s">
        <v>3</v>
      </c>
      <c r="AG203">
        <v>0.09</v>
      </c>
      <c r="AH203">
        <v>2</v>
      </c>
      <c r="AI203">
        <v>68191316</v>
      </c>
      <c r="AJ203">
        <v>204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</row>
    <row r="204" spans="1:44" x14ac:dyDescent="0.2">
      <c r="A204">
        <f>ROW(Source!A140)</f>
        <v>140</v>
      </c>
      <c r="B204">
        <v>68191317</v>
      </c>
      <c r="C204">
        <v>68191314</v>
      </c>
      <c r="D204">
        <v>64871266</v>
      </c>
      <c r="E204">
        <v>1</v>
      </c>
      <c r="F204">
        <v>1</v>
      </c>
      <c r="G204">
        <v>1</v>
      </c>
      <c r="H204">
        <v>2</v>
      </c>
      <c r="I204" t="s">
        <v>918</v>
      </c>
      <c r="J204" t="s">
        <v>919</v>
      </c>
      <c r="K204" t="s">
        <v>920</v>
      </c>
      <c r="L204">
        <v>1368</v>
      </c>
      <c r="N204">
        <v>1011</v>
      </c>
      <c r="O204" t="s">
        <v>669</v>
      </c>
      <c r="P204" t="s">
        <v>669</v>
      </c>
      <c r="Q204">
        <v>1</v>
      </c>
      <c r="X204">
        <v>0.09</v>
      </c>
      <c r="Y204">
        <v>0</v>
      </c>
      <c r="Z204">
        <v>134.65</v>
      </c>
      <c r="AA204">
        <v>13.5</v>
      </c>
      <c r="AB204">
        <v>0</v>
      </c>
      <c r="AC204">
        <v>0</v>
      </c>
      <c r="AD204">
        <v>1</v>
      </c>
      <c r="AE204">
        <v>0</v>
      </c>
      <c r="AF204" t="s">
        <v>3</v>
      </c>
      <c r="AG204">
        <v>0.09</v>
      </c>
      <c r="AH204">
        <v>2</v>
      </c>
      <c r="AI204">
        <v>68191317</v>
      </c>
      <c r="AJ204">
        <v>205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</row>
    <row r="205" spans="1:44" x14ac:dyDescent="0.2">
      <c r="A205">
        <f>ROW(Source!A140)</f>
        <v>140</v>
      </c>
      <c r="B205">
        <v>68191318</v>
      </c>
      <c r="C205">
        <v>68191314</v>
      </c>
      <c r="D205">
        <v>64871481</v>
      </c>
      <c r="E205">
        <v>1</v>
      </c>
      <c r="F205">
        <v>1</v>
      </c>
      <c r="G205">
        <v>1</v>
      </c>
      <c r="H205">
        <v>2</v>
      </c>
      <c r="I205" t="s">
        <v>743</v>
      </c>
      <c r="J205" t="s">
        <v>744</v>
      </c>
      <c r="K205" t="s">
        <v>745</v>
      </c>
      <c r="L205">
        <v>1368</v>
      </c>
      <c r="N205">
        <v>1011</v>
      </c>
      <c r="O205" t="s">
        <v>669</v>
      </c>
      <c r="P205" t="s">
        <v>669</v>
      </c>
      <c r="Q205">
        <v>1</v>
      </c>
      <c r="X205">
        <v>2.16</v>
      </c>
      <c r="Y205">
        <v>0</v>
      </c>
      <c r="Z205">
        <v>8.1</v>
      </c>
      <c r="AA205">
        <v>0</v>
      </c>
      <c r="AB205">
        <v>0</v>
      </c>
      <c r="AC205">
        <v>0</v>
      </c>
      <c r="AD205">
        <v>1</v>
      </c>
      <c r="AE205">
        <v>0</v>
      </c>
      <c r="AF205" t="s">
        <v>3</v>
      </c>
      <c r="AG205">
        <v>2.16</v>
      </c>
      <c r="AH205">
        <v>2</v>
      </c>
      <c r="AI205">
        <v>68191318</v>
      </c>
      <c r="AJ205">
        <v>206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</row>
    <row r="206" spans="1:44" x14ac:dyDescent="0.2">
      <c r="A206">
        <f>ROW(Source!A140)</f>
        <v>140</v>
      </c>
      <c r="B206">
        <v>68191319</v>
      </c>
      <c r="C206">
        <v>68191314</v>
      </c>
      <c r="D206">
        <v>64872869</v>
      </c>
      <c r="E206">
        <v>1</v>
      </c>
      <c r="F206">
        <v>1</v>
      </c>
      <c r="G206">
        <v>1</v>
      </c>
      <c r="H206">
        <v>2</v>
      </c>
      <c r="I206" t="s">
        <v>673</v>
      </c>
      <c r="J206" t="s">
        <v>674</v>
      </c>
      <c r="K206" t="s">
        <v>675</v>
      </c>
      <c r="L206">
        <v>1368</v>
      </c>
      <c r="N206">
        <v>1011</v>
      </c>
      <c r="O206" t="s">
        <v>669</v>
      </c>
      <c r="P206" t="s">
        <v>669</v>
      </c>
      <c r="Q206">
        <v>1</v>
      </c>
      <c r="X206">
        <v>3.87</v>
      </c>
      <c r="Y206">
        <v>0</v>
      </c>
      <c r="Z206">
        <v>2.08</v>
      </c>
      <c r="AA206">
        <v>0</v>
      </c>
      <c r="AB206">
        <v>0</v>
      </c>
      <c r="AC206">
        <v>0</v>
      </c>
      <c r="AD206">
        <v>1</v>
      </c>
      <c r="AE206">
        <v>0</v>
      </c>
      <c r="AF206" t="s">
        <v>3</v>
      </c>
      <c r="AG206">
        <v>3.87</v>
      </c>
      <c r="AH206">
        <v>2</v>
      </c>
      <c r="AI206">
        <v>68191319</v>
      </c>
      <c r="AJ206">
        <v>207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</row>
    <row r="207" spans="1:44" x14ac:dyDescent="0.2">
      <c r="A207">
        <f>ROW(Source!A140)</f>
        <v>140</v>
      </c>
      <c r="B207">
        <v>68191320</v>
      </c>
      <c r="C207">
        <v>68191314</v>
      </c>
      <c r="D207">
        <v>64873129</v>
      </c>
      <c r="E207">
        <v>1</v>
      </c>
      <c r="F207">
        <v>1</v>
      </c>
      <c r="G207">
        <v>1</v>
      </c>
      <c r="H207">
        <v>2</v>
      </c>
      <c r="I207" t="s">
        <v>715</v>
      </c>
      <c r="J207" t="s">
        <v>716</v>
      </c>
      <c r="K207" t="s">
        <v>717</v>
      </c>
      <c r="L207">
        <v>1368</v>
      </c>
      <c r="N207">
        <v>1011</v>
      </c>
      <c r="O207" t="s">
        <v>669</v>
      </c>
      <c r="P207" t="s">
        <v>669</v>
      </c>
      <c r="Q207">
        <v>1</v>
      </c>
      <c r="X207">
        <v>0.09</v>
      </c>
      <c r="Y207">
        <v>0</v>
      </c>
      <c r="Z207">
        <v>87.17</v>
      </c>
      <c r="AA207">
        <v>11.6</v>
      </c>
      <c r="AB207">
        <v>0</v>
      </c>
      <c r="AC207">
        <v>0</v>
      </c>
      <c r="AD207">
        <v>1</v>
      </c>
      <c r="AE207">
        <v>0</v>
      </c>
      <c r="AF207" t="s">
        <v>3</v>
      </c>
      <c r="AG207">
        <v>0.09</v>
      </c>
      <c r="AH207">
        <v>2</v>
      </c>
      <c r="AI207">
        <v>68191320</v>
      </c>
      <c r="AJ207">
        <v>208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</row>
    <row r="208" spans="1:44" x14ac:dyDescent="0.2">
      <c r="A208">
        <f>ROW(Source!A140)</f>
        <v>140</v>
      </c>
      <c r="B208">
        <v>68191321</v>
      </c>
      <c r="C208">
        <v>68191314</v>
      </c>
      <c r="D208">
        <v>64808809</v>
      </c>
      <c r="E208">
        <v>1</v>
      </c>
      <c r="F208">
        <v>1</v>
      </c>
      <c r="G208">
        <v>1</v>
      </c>
      <c r="H208">
        <v>3</v>
      </c>
      <c r="I208" t="s">
        <v>921</v>
      </c>
      <c r="J208" t="s">
        <v>922</v>
      </c>
      <c r="K208" t="s">
        <v>923</v>
      </c>
      <c r="L208">
        <v>1346</v>
      </c>
      <c r="N208">
        <v>1009</v>
      </c>
      <c r="O208" t="s">
        <v>120</v>
      </c>
      <c r="P208" t="s">
        <v>120</v>
      </c>
      <c r="Q208">
        <v>1</v>
      </c>
      <c r="X208">
        <v>0.96</v>
      </c>
      <c r="Y208">
        <v>14.31</v>
      </c>
      <c r="Z208">
        <v>0</v>
      </c>
      <c r="AA208">
        <v>0</v>
      </c>
      <c r="AB208">
        <v>0</v>
      </c>
      <c r="AC208">
        <v>0</v>
      </c>
      <c r="AD208">
        <v>1</v>
      </c>
      <c r="AE208">
        <v>0</v>
      </c>
      <c r="AF208" t="s">
        <v>3</v>
      </c>
      <c r="AG208">
        <v>0.96</v>
      </c>
      <c r="AH208">
        <v>2</v>
      </c>
      <c r="AI208">
        <v>68191321</v>
      </c>
      <c r="AJ208">
        <v>209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</row>
    <row r="209" spans="1:44" x14ac:dyDescent="0.2">
      <c r="A209">
        <f>ROW(Source!A140)</f>
        <v>140</v>
      </c>
      <c r="B209">
        <v>68191322</v>
      </c>
      <c r="C209">
        <v>68191314</v>
      </c>
      <c r="D209">
        <v>64822443</v>
      </c>
      <c r="E209">
        <v>1</v>
      </c>
      <c r="F209">
        <v>1</v>
      </c>
      <c r="G209">
        <v>1</v>
      </c>
      <c r="H209">
        <v>3</v>
      </c>
      <c r="I209" t="s">
        <v>924</v>
      </c>
      <c r="J209" t="s">
        <v>925</v>
      </c>
      <c r="K209" t="s">
        <v>926</v>
      </c>
      <c r="L209">
        <v>1346</v>
      </c>
      <c r="N209">
        <v>1009</v>
      </c>
      <c r="O209" t="s">
        <v>120</v>
      </c>
      <c r="P209" t="s">
        <v>120</v>
      </c>
      <c r="Q209">
        <v>1</v>
      </c>
      <c r="X209">
        <v>0.2</v>
      </c>
      <c r="Y209">
        <v>34.020000000000003</v>
      </c>
      <c r="Z209">
        <v>0</v>
      </c>
      <c r="AA209">
        <v>0</v>
      </c>
      <c r="AB209">
        <v>0</v>
      </c>
      <c r="AC209">
        <v>0</v>
      </c>
      <c r="AD209">
        <v>1</v>
      </c>
      <c r="AE209">
        <v>0</v>
      </c>
      <c r="AF209" t="s">
        <v>3</v>
      </c>
      <c r="AG209">
        <v>0.2</v>
      </c>
      <c r="AH209">
        <v>2</v>
      </c>
      <c r="AI209">
        <v>68191322</v>
      </c>
      <c r="AJ209">
        <v>212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</row>
    <row r="210" spans="1:44" x14ac:dyDescent="0.2">
      <c r="A210">
        <f>ROW(Source!A140)</f>
        <v>140</v>
      </c>
      <c r="B210">
        <v>68191323</v>
      </c>
      <c r="C210">
        <v>68191314</v>
      </c>
      <c r="D210">
        <v>64870754</v>
      </c>
      <c r="E210">
        <v>1</v>
      </c>
      <c r="F210">
        <v>1</v>
      </c>
      <c r="G210">
        <v>1</v>
      </c>
      <c r="H210">
        <v>3</v>
      </c>
      <c r="I210" t="s">
        <v>912</v>
      </c>
      <c r="J210" t="s">
        <v>913</v>
      </c>
      <c r="K210" t="s">
        <v>914</v>
      </c>
      <c r="L210">
        <v>1374</v>
      </c>
      <c r="N210">
        <v>1013</v>
      </c>
      <c r="O210" t="s">
        <v>915</v>
      </c>
      <c r="P210" t="s">
        <v>915</v>
      </c>
      <c r="Q210">
        <v>1</v>
      </c>
      <c r="X210">
        <v>3.58</v>
      </c>
      <c r="Y210">
        <v>1</v>
      </c>
      <c r="Z210">
        <v>0</v>
      </c>
      <c r="AA210">
        <v>0</v>
      </c>
      <c r="AB210">
        <v>0</v>
      </c>
      <c r="AC210">
        <v>0</v>
      </c>
      <c r="AD210">
        <v>1</v>
      </c>
      <c r="AE210">
        <v>0</v>
      </c>
      <c r="AF210" t="s">
        <v>3</v>
      </c>
      <c r="AG210">
        <v>3.58</v>
      </c>
      <c r="AH210">
        <v>2</v>
      </c>
      <c r="AI210">
        <v>68191323</v>
      </c>
      <c r="AJ210">
        <v>213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</row>
    <row r="211" spans="1:44" x14ac:dyDescent="0.2">
      <c r="A211">
        <f>ROW(Source!A143)</f>
        <v>143</v>
      </c>
      <c r="B211">
        <v>68191347</v>
      </c>
      <c r="C211">
        <v>68191346</v>
      </c>
      <c r="D211">
        <v>29361034</v>
      </c>
      <c r="E211">
        <v>1</v>
      </c>
      <c r="F211">
        <v>1</v>
      </c>
      <c r="G211">
        <v>1</v>
      </c>
      <c r="H211">
        <v>1</v>
      </c>
      <c r="I211" t="s">
        <v>916</v>
      </c>
      <c r="J211" t="s">
        <v>3</v>
      </c>
      <c r="K211" t="s">
        <v>917</v>
      </c>
      <c r="L211">
        <v>1369</v>
      </c>
      <c r="N211">
        <v>1013</v>
      </c>
      <c r="O211" t="s">
        <v>665</v>
      </c>
      <c r="P211" t="s">
        <v>665</v>
      </c>
      <c r="Q211">
        <v>1</v>
      </c>
      <c r="X211">
        <v>5.39</v>
      </c>
      <c r="Y211">
        <v>0</v>
      </c>
      <c r="Z211">
        <v>0</v>
      </c>
      <c r="AA211">
        <v>0</v>
      </c>
      <c r="AB211">
        <v>9.4</v>
      </c>
      <c r="AC211">
        <v>0</v>
      </c>
      <c r="AD211">
        <v>1</v>
      </c>
      <c r="AE211">
        <v>1</v>
      </c>
      <c r="AF211" t="s">
        <v>3</v>
      </c>
      <c r="AG211">
        <v>5.39</v>
      </c>
      <c r="AH211">
        <v>2</v>
      </c>
      <c r="AI211">
        <v>68191347</v>
      </c>
      <c r="AJ211">
        <v>214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</row>
    <row r="212" spans="1:44" x14ac:dyDescent="0.2">
      <c r="A212">
        <f>ROW(Source!A143)</f>
        <v>143</v>
      </c>
      <c r="B212">
        <v>68191348</v>
      </c>
      <c r="C212">
        <v>68191346</v>
      </c>
      <c r="D212">
        <v>121548</v>
      </c>
      <c r="E212">
        <v>1</v>
      </c>
      <c r="F212">
        <v>1</v>
      </c>
      <c r="G212">
        <v>1</v>
      </c>
      <c r="H212">
        <v>1</v>
      </c>
      <c r="I212" t="s">
        <v>44</v>
      </c>
      <c r="J212" t="s">
        <v>3</v>
      </c>
      <c r="K212" t="s">
        <v>723</v>
      </c>
      <c r="L212">
        <v>608254</v>
      </c>
      <c r="N212">
        <v>1013</v>
      </c>
      <c r="O212" t="s">
        <v>724</v>
      </c>
      <c r="P212" t="s">
        <v>724</v>
      </c>
      <c r="Q212">
        <v>1</v>
      </c>
      <c r="X212">
        <v>0.02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1</v>
      </c>
      <c r="AE212">
        <v>2</v>
      </c>
      <c r="AF212" t="s">
        <v>3</v>
      </c>
      <c r="AG212">
        <v>0.02</v>
      </c>
      <c r="AH212">
        <v>2</v>
      </c>
      <c r="AI212">
        <v>68191348</v>
      </c>
      <c r="AJ212">
        <v>215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</row>
    <row r="213" spans="1:44" x14ac:dyDescent="0.2">
      <c r="A213">
        <f>ROW(Source!A143)</f>
        <v>143</v>
      </c>
      <c r="B213">
        <v>68191349</v>
      </c>
      <c r="C213">
        <v>68191346</v>
      </c>
      <c r="D213">
        <v>64871266</v>
      </c>
      <c r="E213">
        <v>1</v>
      </c>
      <c r="F213">
        <v>1</v>
      </c>
      <c r="G213">
        <v>1</v>
      </c>
      <c r="H213">
        <v>2</v>
      </c>
      <c r="I213" t="s">
        <v>918</v>
      </c>
      <c r="J213" t="s">
        <v>919</v>
      </c>
      <c r="K213" t="s">
        <v>920</v>
      </c>
      <c r="L213">
        <v>1368</v>
      </c>
      <c r="N213">
        <v>1011</v>
      </c>
      <c r="O213" t="s">
        <v>669</v>
      </c>
      <c r="P213" t="s">
        <v>669</v>
      </c>
      <c r="Q213">
        <v>1</v>
      </c>
      <c r="X213">
        <v>0.02</v>
      </c>
      <c r="Y213">
        <v>0</v>
      </c>
      <c r="Z213">
        <v>134.65</v>
      </c>
      <c r="AA213">
        <v>13.5</v>
      </c>
      <c r="AB213">
        <v>0</v>
      </c>
      <c r="AC213">
        <v>0</v>
      </c>
      <c r="AD213">
        <v>1</v>
      </c>
      <c r="AE213">
        <v>0</v>
      </c>
      <c r="AF213" t="s">
        <v>3</v>
      </c>
      <c r="AG213">
        <v>0.02</v>
      </c>
      <c r="AH213">
        <v>2</v>
      </c>
      <c r="AI213">
        <v>68191349</v>
      </c>
      <c r="AJ213">
        <v>216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</row>
    <row r="214" spans="1:44" x14ac:dyDescent="0.2">
      <c r="A214">
        <f>ROW(Source!A143)</f>
        <v>143</v>
      </c>
      <c r="B214">
        <v>68191350</v>
      </c>
      <c r="C214">
        <v>68191346</v>
      </c>
      <c r="D214">
        <v>64873129</v>
      </c>
      <c r="E214">
        <v>1</v>
      </c>
      <c r="F214">
        <v>1</v>
      </c>
      <c r="G214">
        <v>1</v>
      </c>
      <c r="H214">
        <v>2</v>
      </c>
      <c r="I214" t="s">
        <v>715</v>
      </c>
      <c r="J214" t="s">
        <v>716</v>
      </c>
      <c r="K214" t="s">
        <v>717</v>
      </c>
      <c r="L214">
        <v>1368</v>
      </c>
      <c r="N214">
        <v>1011</v>
      </c>
      <c r="O214" t="s">
        <v>669</v>
      </c>
      <c r="P214" t="s">
        <v>669</v>
      </c>
      <c r="Q214">
        <v>1</v>
      </c>
      <c r="X214">
        <v>0.02</v>
      </c>
      <c r="Y214">
        <v>0</v>
      </c>
      <c r="Z214">
        <v>87.17</v>
      </c>
      <c r="AA214">
        <v>11.6</v>
      </c>
      <c r="AB214">
        <v>0</v>
      </c>
      <c r="AC214">
        <v>0</v>
      </c>
      <c r="AD214">
        <v>1</v>
      </c>
      <c r="AE214">
        <v>0</v>
      </c>
      <c r="AF214" t="s">
        <v>3</v>
      </c>
      <c r="AG214">
        <v>0.02</v>
      </c>
      <c r="AH214">
        <v>2</v>
      </c>
      <c r="AI214">
        <v>68191350</v>
      </c>
      <c r="AJ214">
        <v>217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</row>
    <row r="215" spans="1:44" x14ac:dyDescent="0.2">
      <c r="A215">
        <f>ROW(Source!A143)</f>
        <v>143</v>
      </c>
      <c r="B215">
        <v>68191351</v>
      </c>
      <c r="C215">
        <v>68191346</v>
      </c>
      <c r="D215">
        <v>64808671</v>
      </c>
      <c r="E215">
        <v>1</v>
      </c>
      <c r="F215">
        <v>1</v>
      </c>
      <c r="G215">
        <v>1</v>
      </c>
      <c r="H215">
        <v>3</v>
      </c>
      <c r="I215" t="s">
        <v>927</v>
      </c>
      <c r="J215" t="s">
        <v>928</v>
      </c>
      <c r="K215" t="s">
        <v>929</v>
      </c>
      <c r="L215">
        <v>1348</v>
      </c>
      <c r="N215">
        <v>1009</v>
      </c>
      <c r="O215" t="s">
        <v>133</v>
      </c>
      <c r="P215" t="s">
        <v>133</v>
      </c>
      <c r="Q215">
        <v>1000</v>
      </c>
      <c r="X215">
        <v>5.9999999999999995E-4</v>
      </c>
      <c r="Y215">
        <v>1820.01</v>
      </c>
      <c r="Z215">
        <v>0</v>
      </c>
      <c r="AA215">
        <v>0</v>
      </c>
      <c r="AB215">
        <v>0</v>
      </c>
      <c r="AC215">
        <v>0</v>
      </c>
      <c r="AD215">
        <v>1</v>
      </c>
      <c r="AE215">
        <v>0</v>
      </c>
      <c r="AF215" t="s">
        <v>3</v>
      </c>
      <c r="AG215">
        <v>5.9999999999999995E-4</v>
      </c>
      <c r="AH215">
        <v>2</v>
      </c>
      <c r="AI215">
        <v>68191351</v>
      </c>
      <c r="AJ215">
        <v>218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</row>
    <row r="216" spans="1:44" x14ac:dyDescent="0.2">
      <c r="A216">
        <f>ROW(Source!A143)</f>
        <v>143</v>
      </c>
      <c r="B216">
        <v>68191352</v>
      </c>
      <c r="C216">
        <v>68191346</v>
      </c>
      <c r="D216">
        <v>64808986</v>
      </c>
      <c r="E216">
        <v>1</v>
      </c>
      <c r="F216">
        <v>1</v>
      </c>
      <c r="G216">
        <v>1</v>
      </c>
      <c r="H216">
        <v>3</v>
      </c>
      <c r="I216" t="s">
        <v>930</v>
      </c>
      <c r="J216" t="s">
        <v>931</v>
      </c>
      <c r="K216" t="s">
        <v>932</v>
      </c>
      <c r="L216">
        <v>1346</v>
      </c>
      <c r="N216">
        <v>1009</v>
      </c>
      <c r="O216" t="s">
        <v>120</v>
      </c>
      <c r="P216" t="s">
        <v>120</v>
      </c>
      <c r="Q216">
        <v>1</v>
      </c>
      <c r="X216">
        <v>0.02</v>
      </c>
      <c r="Y216">
        <v>28.67</v>
      </c>
      <c r="Z216">
        <v>0</v>
      </c>
      <c r="AA216">
        <v>0</v>
      </c>
      <c r="AB216">
        <v>0</v>
      </c>
      <c r="AC216">
        <v>0</v>
      </c>
      <c r="AD216">
        <v>1</v>
      </c>
      <c r="AE216">
        <v>0</v>
      </c>
      <c r="AF216" t="s">
        <v>3</v>
      </c>
      <c r="AG216">
        <v>0.02</v>
      </c>
      <c r="AH216">
        <v>2</v>
      </c>
      <c r="AI216">
        <v>68191352</v>
      </c>
      <c r="AJ216">
        <v>219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</row>
    <row r="217" spans="1:44" x14ac:dyDescent="0.2">
      <c r="A217">
        <f>ROW(Source!A143)</f>
        <v>143</v>
      </c>
      <c r="B217">
        <v>68191353</v>
      </c>
      <c r="C217">
        <v>68191346</v>
      </c>
      <c r="D217">
        <v>64809290</v>
      </c>
      <c r="E217">
        <v>1</v>
      </c>
      <c r="F217">
        <v>1</v>
      </c>
      <c r="G217">
        <v>1</v>
      </c>
      <c r="H217">
        <v>3</v>
      </c>
      <c r="I217" t="s">
        <v>933</v>
      </c>
      <c r="J217" t="s">
        <v>934</v>
      </c>
      <c r="K217" t="s">
        <v>935</v>
      </c>
      <c r="L217">
        <v>1346</v>
      </c>
      <c r="N217">
        <v>1009</v>
      </c>
      <c r="O217" t="s">
        <v>120</v>
      </c>
      <c r="P217" t="s">
        <v>120</v>
      </c>
      <c r="Q217">
        <v>1</v>
      </c>
      <c r="X217">
        <v>0.16</v>
      </c>
      <c r="Y217">
        <v>30.5</v>
      </c>
      <c r="Z217">
        <v>0</v>
      </c>
      <c r="AA217">
        <v>0</v>
      </c>
      <c r="AB217">
        <v>0</v>
      </c>
      <c r="AC217">
        <v>0</v>
      </c>
      <c r="AD217">
        <v>1</v>
      </c>
      <c r="AE217">
        <v>0</v>
      </c>
      <c r="AF217" t="s">
        <v>3</v>
      </c>
      <c r="AG217">
        <v>0.16</v>
      </c>
      <c r="AH217">
        <v>2</v>
      </c>
      <c r="AI217">
        <v>68191353</v>
      </c>
      <c r="AJ217">
        <v>220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</row>
    <row r="218" spans="1:44" x14ac:dyDescent="0.2">
      <c r="A218">
        <f>ROW(Source!A143)</f>
        <v>143</v>
      </c>
      <c r="B218">
        <v>68191354</v>
      </c>
      <c r="C218">
        <v>68191346</v>
      </c>
      <c r="D218">
        <v>64862990</v>
      </c>
      <c r="E218">
        <v>1</v>
      </c>
      <c r="F218">
        <v>1</v>
      </c>
      <c r="G218">
        <v>1</v>
      </c>
      <c r="H218">
        <v>3</v>
      </c>
      <c r="I218" t="s">
        <v>936</v>
      </c>
      <c r="J218" t="s">
        <v>937</v>
      </c>
      <c r="K218" t="s">
        <v>938</v>
      </c>
      <c r="L218">
        <v>1356</v>
      </c>
      <c r="N218">
        <v>1010</v>
      </c>
      <c r="O218" t="s">
        <v>271</v>
      </c>
      <c r="P218" t="s">
        <v>271</v>
      </c>
      <c r="Q218">
        <v>1000</v>
      </c>
      <c r="X218">
        <v>1.2200000000000001E-2</v>
      </c>
      <c r="Y218">
        <v>78.8</v>
      </c>
      <c r="Z218">
        <v>0</v>
      </c>
      <c r="AA218">
        <v>0</v>
      </c>
      <c r="AB218">
        <v>0</v>
      </c>
      <c r="AC218">
        <v>0</v>
      </c>
      <c r="AD218">
        <v>1</v>
      </c>
      <c r="AE218">
        <v>0</v>
      </c>
      <c r="AF218" t="s">
        <v>3</v>
      </c>
      <c r="AG218">
        <v>1.2200000000000001E-2</v>
      </c>
      <c r="AH218">
        <v>2</v>
      </c>
      <c r="AI218">
        <v>68191354</v>
      </c>
      <c r="AJ218">
        <v>221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</row>
    <row r="219" spans="1:44" x14ac:dyDescent="0.2">
      <c r="A219">
        <f>ROW(Source!A143)</f>
        <v>143</v>
      </c>
      <c r="B219">
        <v>68191355</v>
      </c>
      <c r="C219">
        <v>68191346</v>
      </c>
      <c r="D219">
        <v>64863842</v>
      </c>
      <c r="E219">
        <v>1</v>
      </c>
      <c r="F219">
        <v>1</v>
      </c>
      <c r="G219">
        <v>1</v>
      </c>
      <c r="H219">
        <v>3</v>
      </c>
      <c r="I219" t="s">
        <v>939</v>
      </c>
      <c r="J219" t="s">
        <v>940</v>
      </c>
      <c r="K219" t="s">
        <v>941</v>
      </c>
      <c r="L219">
        <v>1355</v>
      </c>
      <c r="N219">
        <v>1010</v>
      </c>
      <c r="O219" t="s">
        <v>235</v>
      </c>
      <c r="P219" t="s">
        <v>235</v>
      </c>
      <c r="Q219">
        <v>100</v>
      </c>
      <c r="X219">
        <v>0.05</v>
      </c>
      <c r="Y219">
        <v>112</v>
      </c>
      <c r="Z219">
        <v>0</v>
      </c>
      <c r="AA219">
        <v>0</v>
      </c>
      <c r="AB219">
        <v>0</v>
      </c>
      <c r="AC219">
        <v>0</v>
      </c>
      <c r="AD219">
        <v>1</v>
      </c>
      <c r="AE219">
        <v>0</v>
      </c>
      <c r="AF219" t="s">
        <v>3</v>
      </c>
      <c r="AG219">
        <v>0.05</v>
      </c>
      <c r="AH219">
        <v>2</v>
      </c>
      <c r="AI219">
        <v>68191355</v>
      </c>
      <c r="AJ219">
        <v>222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</row>
    <row r="220" spans="1:44" x14ac:dyDescent="0.2">
      <c r="A220">
        <f>ROW(Source!A143)</f>
        <v>143</v>
      </c>
      <c r="B220">
        <v>68191356</v>
      </c>
      <c r="C220">
        <v>68191346</v>
      </c>
      <c r="D220">
        <v>64870754</v>
      </c>
      <c r="E220">
        <v>1</v>
      </c>
      <c r="F220">
        <v>1</v>
      </c>
      <c r="G220">
        <v>1</v>
      </c>
      <c r="H220">
        <v>3</v>
      </c>
      <c r="I220" t="s">
        <v>912</v>
      </c>
      <c r="J220" t="s">
        <v>913</v>
      </c>
      <c r="K220" t="s">
        <v>914</v>
      </c>
      <c r="L220">
        <v>1374</v>
      </c>
      <c r="N220">
        <v>1013</v>
      </c>
      <c r="O220" t="s">
        <v>915</v>
      </c>
      <c r="P220" t="s">
        <v>915</v>
      </c>
      <c r="Q220">
        <v>1</v>
      </c>
      <c r="X220">
        <v>1.01</v>
      </c>
      <c r="Y220">
        <v>1</v>
      </c>
      <c r="Z220">
        <v>0</v>
      </c>
      <c r="AA220">
        <v>0</v>
      </c>
      <c r="AB220">
        <v>0</v>
      </c>
      <c r="AC220">
        <v>0</v>
      </c>
      <c r="AD220">
        <v>1</v>
      </c>
      <c r="AE220">
        <v>0</v>
      </c>
      <c r="AF220" t="s">
        <v>3</v>
      </c>
      <c r="AG220">
        <v>1.01</v>
      </c>
      <c r="AH220">
        <v>2</v>
      </c>
      <c r="AI220">
        <v>68191356</v>
      </c>
      <c r="AJ220">
        <v>223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</row>
    <row r="221" spans="1:44" x14ac:dyDescent="0.2">
      <c r="A221">
        <f>ROW(Source!A144)</f>
        <v>144</v>
      </c>
      <c r="B221">
        <v>68191366</v>
      </c>
      <c r="C221">
        <v>68191357</v>
      </c>
      <c r="D221">
        <v>29361034</v>
      </c>
      <c r="E221">
        <v>1</v>
      </c>
      <c r="F221">
        <v>1</v>
      </c>
      <c r="G221">
        <v>1</v>
      </c>
      <c r="H221">
        <v>1</v>
      </c>
      <c r="I221" t="s">
        <v>916</v>
      </c>
      <c r="J221" t="s">
        <v>3</v>
      </c>
      <c r="K221" t="s">
        <v>917</v>
      </c>
      <c r="L221">
        <v>1369</v>
      </c>
      <c r="N221">
        <v>1013</v>
      </c>
      <c r="O221" t="s">
        <v>665</v>
      </c>
      <c r="P221" t="s">
        <v>665</v>
      </c>
      <c r="Q221">
        <v>1</v>
      </c>
      <c r="X221">
        <v>2.82</v>
      </c>
      <c r="Y221">
        <v>0</v>
      </c>
      <c r="Z221">
        <v>0</v>
      </c>
      <c r="AA221">
        <v>0</v>
      </c>
      <c r="AB221">
        <v>9.4</v>
      </c>
      <c r="AC221">
        <v>0</v>
      </c>
      <c r="AD221">
        <v>1</v>
      </c>
      <c r="AE221">
        <v>1</v>
      </c>
      <c r="AF221" t="s">
        <v>3</v>
      </c>
      <c r="AG221">
        <v>2.82</v>
      </c>
      <c r="AH221">
        <v>2</v>
      </c>
      <c r="AI221">
        <v>68191358</v>
      </c>
      <c r="AJ221">
        <v>224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</row>
    <row r="222" spans="1:44" x14ac:dyDescent="0.2">
      <c r="A222">
        <f>ROW(Source!A144)</f>
        <v>144</v>
      </c>
      <c r="B222">
        <v>68191367</v>
      </c>
      <c r="C222">
        <v>68191357</v>
      </c>
      <c r="D222">
        <v>121548</v>
      </c>
      <c r="E222">
        <v>1</v>
      </c>
      <c r="F222">
        <v>1</v>
      </c>
      <c r="G222">
        <v>1</v>
      </c>
      <c r="H222">
        <v>1</v>
      </c>
      <c r="I222" t="s">
        <v>44</v>
      </c>
      <c r="J222" t="s">
        <v>3</v>
      </c>
      <c r="K222" t="s">
        <v>723</v>
      </c>
      <c r="L222">
        <v>608254</v>
      </c>
      <c r="N222">
        <v>1013</v>
      </c>
      <c r="O222" t="s">
        <v>724</v>
      </c>
      <c r="P222" t="s">
        <v>724</v>
      </c>
      <c r="Q222">
        <v>1</v>
      </c>
      <c r="X222">
        <v>0.01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1</v>
      </c>
      <c r="AE222">
        <v>2</v>
      </c>
      <c r="AF222" t="s">
        <v>3</v>
      </c>
      <c r="AG222">
        <v>0.01</v>
      </c>
      <c r="AH222">
        <v>2</v>
      </c>
      <c r="AI222">
        <v>68191359</v>
      </c>
      <c r="AJ222">
        <v>225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</row>
    <row r="223" spans="1:44" x14ac:dyDescent="0.2">
      <c r="A223">
        <f>ROW(Source!A144)</f>
        <v>144</v>
      </c>
      <c r="B223">
        <v>68191368</v>
      </c>
      <c r="C223">
        <v>68191357</v>
      </c>
      <c r="D223">
        <v>64871266</v>
      </c>
      <c r="E223">
        <v>1</v>
      </c>
      <c r="F223">
        <v>1</v>
      </c>
      <c r="G223">
        <v>1</v>
      </c>
      <c r="H223">
        <v>2</v>
      </c>
      <c r="I223" t="s">
        <v>918</v>
      </c>
      <c r="J223" t="s">
        <v>919</v>
      </c>
      <c r="K223" t="s">
        <v>920</v>
      </c>
      <c r="L223">
        <v>1368</v>
      </c>
      <c r="N223">
        <v>1011</v>
      </c>
      <c r="O223" t="s">
        <v>669</v>
      </c>
      <c r="P223" t="s">
        <v>669</v>
      </c>
      <c r="Q223">
        <v>1</v>
      </c>
      <c r="X223">
        <v>0.01</v>
      </c>
      <c r="Y223">
        <v>0</v>
      </c>
      <c r="Z223">
        <v>134.65</v>
      </c>
      <c r="AA223">
        <v>13.5</v>
      </c>
      <c r="AB223">
        <v>0</v>
      </c>
      <c r="AC223">
        <v>0</v>
      </c>
      <c r="AD223">
        <v>1</v>
      </c>
      <c r="AE223">
        <v>0</v>
      </c>
      <c r="AF223" t="s">
        <v>3</v>
      </c>
      <c r="AG223">
        <v>0.01</v>
      </c>
      <c r="AH223">
        <v>2</v>
      </c>
      <c r="AI223">
        <v>68191360</v>
      </c>
      <c r="AJ223">
        <v>226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</row>
    <row r="224" spans="1:44" x14ac:dyDescent="0.2">
      <c r="A224">
        <f>ROW(Source!A144)</f>
        <v>144</v>
      </c>
      <c r="B224">
        <v>68191369</v>
      </c>
      <c r="C224">
        <v>68191357</v>
      </c>
      <c r="D224">
        <v>64873129</v>
      </c>
      <c r="E224">
        <v>1</v>
      </c>
      <c r="F224">
        <v>1</v>
      </c>
      <c r="G224">
        <v>1</v>
      </c>
      <c r="H224">
        <v>2</v>
      </c>
      <c r="I224" t="s">
        <v>715</v>
      </c>
      <c r="J224" t="s">
        <v>716</v>
      </c>
      <c r="K224" t="s">
        <v>717</v>
      </c>
      <c r="L224">
        <v>1368</v>
      </c>
      <c r="N224">
        <v>1011</v>
      </c>
      <c r="O224" t="s">
        <v>669</v>
      </c>
      <c r="P224" t="s">
        <v>669</v>
      </c>
      <c r="Q224">
        <v>1</v>
      </c>
      <c r="X224">
        <v>0.01</v>
      </c>
      <c r="Y224">
        <v>0</v>
      </c>
      <c r="Z224">
        <v>87.17</v>
      </c>
      <c r="AA224">
        <v>11.6</v>
      </c>
      <c r="AB224">
        <v>0</v>
      </c>
      <c r="AC224">
        <v>0</v>
      </c>
      <c r="AD224">
        <v>1</v>
      </c>
      <c r="AE224">
        <v>0</v>
      </c>
      <c r="AF224" t="s">
        <v>3</v>
      </c>
      <c r="AG224">
        <v>0.01</v>
      </c>
      <c r="AH224">
        <v>2</v>
      </c>
      <c r="AI224">
        <v>68191361</v>
      </c>
      <c r="AJ224">
        <v>227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</row>
    <row r="225" spans="1:44" x14ac:dyDescent="0.2">
      <c r="A225">
        <f>ROW(Source!A144)</f>
        <v>144</v>
      </c>
      <c r="B225">
        <v>68191370</v>
      </c>
      <c r="C225">
        <v>68191357</v>
      </c>
      <c r="D225">
        <v>64808986</v>
      </c>
      <c r="E225">
        <v>1</v>
      </c>
      <c r="F225">
        <v>1</v>
      </c>
      <c r="G225">
        <v>1</v>
      </c>
      <c r="H225">
        <v>3</v>
      </c>
      <c r="I225" t="s">
        <v>930</v>
      </c>
      <c r="J225" t="s">
        <v>931</v>
      </c>
      <c r="K225" t="s">
        <v>932</v>
      </c>
      <c r="L225">
        <v>1346</v>
      </c>
      <c r="N225">
        <v>1009</v>
      </c>
      <c r="O225" t="s">
        <v>120</v>
      </c>
      <c r="P225" t="s">
        <v>120</v>
      </c>
      <c r="Q225">
        <v>1</v>
      </c>
      <c r="X225">
        <v>0.05</v>
      </c>
      <c r="Y225">
        <v>28.67</v>
      </c>
      <c r="Z225">
        <v>0</v>
      </c>
      <c r="AA225">
        <v>0</v>
      </c>
      <c r="AB225">
        <v>0</v>
      </c>
      <c r="AC225">
        <v>0</v>
      </c>
      <c r="AD225">
        <v>1</v>
      </c>
      <c r="AE225">
        <v>0</v>
      </c>
      <c r="AF225" t="s">
        <v>3</v>
      </c>
      <c r="AG225">
        <v>0.05</v>
      </c>
      <c r="AH225">
        <v>2</v>
      </c>
      <c r="AI225">
        <v>68191362</v>
      </c>
      <c r="AJ225">
        <v>228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</row>
    <row r="226" spans="1:44" x14ac:dyDescent="0.2">
      <c r="A226">
        <f>ROW(Source!A144)</f>
        <v>144</v>
      </c>
      <c r="B226">
        <v>68191371</v>
      </c>
      <c r="C226">
        <v>68191357</v>
      </c>
      <c r="D226">
        <v>64809271</v>
      </c>
      <c r="E226">
        <v>1</v>
      </c>
      <c r="F226">
        <v>1</v>
      </c>
      <c r="G226">
        <v>1</v>
      </c>
      <c r="H226">
        <v>3</v>
      </c>
      <c r="I226" t="s">
        <v>942</v>
      </c>
      <c r="J226" t="s">
        <v>943</v>
      </c>
      <c r="K226" t="s">
        <v>944</v>
      </c>
      <c r="L226">
        <v>1308</v>
      </c>
      <c r="N226">
        <v>1003</v>
      </c>
      <c r="O226" t="s">
        <v>259</v>
      </c>
      <c r="P226" t="s">
        <v>259</v>
      </c>
      <c r="Q226">
        <v>100</v>
      </c>
      <c r="X226">
        <v>0.05</v>
      </c>
      <c r="Y226">
        <v>120.36</v>
      </c>
      <c r="Z226">
        <v>0</v>
      </c>
      <c r="AA226">
        <v>0</v>
      </c>
      <c r="AB226">
        <v>0</v>
      </c>
      <c r="AC226">
        <v>0</v>
      </c>
      <c r="AD226">
        <v>1</v>
      </c>
      <c r="AE226">
        <v>0</v>
      </c>
      <c r="AF226" t="s">
        <v>3</v>
      </c>
      <c r="AG226">
        <v>0.05</v>
      </c>
      <c r="AH226">
        <v>2</v>
      </c>
      <c r="AI226">
        <v>68191363</v>
      </c>
      <c r="AJ226">
        <v>229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</row>
    <row r="227" spans="1:44" x14ac:dyDescent="0.2">
      <c r="A227">
        <f>ROW(Source!A144)</f>
        <v>144</v>
      </c>
      <c r="B227">
        <v>68191372</v>
      </c>
      <c r="C227">
        <v>68191357</v>
      </c>
      <c r="D227">
        <v>64809290</v>
      </c>
      <c r="E227">
        <v>1</v>
      </c>
      <c r="F227">
        <v>1</v>
      </c>
      <c r="G227">
        <v>1</v>
      </c>
      <c r="H227">
        <v>3</v>
      </c>
      <c r="I227" t="s">
        <v>933</v>
      </c>
      <c r="J227" t="s">
        <v>934</v>
      </c>
      <c r="K227" t="s">
        <v>935</v>
      </c>
      <c r="L227">
        <v>1346</v>
      </c>
      <c r="N227">
        <v>1009</v>
      </c>
      <c r="O227" t="s">
        <v>120</v>
      </c>
      <c r="P227" t="s">
        <v>120</v>
      </c>
      <c r="Q227">
        <v>1</v>
      </c>
      <c r="X227">
        <v>0.16</v>
      </c>
      <c r="Y227">
        <v>30.5</v>
      </c>
      <c r="Z227">
        <v>0</v>
      </c>
      <c r="AA227">
        <v>0</v>
      </c>
      <c r="AB227">
        <v>0</v>
      </c>
      <c r="AC227">
        <v>0</v>
      </c>
      <c r="AD227">
        <v>1</v>
      </c>
      <c r="AE227">
        <v>0</v>
      </c>
      <c r="AF227" t="s">
        <v>3</v>
      </c>
      <c r="AG227">
        <v>0.16</v>
      </c>
      <c r="AH227">
        <v>2</v>
      </c>
      <c r="AI227">
        <v>68191364</v>
      </c>
      <c r="AJ227">
        <v>230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</row>
    <row r="228" spans="1:44" x14ac:dyDescent="0.2">
      <c r="A228">
        <f>ROW(Source!A144)</f>
        <v>144</v>
      </c>
      <c r="B228">
        <v>68191373</v>
      </c>
      <c r="C228">
        <v>68191357</v>
      </c>
      <c r="D228">
        <v>64870754</v>
      </c>
      <c r="E228">
        <v>1</v>
      </c>
      <c r="F228">
        <v>1</v>
      </c>
      <c r="G228">
        <v>1</v>
      </c>
      <c r="H228">
        <v>3</v>
      </c>
      <c r="I228" t="s">
        <v>912</v>
      </c>
      <c r="J228" t="s">
        <v>913</v>
      </c>
      <c r="K228" t="s">
        <v>914</v>
      </c>
      <c r="L228">
        <v>1374</v>
      </c>
      <c r="N228">
        <v>1013</v>
      </c>
      <c r="O228" t="s">
        <v>915</v>
      </c>
      <c r="P228" t="s">
        <v>915</v>
      </c>
      <c r="Q228">
        <v>1</v>
      </c>
      <c r="X228">
        <v>0.53</v>
      </c>
      <c r="Y228">
        <v>1</v>
      </c>
      <c r="Z228">
        <v>0</v>
      </c>
      <c r="AA228">
        <v>0</v>
      </c>
      <c r="AB228">
        <v>0</v>
      </c>
      <c r="AC228">
        <v>0</v>
      </c>
      <c r="AD228">
        <v>1</v>
      </c>
      <c r="AE228">
        <v>0</v>
      </c>
      <c r="AF228" t="s">
        <v>3</v>
      </c>
      <c r="AG228">
        <v>0.53</v>
      </c>
      <c r="AH228">
        <v>2</v>
      </c>
      <c r="AI228">
        <v>68191365</v>
      </c>
      <c r="AJ228">
        <v>231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>
        <v>0</v>
      </c>
      <c r="AR228">
        <v>0</v>
      </c>
    </row>
    <row r="229" spans="1:44" x14ac:dyDescent="0.2">
      <c r="A229">
        <f>ROW(Source!A146)</f>
        <v>146</v>
      </c>
      <c r="B229">
        <v>68191414</v>
      </c>
      <c r="C229">
        <v>68191413</v>
      </c>
      <c r="D229">
        <v>29364679</v>
      </c>
      <c r="E229">
        <v>1</v>
      </c>
      <c r="F229">
        <v>1</v>
      </c>
      <c r="G229">
        <v>1</v>
      </c>
      <c r="H229">
        <v>1</v>
      </c>
      <c r="I229" t="s">
        <v>945</v>
      </c>
      <c r="J229" t="s">
        <v>3</v>
      </c>
      <c r="K229" t="s">
        <v>946</v>
      </c>
      <c r="L229">
        <v>1369</v>
      </c>
      <c r="N229">
        <v>1013</v>
      </c>
      <c r="O229" t="s">
        <v>665</v>
      </c>
      <c r="P229" t="s">
        <v>665</v>
      </c>
      <c r="Q229">
        <v>1</v>
      </c>
      <c r="X229">
        <v>30.48</v>
      </c>
      <c r="Y229">
        <v>0</v>
      </c>
      <c r="Z229">
        <v>0</v>
      </c>
      <c r="AA229">
        <v>0</v>
      </c>
      <c r="AB229">
        <v>9.92</v>
      </c>
      <c r="AC229">
        <v>0</v>
      </c>
      <c r="AD229">
        <v>1</v>
      </c>
      <c r="AE229">
        <v>1</v>
      </c>
      <c r="AF229" t="s">
        <v>3</v>
      </c>
      <c r="AG229">
        <v>30.48</v>
      </c>
      <c r="AH229">
        <v>2</v>
      </c>
      <c r="AI229">
        <v>68191414</v>
      </c>
      <c r="AJ229">
        <v>232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</row>
    <row r="230" spans="1:44" x14ac:dyDescent="0.2">
      <c r="A230">
        <f>ROW(Source!A146)</f>
        <v>146</v>
      </c>
      <c r="B230">
        <v>68191415</v>
      </c>
      <c r="C230">
        <v>68191413</v>
      </c>
      <c r="D230">
        <v>121548</v>
      </c>
      <c r="E230">
        <v>1</v>
      </c>
      <c r="F230">
        <v>1</v>
      </c>
      <c r="G230">
        <v>1</v>
      </c>
      <c r="H230">
        <v>1</v>
      </c>
      <c r="I230" t="s">
        <v>44</v>
      </c>
      <c r="J230" t="s">
        <v>3</v>
      </c>
      <c r="K230" t="s">
        <v>723</v>
      </c>
      <c r="L230">
        <v>608254</v>
      </c>
      <c r="N230">
        <v>1013</v>
      </c>
      <c r="O230" t="s">
        <v>724</v>
      </c>
      <c r="P230" t="s">
        <v>724</v>
      </c>
      <c r="Q230">
        <v>1</v>
      </c>
      <c r="X230">
        <v>0.03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1</v>
      </c>
      <c r="AE230">
        <v>2</v>
      </c>
      <c r="AF230" t="s">
        <v>3</v>
      </c>
      <c r="AG230">
        <v>0.03</v>
      </c>
      <c r="AH230">
        <v>2</v>
      </c>
      <c r="AI230">
        <v>68191415</v>
      </c>
      <c r="AJ230">
        <v>233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</row>
    <row r="231" spans="1:44" x14ac:dyDescent="0.2">
      <c r="A231">
        <f>ROW(Source!A146)</f>
        <v>146</v>
      </c>
      <c r="B231">
        <v>68191416</v>
      </c>
      <c r="C231">
        <v>68191413</v>
      </c>
      <c r="D231">
        <v>64871266</v>
      </c>
      <c r="E231">
        <v>1</v>
      </c>
      <c r="F231">
        <v>1</v>
      </c>
      <c r="G231">
        <v>1</v>
      </c>
      <c r="H231">
        <v>2</v>
      </c>
      <c r="I231" t="s">
        <v>918</v>
      </c>
      <c r="J231" t="s">
        <v>919</v>
      </c>
      <c r="K231" t="s">
        <v>920</v>
      </c>
      <c r="L231">
        <v>1368</v>
      </c>
      <c r="N231">
        <v>1011</v>
      </c>
      <c r="O231" t="s">
        <v>669</v>
      </c>
      <c r="P231" t="s">
        <v>669</v>
      </c>
      <c r="Q231">
        <v>1</v>
      </c>
      <c r="X231">
        <v>0.03</v>
      </c>
      <c r="Y231">
        <v>0</v>
      </c>
      <c r="Z231">
        <v>134.65</v>
      </c>
      <c r="AA231">
        <v>13.5</v>
      </c>
      <c r="AB231">
        <v>0</v>
      </c>
      <c r="AC231">
        <v>0</v>
      </c>
      <c r="AD231">
        <v>1</v>
      </c>
      <c r="AE231">
        <v>0</v>
      </c>
      <c r="AF231" t="s">
        <v>3</v>
      </c>
      <c r="AG231">
        <v>0.03</v>
      </c>
      <c r="AH231">
        <v>2</v>
      </c>
      <c r="AI231">
        <v>68191416</v>
      </c>
      <c r="AJ231">
        <v>234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</row>
    <row r="232" spans="1:44" x14ac:dyDescent="0.2">
      <c r="A232">
        <f>ROW(Source!A146)</f>
        <v>146</v>
      </c>
      <c r="B232">
        <v>68191417</v>
      </c>
      <c r="C232">
        <v>68191413</v>
      </c>
      <c r="D232">
        <v>64873129</v>
      </c>
      <c r="E232">
        <v>1</v>
      </c>
      <c r="F232">
        <v>1</v>
      </c>
      <c r="G232">
        <v>1</v>
      </c>
      <c r="H232">
        <v>2</v>
      </c>
      <c r="I232" t="s">
        <v>715</v>
      </c>
      <c r="J232" t="s">
        <v>716</v>
      </c>
      <c r="K232" t="s">
        <v>717</v>
      </c>
      <c r="L232">
        <v>1368</v>
      </c>
      <c r="N232">
        <v>1011</v>
      </c>
      <c r="O232" t="s">
        <v>669</v>
      </c>
      <c r="P232" t="s">
        <v>669</v>
      </c>
      <c r="Q232">
        <v>1</v>
      </c>
      <c r="X232">
        <v>0.02</v>
      </c>
      <c r="Y232">
        <v>0</v>
      </c>
      <c r="Z232">
        <v>87.17</v>
      </c>
      <c r="AA232">
        <v>11.6</v>
      </c>
      <c r="AB232">
        <v>0</v>
      </c>
      <c r="AC232">
        <v>0</v>
      </c>
      <c r="AD232">
        <v>1</v>
      </c>
      <c r="AE232">
        <v>0</v>
      </c>
      <c r="AF232" t="s">
        <v>3</v>
      </c>
      <c r="AG232">
        <v>0.02</v>
      </c>
      <c r="AH232">
        <v>2</v>
      </c>
      <c r="AI232">
        <v>68191417</v>
      </c>
      <c r="AJ232">
        <v>235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</row>
    <row r="233" spans="1:44" x14ac:dyDescent="0.2">
      <c r="A233">
        <f>ROW(Source!A146)</f>
        <v>146</v>
      </c>
      <c r="B233">
        <v>68191418</v>
      </c>
      <c r="C233">
        <v>68191413</v>
      </c>
      <c r="D233">
        <v>64808847</v>
      </c>
      <c r="E233">
        <v>1</v>
      </c>
      <c r="F233">
        <v>1</v>
      </c>
      <c r="G233">
        <v>1</v>
      </c>
      <c r="H233">
        <v>3</v>
      </c>
      <c r="I233" t="s">
        <v>947</v>
      </c>
      <c r="J233" t="s">
        <v>948</v>
      </c>
      <c r="K233" t="s">
        <v>754</v>
      </c>
      <c r="L233">
        <v>1346</v>
      </c>
      <c r="N233">
        <v>1009</v>
      </c>
      <c r="O233" t="s">
        <v>120</v>
      </c>
      <c r="P233" t="s">
        <v>120</v>
      </c>
      <c r="Q233">
        <v>1</v>
      </c>
      <c r="X233">
        <v>1.5</v>
      </c>
      <c r="Y233">
        <v>9.0399999999999991</v>
      </c>
      <c r="Z233">
        <v>0</v>
      </c>
      <c r="AA233">
        <v>0</v>
      </c>
      <c r="AB233">
        <v>0</v>
      </c>
      <c r="AC233">
        <v>0</v>
      </c>
      <c r="AD233">
        <v>1</v>
      </c>
      <c r="AE233">
        <v>0</v>
      </c>
      <c r="AF233" t="s">
        <v>3</v>
      </c>
      <c r="AG233">
        <v>1.5</v>
      </c>
      <c r="AH233">
        <v>2</v>
      </c>
      <c r="AI233">
        <v>68191418</v>
      </c>
      <c r="AJ233">
        <v>236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</row>
    <row r="234" spans="1:44" x14ac:dyDescent="0.2">
      <c r="A234">
        <f>ROW(Source!A146)</f>
        <v>146</v>
      </c>
      <c r="B234">
        <v>68191419</v>
      </c>
      <c r="C234">
        <v>68191413</v>
      </c>
      <c r="D234">
        <v>64809290</v>
      </c>
      <c r="E234">
        <v>1</v>
      </c>
      <c r="F234">
        <v>1</v>
      </c>
      <c r="G234">
        <v>1</v>
      </c>
      <c r="H234">
        <v>3</v>
      </c>
      <c r="I234" t="s">
        <v>933</v>
      </c>
      <c r="J234" t="s">
        <v>934</v>
      </c>
      <c r="K234" t="s">
        <v>935</v>
      </c>
      <c r="L234">
        <v>1346</v>
      </c>
      <c r="N234">
        <v>1009</v>
      </c>
      <c r="O234" t="s">
        <v>120</v>
      </c>
      <c r="P234" t="s">
        <v>120</v>
      </c>
      <c r="Q234">
        <v>1</v>
      </c>
      <c r="X234">
        <v>0.42</v>
      </c>
      <c r="Y234">
        <v>30.5</v>
      </c>
      <c r="Z234">
        <v>0</v>
      </c>
      <c r="AA234">
        <v>0</v>
      </c>
      <c r="AB234">
        <v>0</v>
      </c>
      <c r="AC234">
        <v>0</v>
      </c>
      <c r="AD234">
        <v>1</v>
      </c>
      <c r="AE234">
        <v>0</v>
      </c>
      <c r="AF234" t="s">
        <v>3</v>
      </c>
      <c r="AG234">
        <v>0.42</v>
      </c>
      <c r="AH234">
        <v>2</v>
      </c>
      <c r="AI234">
        <v>68191419</v>
      </c>
      <c r="AJ234">
        <v>237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</row>
    <row r="235" spans="1:44" x14ac:dyDescent="0.2">
      <c r="A235">
        <f>ROW(Source!A146)</f>
        <v>146</v>
      </c>
      <c r="B235">
        <v>68191420</v>
      </c>
      <c r="C235">
        <v>68191413</v>
      </c>
      <c r="D235">
        <v>64846603</v>
      </c>
      <c r="E235">
        <v>1</v>
      </c>
      <c r="F235">
        <v>1</v>
      </c>
      <c r="G235">
        <v>1</v>
      </c>
      <c r="H235">
        <v>3</v>
      </c>
      <c r="I235" t="s">
        <v>949</v>
      </c>
      <c r="J235" t="s">
        <v>950</v>
      </c>
      <c r="K235" t="s">
        <v>951</v>
      </c>
      <c r="L235">
        <v>1348</v>
      </c>
      <c r="N235">
        <v>1009</v>
      </c>
      <c r="O235" t="s">
        <v>133</v>
      </c>
      <c r="P235" t="s">
        <v>133</v>
      </c>
      <c r="Q235">
        <v>1000</v>
      </c>
      <c r="X235">
        <v>3.15E-3</v>
      </c>
      <c r="Y235">
        <v>729.98</v>
      </c>
      <c r="Z235">
        <v>0</v>
      </c>
      <c r="AA235">
        <v>0</v>
      </c>
      <c r="AB235">
        <v>0</v>
      </c>
      <c r="AC235">
        <v>0</v>
      </c>
      <c r="AD235">
        <v>1</v>
      </c>
      <c r="AE235">
        <v>0</v>
      </c>
      <c r="AF235" t="s">
        <v>3</v>
      </c>
      <c r="AG235">
        <v>3.15E-3</v>
      </c>
      <c r="AH235">
        <v>2</v>
      </c>
      <c r="AI235">
        <v>68191420</v>
      </c>
      <c r="AJ235">
        <v>238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</row>
    <row r="236" spans="1:44" x14ac:dyDescent="0.2">
      <c r="A236">
        <f>ROW(Source!A146)</f>
        <v>146</v>
      </c>
      <c r="B236">
        <v>68191421</v>
      </c>
      <c r="C236">
        <v>68191413</v>
      </c>
      <c r="D236">
        <v>64862995</v>
      </c>
      <c r="E236">
        <v>1</v>
      </c>
      <c r="F236">
        <v>1</v>
      </c>
      <c r="G236">
        <v>1</v>
      </c>
      <c r="H236">
        <v>3</v>
      </c>
      <c r="I236" t="s">
        <v>952</v>
      </c>
      <c r="J236" t="s">
        <v>953</v>
      </c>
      <c r="K236" t="s">
        <v>954</v>
      </c>
      <c r="L236">
        <v>1356</v>
      </c>
      <c r="N236">
        <v>1010</v>
      </c>
      <c r="O236" t="s">
        <v>271</v>
      </c>
      <c r="P236" t="s">
        <v>271</v>
      </c>
      <c r="Q236">
        <v>1000</v>
      </c>
      <c r="X236">
        <v>0.10199999999999999</v>
      </c>
      <c r="Y236">
        <v>280</v>
      </c>
      <c r="Z236">
        <v>0</v>
      </c>
      <c r="AA236">
        <v>0</v>
      </c>
      <c r="AB236">
        <v>0</v>
      </c>
      <c r="AC236">
        <v>0</v>
      </c>
      <c r="AD236">
        <v>1</v>
      </c>
      <c r="AE236">
        <v>0</v>
      </c>
      <c r="AF236" t="s">
        <v>3</v>
      </c>
      <c r="AG236">
        <v>0.10199999999999999</v>
      </c>
      <c r="AH236">
        <v>2</v>
      </c>
      <c r="AI236">
        <v>68191421</v>
      </c>
      <c r="AJ236">
        <v>240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</row>
    <row r="237" spans="1:44" x14ac:dyDescent="0.2">
      <c r="A237">
        <f>ROW(Source!A146)</f>
        <v>146</v>
      </c>
      <c r="B237">
        <v>68191422</v>
      </c>
      <c r="C237">
        <v>68191413</v>
      </c>
      <c r="D237">
        <v>64870754</v>
      </c>
      <c r="E237">
        <v>1</v>
      </c>
      <c r="F237">
        <v>1</v>
      </c>
      <c r="G237">
        <v>1</v>
      </c>
      <c r="H237">
        <v>3</v>
      </c>
      <c r="I237" t="s">
        <v>912</v>
      </c>
      <c r="J237" t="s">
        <v>913</v>
      </c>
      <c r="K237" t="s">
        <v>914</v>
      </c>
      <c r="L237">
        <v>1374</v>
      </c>
      <c r="N237">
        <v>1013</v>
      </c>
      <c r="O237" t="s">
        <v>915</v>
      </c>
      <c r="P237" t="s">
        <v>915</v>
      </c>
      <c r="Q237">
        <v>1</v>
      </c>
      <c r="X237">
        <v>6.05</v>
      </c>
      <c r="Y237">
        <v>1</v>
      </c>
      <c r="Z237">
        <v>0</v>
      </c>
      <c r="AA237">
        <v>0</v>
      </c>
      <c r="AB237">
        <v>0</v>
      </c>
      <c r="AC237">
        <v>0</v>
      </c>
      <c r="AD237">
        <v>1</v>
      </c>
      <c r="AE237">
        <v>0</v>
      </c>
      <c r="AF237" t="s">
        <v>3</v>
      </c>
      <c r="AG237">
        <v>6.05</v>
      </c>
      <c r="AH237">
        <v>2</v>
      </c>
      <c r="AI237">
        <v>68191422</v>
      </c>
      <c r="AJ237">
        <v>241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</row>
    <row r="238" spans="1:44" x14ac:dyDescent="0.2">
      <c r="A238">
        <f>ROW(Source!A148)</f>
        <v>148</v>
      </c>
      <c r="B238">
        <v>68191427</v>
      </c>
      <c r="C238">
        <v>68191426</v>
      </c>
      <c r="D238">
        <v>29364679</v>
      </c>
      <c r="E238">
        <v>1</v>
      </c>
      <c r="F238">
        <v>1</v>
      </c>
      <c r="G238">
        <v>1</v>
      </c>
      <c r="H238">
        <v>1</v>
      </c>
      <c r="I238" t="s">
        <v>945</v>
      </c>
      <c r="J238" t="s">
        <v>3</v>
      </c>
      <c r="K238" t="s">
        <v>946</v>
      </c>
      <c r="L238">
        <v>1369</v>
      </c>
      <c r="N238">
        <v>1013</v>
      </c>
      <c r="O238" t="s">
        <v>665</v>
      </c>
      <c r="P238" t="s">
        <v>665</v>
      </c>
      <c r="Q238">
        <v>1</v>
      </c>
      <c r="X238">
        <v>25.76</v>
      </c>
      <c r="Y238">
        <v>0</v>
      </c>
      <c r="Z238">
        <v>0</v>
      </c>
      <c r="AA238">
        <v>0</v>
      </c>
      <c r="AB238">
        <v>9.92</v>
      </c>
      <c r="AC238">
        <v>0</v>
      </c>
      <c r="AD238">
        <v>1</v>
      </c>
      <c r="AE238">
        <v>1</v>
      </c>
      <c r="AF238" t="s">
        <v>3</v>
      </c>
      <c r="AG238">
        <v>25.76</v>
      </c>
      <c r="AH238">
        <v>2</v>
      </c>
      <c r="AI238">
        <v>68191427</v>
      </c>
      <c r="AJ238">
        <v>242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</row>
    <row r="239" spans="1:44" x14ac:dyDescent="0.2">
      <c r="A239">
        <f>ROW(Source!A148)</f>
        <v>148</v>
      </c>
      <c r="B239">
        <v>68191428</v>
      </c>
      <c r="C239">
        <v>68191426</v>
      </c>
      <c r="D239">
        <v>121548</v>
      </c>
      <c r="E239">
        <v>1</v>
      </c>
      <c r="F239">
        <v>1</v>
      </c>
      <c r="G239">
        <v>1</v>
      </c>
      <c r="H239">
        <v>1</v>
      </c>
      <c r="I239" t="s">
        <v>44</v>
      </c>
      <c r="J239" t="s">
        <v>3</v>
      </c>
      <c r="K239" t="s">
        <v>723</v>
      </c>
      <c r="L239">
        <v>608254</v>
      </c>
      <c r="N239">
        <v>1013</v>
      </c>
      <c r="O239" t="s">
        <v>724</v>
      </c>
      <c r="P239" t="s">
        <v>724</v>
      </c>
      <c r="Q239">
        <v>1</v>
      </c>
      <c r="X239">
        <v>0.03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1</v>
      </c>
      <c r="AE239">
        <v>2</v>
      </c>
      <c r="AF239" t="s">
        <v>3</v>
      </c>
      <c r="AG239">
        <v>0.03</v>
      </c>
      <c r="AH239">
        <v>2</v>
      </c>
      <c r="AI239">
        <v>68191428</v>
      </c>
      <c r="AJ239">
        <v>243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</row>
    <row r="240" spans="1:44" x14ac:dyDescent="0.2">
      <c r="A240">
        <f>ROW(Source!A148)</f>
        <v>148</v>
      </c>
      <c r="B240">
        <v>68191429</v>
      </c>
      <c r="C240">
        <v>68191426</v>
      </c>
      <c r="D240">
        <v>64871266</v>
      </c>
      <c r="E240">
        <v>1</v>
      </c>
      <c r="F240">
        <v>1</v>
      </c>
      <c r="G240">
        <v>1</v>
      </c>
      <c r="H240">
        <v>2</v>
      </c>
      <c r="I240" t="s">
        <v>918</v>
      </c>
      <c r="J240" t="s">
        <v>919</v>
      </c>
      <c r="K240" t="s">
        <v>920</v>
      </c>
      <c r="L240">
        <v>1368</v>
      </c>
      <c r="N240">
        <v>1011</v>
      </c>
      <c r="O240" t="s">
        <v>669</v>
      </c>
      <c r="P240" t="s">
        <v>669</v>
      </c>
      <c r="Q240">
        <v>1</v>
      </c>
      <c r="X240">
        <v>0.03</v>
      </c>
      <c r="Y240">
        <v>0</v>
      </c>
      <c r="Z240">
        <v>134.65</v>
      </c>
      <c r="AA240">
        <v>13.5</v>
      </c>
      <c r="AB240">
        <v>0</v>
      </c>
      <c r="AC240">
        <v>0</v>
      </c>
      <c r="AD240">
        <v>1</v>
      </c>
      <c r="AE240">
        <v>0</v>
      </c>
      <c r="AF240" t="s">
        <v>3</v>
      </c>
      <c r="AG240">
        <v>0.03</v>
      </c>
      <c r="AH240">
        <v>2</v>
      </c>
      <c r="AI240">
        <v>68191429</v>
      </c>
      <c r="AJ240">
        <v>244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</row>
    <row r="241" spans="1:44" x14ac:dyDescent="0.2">
      <c r="A241">
        <f>ROW(Source!A148)</f>
        <v>148</v>
      </c>
      <c r="B241">
        <v>68191430</v>
      </c>
      <c r="C241">
        <v>68191426</v>
      </c>
      <c r="D241">
        <v>64873129</v>
      </c>
      <c r="E241">
        <v>1</v>
      </c>
      <c r="F241">
        <v>1</v>
      </c>
      <c r="G241">
        <v>1</v>
      </c>
      <c r="H241">
        <v>2</v>
      </c>
      <c r="I241" t="s">
        <v>715</v>
      </c>
      <c r="J241" t="s">
        <v>716</v>
      </c>
      <c r="K241" t="s">
        <v>717</v>
      </c>
      <c r="L241">
        <v>1368</v>
      </c>
      <c r="N241">
        <v>1011</v>
      </c>
      <c r="O241" t="s">
        <v>669</v>
      </c>
      <c r="P241" t="s">
        <v>669</v>
      </c>
      <c r="Q241">
        <v>1</v>
      </c>
      <c r="X241">
        <v>0.02</v>
      </c>
      <c r="Y241">
        <v>0</v>
      </c>
      <c r="Z241">
        <v>87.17</v>
      </c>
      <c r="AA241">
        <v>11.6</v>
      </c>
      <c r="AB241">
        <v>0</v>
      </c>
      <c r="AC241">
        <v>0</v>
      </c>
      <c r="AD241">
        <v>1</v>
      </c>
      <c r="AE241">
        <v>0</v>
      </c>
      <c r="AF241" t="s">
        <v>3</v>
      </c>
      <c r="AG241">
        <v>0.02</v>
      </c>
      <c r="AH241">
        <v>2</v>
      </c>
      <c r="AI241">
        <v>68191430</v>
      </c>
      <c r="AJ241">
        <v>245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</row>
    <row r="242" spans="1:44" x14ac:dyDescent="0.2">
      <c r="A242">
        <f>ROW(Source!A148)</f>
        <v>148</v>
      </c>
      <c r="B242">
        <v>68191431</v>
      </c>
      <c r="C242">
        <v>68191426</v>
      </c>
      <c r="D242">
        <v>64846603</v>
      </c>
      <c r="E242">
        <v>1</v>
      </c>
      <c r="F242">
        <v>1</v>
      </c>
      <c r="G242">
        <v>1</v>
      </c>
      <c r="H242">
        <v>3</v>
      </c>
      <c r="I242" t="s">
        <v>949</v>
      </c>
      <c r="J242" t="s">
        <v>950</v>
      </c>
      <c r="K242" t="s">
        <v>951</v>
      </c>
      <c r="L242">
        <v>1348</v>
      </c>
      <c r="N242">
        <v>1009</v>
      </c>
      <c r="O242" t="s">
        <v>133</v>
      </c>
      <c r="P242" t="s">
        <v>133</v>
      </c>
      <c r="Q242">
        <v>1000</v>
      </c>
      <c r="X242">
        <v>3.15E-3</v>
      </c>
      <c r="Y242">
        <v>729.98</v>
      </c>
      <c r="Z242">
        <v>0</v>
      </c>
      <c r="AA242">
        <v>0</v>
      </c>
      <c r="AB242">
        <v>0</v>
      </c>
      <c r="AC242">
        <v>0</v>
      </c>
      <c r="AD242">
        <v>1</v>
      </c>
      <c r="AE242">
        <v>0</v>
      </c>
      <c r="AF242" t="s">
        <v>3</v>
      </c>
      <c r="AG242">
        <v>3.15E-3</v>
      </c>
      <c r="AH242">
        <v>2</v>
      </c>
      <c r="AI242">
        <v>68191431</v>
      </c>
      <c r="AJ242">
        <v>246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</row>
    <row r="243" spans="1:44" x14ac:dyDescent="0.2">
      <c r="A243">
        <f>ROW(Source!A148)</f>
        <v>148</v>
      </c>
      <c r="B243">
        <v>68191432</v>
      </c>
      <c r="C243">
        <v>68191426</v>
      </c>
      <c r="D243">
        <v>64862995</v>
      </c>
      <c r="E243">
        <v>1</v>
      </c>
      <c r="F243">
        <v>1</v>
      </c>
      <c r="G243">
        <v>1</v>
      </c>
      <c r="H243">
        <v>3</v>
      </c>
      <c r="I243" t="s">
        <v>952</v>
      </c>
      <c r="J243" t="s">
        <v>953</v>
      </c>
      <c r="K243" t="s">
        <v>954</v>
      </c>
      <c r="L243">
        <v>1356</v>
      </c>
      <c r="N243">
        <v>1010</v>
      </c>
      <c r="O243" t="s">
        <v>271</v>
      </c>
      <c r="P243" t="s">
        <v>271</v>
      </c>
      <c r="Q243">
        <v>1000</v>
      </c>
      <c r="X243">
        <v>0.10199999999999999</v>
      </c>
      <c r="Y243">
        <v>280</v>
      </c>
      <c r="Z243">
        <v>0</v>
      </c>
      <c r="AA243">
        <v>0</v>
      </c>
      <c r="AB243">
        <v>0</v>
      </c>
      <c r="AC243">
        <v>0</v>
      </c>
      <c r="AD243">
        <v>1</v>
      </c>
      <c r="AE243">
        <v>0</v>
      </c>
      <c r="AF243" t="s">
        <v>3</v>
      </c>
      <c r="AG243">
        <v>0.10199999999999999</v>
      </c>
      <c r="AH243">
        <v>2</v>
      </c>
      <c r="AI243">
        <v>68191432</v>
      </c>
      <c r="AJ243">
        <v>247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</row>
    <row r="244" spans="1:44" x14ac:dyDescent="0.2">
      <c r="A244">
        <f>ROW(Source!A148)</f>
        <v>148</v>
      </c>
      <c r="B244">
        <v>68191433</v>
      </c>
      <c r="C244">
        <v>68191426</v>
      </c>
      <c r="D244">
        <v>64870754</v>
      </c>
      <c r="E244">
        <v>1</v>
      </c>
      <c r="F244">
        <v>1</v>
      </c>
      <c r="G244">
        <v>1</v>
      </c>
      <c r="H244">
        <v>3</v>
      </c>
      <c r="I244" t="s">
        <v>912</v>
      </c>
      <c r="J244" t="s">
        <v>913</v>
      </c>
      <c r="K244" t="s">
        <v>914</v>
      </c>
      <c r="L244">
        <v>1374</v>
      </c>
      <c r="N244">
        <v>1013</v>
      </c>
      <c r="O244" t="s">
        <v>915</v>
      </c>
      <c r="P244" t="s">
        <v>915</v>
      </c>
      <c r="Q244">
        <v>1</v>
      </c>
      <c r="X244">
        <v>5.1100000000000003</v>
      </c>
      <c r="Y244">
        <v>1</v>
      </c>
      <c r="Z244">
        <v>0</v>
      </c>
      <c r="AA244">
        <v>0</v>
      </c>
      <c r="AB244">
        <v>0</v>
      </c>
      <c r="AC244">
        <v>0</v>
      </c>
      <c r="AD244">
        <v>1</v>
      </c>
      <c r="AE244">
        <v>0</v>
      </c>
      <c r="AF244" t="s">
        <v>3</v>
      </c>
      <c r="AG244">
        <v>5.1100000000000003</v>
      </c>
      <c r="AH244">
        <v>2</v>
      </c>
      <c r="AI244">
        <v>68191433</v>
      </c>
      <c r="AJ244">
        <v>249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</row>
    <row r="245" spans="1:44" x14ac:dyDescent="0.2">
      <c r="A245">
        <f>ROW(Source!A150)</f>
        <v>150</v>
      </c>
      <c r="B245">
        <v>68191445</v>
      </c>
      <c r="C245">
        <v>68191444</v>
      </c>
      <c r="D245">
        <v>29364679</v>
      </c>
      <c r="E245">
        <v>1</v>
      </c>
      <c r="F245">
        <v>1</v>
      </c>
      <c r="G245">
        <v>1</v>
      </c>
      <c r="H245">
        <v>1</v>
      </c>
      <c r="I245" t="s">
        <v>945</v>
      </c>
      <c r="J245" t="s">
        <v>3</v>
      </c>
      <c r="K245" t="s">
        <v>946</v>
      </c>
      <c r="L245">
        <v>1369</v>
      </c>
      <c r="N245">
        <v>1013</v>
      </c>
      <c r="O245" t="s">
        <v>665</v>
      </c>
      <c r="P245" t="s">
        <v>665</v>
      </c>
      <c r="Q245">
        <v>1</v>
      </c>
      <c r="X245">
        <v>26.24</v>
      </c>
      <c r="Y245">
        <v>0</v>
      </c>
      <c r="Z245">
        <v>0</v>
      </c>
      <c r="AA245">
        <v>0</v>
      </c>
      <c r="AB245">
        <v>9.92</v>
      </c>
      <c r="AC245">
        <v>0</v>
      </c>
      <c r="AD245">
        <v>1</v>
      </c>
      <c r="AE245">
        <v>1</v>
      </c>
      <c r="AF245" t="s">
        <v>3</v>
      </c>
      <c r="AG245">
        <v>26.24</v>
      </c>
      <c r="AH245">
        <v>2</v>
      </c>
      <c r="AI245">
        <v>68191445</v>
      </c>
      <c r="AJ245">
        <v>250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</row>
    <row r="246" spans="1:44" x14ac:dyDescent="0.2">
      <c r="A246">
        <f>ROW(Source!A150)</f>
        <v>150</v>
      </c>
      <c r="B246">
        <v>68191446</v>
      </c>
      <c r="C246">
        <v>68191444</v>
      </c>
      <c r="D246">
        <v>121548</v>
      </c>
      <c r="E246">
        <v>1</v>
      </c>
      <c r="F246">
        <v>1</v>
      </c>
      <c r="G246">
        <v>1</v>
      </c>
      <c r="H246">
        <v>1</v>
      </c>
      <c r="I246" t="s">
        <v>44</v>
      </c>
      <c r="J246" t="s">
        <v>3</v>
      </c>
      <c r="K246" t="s">
        <v>723</v>
      </c>
      <c r="L246">
        <v>608254</v>
      </c>
      <c r="N246">
        <v>1013</v>
      </c>
      <c r="O246" t="s">
        <v>724</v>
      </c>
      <c r="P246" t="s">
        <v>724</v>
      </c>
      <c r="Q246">
        <v>1</v>
      </c>
      <c r="X246">
        <v>0.03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1</v>
      </c>
      <c r="AE246">
        <v>2</v>
      </c>
      <c r="AF246" t="s">
        <v>3</v>
      </c>
      <c r="AG246">
        <v>0.03</v>
      </c>
      <c r="AH246">
        <v>2</v>
      </c>
      <c r="AI246">
        <v>68191446</v>
      </c>
      <c r="AJ246">
        <v>251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</row>
    <row r="247" spans="1:44" x14ac:dyDescent="0.2">
      <c r="A247">
        <f>ROW(Source!A150)</f>
        <v>150</v>
      </c>
      <c r="B247">
        <v>68191447</v>
      </c>
      <c r="C247">
        <v>68191444</v>
      </c>
      <c r="D247">
        <v>64871266</v>
      </c>
      <c r="E247">
        <v>1</v>
      </c>
      <c r="F247">
        <v>1</v>
      </c>
      <c r="G247">
        <v>1</v>
      </c>
      <c r="H247">
        <v>2</v>
      </c>
      <c r="I247" t="s">
        <v>918</v>
      </c>
      <c r="J247" t="s">
        <v>919</v>
      </c>
      <c r="K247" t="s">
        <v>920</v>
      </c>
      <c r="L247">
        <v>1368</v>
      </c>
      <c r="N247">
        <v>1011</v>
      </c>
      <c r="O247" t="s">
        <v>669</v>
      </c>
      <c r="P247" t="s">
        <v>669</v>
      </c>
      <c r="Q247">
        <v>1</v>
      </c>
      <c r="X247">
        <v>0.03</v>
      </c>
      <c r="Y247">
        <v>0</v>
      </c>
      <c r="Z247">
        <v>134.65</v>
      </c>
      <c r="AA247">
        <v>13.5</v>
      </c>
      <c r="AB247">
        <v>0</v>
      </c>
      <c r="AC247">
        <v>0</v>
      </c>
      <c r="AD247">
        <v>1</v>
      </c>
      <c r="AE247">
        <v>0</v>
      </c>
      <c r="AF247" t="s">
        <v>3</v>
      </c>
      <c r="AG247">
        <v>0.03</v>
      </c>
      <c r="AH247">
        <v>2</v>
      </c>
      <c r="AI247">
        <v>68191447</v>
      </c>
      <c r="AJ247">
        <v>252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</row>
    <row r="248" spans="1:44" x14ac:dyDescent="0.2">
      <c r="A248">
        <f>ROW(Source!A150)</f>
        <v>150</v>
      </c>
      <c r="B248">
        <v>68191448</v>
      </c>
      <c r="C248">
        <v>68191444</v>
      </c>
      <c r="D248">
        <v>64873129</v>
      </c>
      <c r="E248">
        <v>1</v>
      </c>
      <c r="F248">
        <v>1</v>
      </c>
      <c r="G248">
        <v>1</v>
      </c>
      <c r="H248">
        <v>2</v>
      </c>
      <c r="I248" t="s">
        <v>715</v>
      </c>
      <c r="J248" t="s">
        <v>716</v>
      </c>
      <c r="K248" t="s">
        <v>717</v>
      </c>
      <c r="L248">
        <v>1368</v>
      </c>
      <c r="N248">
        <v>1011</v>
      </c>
      <c r="O248" t="s">
        <v>669</v>
      </c>
      <c r="P248" t="s">
        <v>669</v>
      </c>
      <c r="Q248">
        <v>1</v>
      </c>
      <c r="X248">
        <v>0.02</v>
      </c>
      <c r="Y248">
        <v>0</v>
      </c>
      <c r="Z248">
        <v>87.17</v>
      </c>
      <c r="AA248">
        <v>11.6</v>
      </c>
      <c r="AB248">
        <v>0</v>
      </c>
      <c r="AC248">
        <v>0</v>
      </c>
      <c r="AD248">
        <v>1</v>
      </c>
      <c r="AE248">
        <v>0</v>
      </c>
      <c r="AF248" t="s">
        <v>3</v>
      </c>
      <c r="AG248">
        <v>0.02</v>
      </c>
      <c r="AH248">
        <v>2</v>
      </c>
      <c r="AI248">
        <v>68191448</v>
      </c>
      <c r="AJ248">
        <v>253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</row>
    <row r="249" spans="1:44" x14ac:dyDescent="0.2">
      <c r="A249">
        <f>ROW(Source!A150)</f>
        <v>150</v>
      </c>
      <c r="B249">
        <v>68191449</v>
      </c>
      <c r="C249">
        <v>68191444</v>
      </c>
      <c r="D249">
        <v>64846603</v>
      </c>
      <c r="E249">
        <v>1</v>
      </c>
      <c r="F249">
        <v>1</v>
      </c>
      <c r="G249">
        <v>1</v>
      </c>
      <c r="H249">
        <v>3</v>
      </c>
      <c r="I249" t="s">
        <v>949</v>
      </c>
      <c r="J249" t="s">
        <v>950</v>
      </c>
      <c r="K249" t="s">
        <v>951</v>
      </c>
      <c r="L249">
        <v>1348</v>
      </c>
      <c r="N249">
        <v>1009</v>
      </c>
      <c r="O249" t="s">
        <v>133</v>
      </c>
      <c r="P249" t="s">
        <v>133</v>
      </c>
      <c r="Q249">
        <v>1000</v>
      </c>
      <c r="X249">
        <v>3.15E-3</v>
      </c>
      <c r="Y249">
        <v>729.98</v>
      </c>
      <c r="Z249">
        <v>0</v>
      </c>
      <c r="AA249">
        <v>0</v>
      </c>
      <c r="AB249">
        <v>0</v>
      </c>
      <c r="AC249">
        <v>0</v>
      </c>
      <c r="AD249">
        <v>1</v>
      </c>
      <c r="AE249">
        <v>0</v>
      </c>
      <c r="AF249" t="s">
        <v>3</v>
      </c>
      <c r="AG249">
        <v>3.15E-3</v>
      </c>
      <c r="AH249">
        <v>2</v>
      </c>
      <c r="AI249">
        <v>68191449</v>
      </c>
      <c r="AJ249">
        <v>254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</row>
    <row r="250" spans="1:44" x14ac:dyDescent="0.2">
      <c r="A250">
        <f>ROW(Source!A150)</f>
        <v>150</v>
      </c>
      <c r="B250">
        <v>68191450</v>
      </c>
      <c r="C250">
        <v>68191444</v>
      </c>
      <c r="D250">
        <v>64862995</v>
      </c>
      <c r="E250">
        <v>1</v>
      </c>
      <c r="F250">
        <v>1</v>
      </c>
      <c r="G250">
        <v>1</v>
      </c>
      <c r="H250">
        <v>3</v>
      </c>
      <c r="I250" t="s">
        <v>952</v>
      </c>
      <c r="J250" t="s">
        <v>953</v>
      </c>
      <c r="K250" t="s">
        <v>954</v>
      </c>
      <c r="L250">
        <v>1356</v>
      </c>
      <c r="N250">
        <v>1010</v>
      </c>
      <c r="O250" t="s">
        <v>271</v>
      </c>
      <c r="P250" t="s">
        <v>271</v>
      </c>
      <c r="Q250">
        <v>1000</v>
      </c>
      <c r="X250">
        <v>0.10199999999999999</v>
      </c>
      <c r="Y250">
        <v>280</v>
      </c>
      <c r="Z250">
        <v>0</v>
      </c>
      <c r="AA250">
        <v>0</v>
      </c>
      <c r="AB250">
        <v>0</v>
      </c>
      <c r="AC250">
        <v>0</v>
      </c>
      <c r="AD250">
        <v>1</v>
      </c>
      <c r="AE250">
        <v>0</v>
      </c>
      <c r="AF250" t="s">
        <v>3</v>
      </c>
      <c r="AG250">
        <v>0.10199999999999999</v>
      </c>
      <c r="AH250">
        <v>2</v>
      </c>
      <c r="AI250">
        <v>68191450</v>
      </c>
      <c r="AJ250">
        <v>255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</row>
    <row r="251" spans="1:44" x14ac:dyDescent="0.2">
      <c r="A251">
        <f>ROW(Source!A150)</f>
        <v>150</v>
      </c>
      <c r="B251">
        <v>68191451</v>
      </c>
      <c r="C251">
        <v>68191444</v>
      </c>
      <c r="D251">
        <v>64870754</v>
      </c>
      <c r="E251">
        <v>1</v>
      </c>
      <c r="F251">
        <v>1</v>
      </c>
      <c r="G251">
        <v>1</v>
      </c>
      <c r="H251">
        <v>3</v>
      </c>
      <c r="I251" t="s">
        <v>912</v>
      </c>
      <c r="J251" t="s">
        <v>913</v>
      </c>
      <c r="K251" t="s">
        <v>914</v>
      </c>
      <c r="L251">
        <v>1374</v>
      </c>
      <c r="N251">
        <v>1013</v>
      </c>
      <c r="O251" t="s">
        <v>915</v>
      </c>
      <c r="P251" t="s">
        <v>915</v>
      </c>
      <c r="Q251">
        <v>1</v>
      </c>
      <c r="X251">
        <v>5.21</v>
      </c>
      <c r="Y251">
        <v>1</v>
      </c>
      <c r="Z251">
        <v>0</v>
      </c>
      <c r="AA251">
        <v>0</v>
      </c>
      <c r="AB251">
        <v>0</v>
      </c>
      <c r="AC251">
        <v>0</v>
      </c>
      <c r="AD251">
        <v>1</v>
      </c>
      <c r="AE251">
        <v>0</v>
      </c>
      <c r="AF251" t="s">
        <v>3</v>
      </c>
      <c r="AG251">
        <v>5.21</v>
      </c>
      <c r="AH251">
        <v>2</v>
      </c>
      <c r="AI251">
        <v>68191451</v>
      </c>
      <c r="AJ251">
        <v>257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  <c r="AQ251">
        <v>0</v>
      </c>
      <c r="AR251">
        <v>0</v>
      </c>
    </row>
    <row r="252" spans="1:44" x14ac:dyDescent="0.2">
      <c r="A252">
        <f>ROW(Source!A152)</f>
        <v>152</v>
      </c>
      <c r="B252">
        <v>68191461</v>
      </c>
      <c r="C252">
        <v>68191460</v>
      </c>
      <c r="D252">
        <v>29364679</v>
      </c>
      <c r="E252">
        <v>1</v>
      </c>
      <c r="F252">
        <v>1</v>
      </c>
      <c r="G252">
        <v>1</v>
      </c>
      <c r="H252">
        <v>1</v>
      </c>
      <c r="I252" t="s">
        <v>945</v>
      </c>
      <c r="J252" t="s">
        <v>3</v>
      </c>
      <c r="K252" t="s">
        <v>946</v>
      </c>
      <c r="L252">
        <v>1369</v>
      </c>
      <c r="N252">
        <v>1013</v>
      </c>
      <c r="O252" t="s">
        <v>665</v>
      </c>
      <c r="P252" t="s">
        <v>665</v>
      </c>
      <c r="Q252">
        <v>1</v>
      </c>
      <c r="X252">
        <v>213.6</v>
      </c>
      <c r="Y252">
        <v>0</v>
      </c>
      <c r="Z252">
        <v>0</v>
      </c>
      <c r="AA252">
        <v>0</v>
      </c>
      <c r="AB252">
        <v>9.92</v>
      </c>
      <c r="AC252">
        <v>0</v>
      </c>
      <c r="AD252">
        <v>1</v>
      </c>
      <c r="AE252">
        <v>1</v>
      </c>
      <c r="AF252" t="s">
        <v>3</v>
      </c>
      <c r="AG252">
        <v>213.6</v>
      </c>
      <c r="AH252">
        <v>2</v>
      </c>
      <c r="AI252">
        <v>68191461</v>
      </c>
      <c r="AJ252">
        <v>258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</row>
    <row r="253" spans="1:44" x14ac:dyDescent="0.2">
      <c r="A253">
        <f>ROW(Source!A152)</f>
        <v>152</v>
      </c>
      <c r="B253">
        <v>68191462</v>
      </c>
      <c r="C253">
        <v>68191460</v>
      </c>
      <c r="D253">
        <v>121548</v>
      </c>
      <c r="E253">
        <v>1</v>
      </c>
      <c r="F253">
        <v>1</v>
      </c>
      <c r="G253">
        <v>1</v>
      </c>
      <c r="H253">
        <v>1</v>
      </c>
      <c r="I253" t="s">
        <v>44</v>
      </c>
      <c r="J253" t="s">
        <v>3</v>
      </c>
      <c r="K253" t="s">
        <v>723</v>
      </c>
      <c r="L253">
        <v>608254</v>
      </c>
      <c r="N253">
        <v>1013</v>
      </c>
      <c r="O253" t="s">
        <v>724</v>
      </c>
      <c r="P253" t="s">
        <v>724</v>
      </c>
      <c r="Q253">
        <v>1</v>
      </c>
      <c r="X253">
        <v>0.99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1</v>
      </c>
      <c r="AE253">
        <v>2</v>
      </c>
      <c r="AF253" t="s">
        <v>3</v>
      </c>
      <c r="AG253">
        <v>0.99</v>
      </c>
      <c r="AH253">
        <v>2</v>
      </c>
      <c r="AI253">
        <v>68191462</v>
      </c>
      <c r="AJ253">
        <v>259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</row>
    <row r="254" spans="1:44" x14ac:dyDescent="0.2">
      <c r="A254">
        <f>ROW(Source!A152)</f>
        <v>152</v>
      </c>
      <c r="B254">
        <v>68191463</v>
      </c>
      <c r="C254">
        <v>68191460</v>
      </c>
      <c r="D254">
        <v>64871266</v>
      </c>
      <c r="E254">
        <v>1</v>
      </c>
      <c r="F254">
        <v>1</v>
      </c>
      <c r="G254">
        <v>1</v>
      </c>
      <c r="H254">
        <v>2</v>
      </c>
      <c r="I254" t="s">
        <v>918</v>
      </c>
      <c r="J254" t="s">
        <v>919</v>
      </c>
      <c r="K254" t="s">
        <v>920</v>
      </c>
      <c r="L254">
        <v>1368</v>
      </c>
      <c r="N254">
        <v>1011</v>
      </c>
      <c r="O254" t="s">
        <v>669</v>
      </c>
      <c r="P254" t="s">
        <v>669</v>
      </c>
      <c r="Q254">
        <v>1</v>
      </c>
      <c r="X254">
        <v>0.99</v>
      </c>
      <c r="Y254">
        <v>0</v>
      </c>
      <c r="Z254">
        <v>134.65</v>
      </c>
      <c r="AA254">
        <v>13.5</v>
      </c>
      <c r="AB254">
        <v>0</v>
      </c>
      <c r="AC254">
        <v>0</v>
      </c>
      <c r="AD254">
        <v>1</v>
      </c>
      <c r="AE254">
        <v>0</v>
      </c>
      <c r="AF254" t="s">
        <v>3</v>
      </c>
      <c r="AG254">
        <v>0.99</v>
      </c>
      <c r="AH254">
        <v>2</v>
      </c>
      <c r="AI254">
        <v>68191463</v>
      </c>
      <c r="AJ254">
        <v>260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</row>
    <row r="255" spans="1:44" x14ac:dyDescent="0.2">
      <c r="A255">
        <f>ROW(Source!A152)</f>
        <v>152</v>
      </c>
      <c r="B255">
        <v>68191464</v>
      </c>
      <c r="C255">
        <v>68191460</v>
      </c>
      <c r="D255">
        <v>64871481</v>
      </c>
      <c r="E255">
        <v>1</v>
      </c>
      <c r="F255">
        <v>1</v>
      </c>
      <c r="G255">
        <v>1</v>
      </c>
      <c r="H255">
        <v>2</v>
      </c>
      <c r="I255" t="s">
        <v>743</v>
      </c>
      <c r="J255" t="s">
        <v>744</v>
      </c>
      <c r="K255" t="s">
        <v>745</v>
      </c>
      <c r="L255">
        <v>1368</v>
      </c>
      <c r="N255">
        <v>1011</v>
      </c>
      <c r="O255" t="s">
        <v>669</v>
      </c>
      <c r="P255" t="s">
        <v>669</v>
      </c>
      <c r="Q255">
        <v>1</v>
      </c>
      <c r="X255">
        <v>1.1399999999999999</v>
      </c>
      <c r="Y255">
        <v>0</v>
      </c>
      <c r="Z255">
        <v>8.1</v>
      </c>
      <c r="AA255">
        <v>0</v>
      </c>
      <c r="AB255">
        <v>0</v>
      </c>
      <c r="AC255">
        <v>0</v>
      </c>
      <c r="AD255">
        <v>1</v>
      </c>
      <c r="AE255">
        <v>0</v>
      </c>
      <c r="AF255" t="s">
        <v>3</v>
      </c>
      <c r="AG255">
        <v>1.1399999999999999</v>
      </c>
      <c r="AH255">
        <v>2</v>
      </c>
      <c r="AI255">
        <v>68191464</v>
      </c>
      <c r="AJ255">
        <v>261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</row>
    <row r="256" spans="1:44" x14ac:dyDescent="0.2">
      <c r="A256">
        <f>ROW(Source!A152)</f>
        <v>152</v>
      </c>
      <c r="B256">
        <v>68191465</v>
      </c>
      <c r="C256">
        <v>68191460</v>
      </c>
      <c r="D256">
        <v>64873129</v>
      </c>
      <c r="E256">
        <v>1</v>
      </c>
      <c r="F256">
        <v>1</v>
      </c>
      <c r="G256">
        <v>1</v>
      </c>
      <c r="H256">
        <v>2</v>
      </c>
      <c r="I256" t="s">
        <v>715</v>
      </c>
      <c r="J256" t="s">
        <v>716</v>
      </c>
      <c r="K256" t="s">
        <v>717</v>
      </c>
      <c r="L256">
        <v>1368</v>
      </c>
      <c r="N256">
        <v>1011</v>
      </c>
      <c r="O256" t="s">
        <v>669</v>
      </c>
      <c r="P256" t="s">
        <v>669</v>
      </c>
      <c r="Q256">
        <v>1</v>
      </c>
      <c r="X256">
        <v>0.99</v>
      </c>
      <c r="Y256">
        <v>0</v>
      </c>
      <c r="Z256">
        <v>87.17</v>
      </c>
      <c r="AA256">
        <v>11.6</v>
      </c>
      <c r="AB256">
        <v>0</v>
      </c>
      <c r="AC256">
        <v>0</v>
      </c>
      <c r="AD256">
        <v>1</v>
      </c>
      <c r="AE256">
        <v>0</v>
      </c>
      <c r="AF256" t="s">
        <v>3</v>
      </c>
      <c r="AG256">
        <v>0.99</v>
      </c>
      <c r="AH256">
        <v>2</v>
      </c>
      <c r="AI256">
        <v>68191465</v>
      </c>
      <c r="AJ256">
        <v>262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</row>
    <row r="257" spans="1:44" x14ac:dyDescent="0.2">
      <c r="A257">
        <f>ROW(Source!A152)</f>
        <v>152</v>
      </c>
      <c r="B257">
        <v>68191466</v>
      </c>
      <c r="C257">
        <v>68191460</v>
      </c>
      <c r="D257">
        <v>64808663</v>
      </c>
      <c r="E257">
        <v>1</v>
      </c>
      <c r="F257">
        <v>1</v>
      </c>
      <c r="G257">
        <v>1</v>
      </c>
      <c r="H257">
        <v>3</v>
      </c>
      <c r="I257" t="s">
        <v>955</v>
      </c>
      <c r="J257" t="s">
        <v>956</v>
      </c>
      <c r="K257" t="s">
        <v>957</v>
      </c>
      <c r="L257">
        <v>1348</v>
      </c>
      <c r="N257">
        <v>1009</v>
      </c>
      <c r="O257" t="s">
        <v>133</v>
      </c>
      <c r="P257" t="s">
        <v>133</v>
      </c>
      <c r="Q257">
        <v>1000</v>
      </c>
      <c r="X257">
        <v>0.15</v>
      </c>
      <c r="Y257">
        <v>5000.01</v>
      </c>
      <c r="Z257">
        <v>0</v>
      </c>
      <c r="AA257">
        <v>0</v>
      </c>
      <c r="AB257">
        <v>0</v>
      </c>
      <c r="AC257">
        <v>0</v>
      </c>
      <c r="AD257">
        <v>1</v>
      </c>
      <c r="AE257">
        <v>0</v>
      </c>
      <c r="AF257" t="s">
        <v>3</v>
      </c>
      <c r="AG257">
        <v>0.15</v>
      </c>
      <c r="AH257">
        <v>2</v>
      </c>
      <c r="AI257">
        <v>68191466</v>
      </c>
      <c r="AJ257">
        <v>263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</row>
    <row r="258" spans="1:44" x14ac:dyDescent="0.2">
      <c r="A258">
        <f>ROW(Source!A152)</f>
        <v>152</v>
      </c>
      <c r="B258">
        <v>68191467</v>
      </c>
      <c r="C258">
        <v>68191460</v>
      </c>
      <c r="D258">
        <v>64808809</v>
      </c>
      <c r="E258">
        <v>1</v>
      </c>
      <c r="F258">
        <v>1</v>
      </c>
      <c r="G258">
        <v>1</v>
      </c>
      <c r="H258">
        <v>3</v>
      </c>
      <c r="I258" t="s">
        <v>921</v>
      </c>
      <c r="J258" t="s">
        <v>922</v>
      </c>
      <c r="K258" t="s">
        <v>923</v>
      </c>
      <c r="L258">
        <v>1346</v>
      </c>
      <c r="N258">
        <v>1009</v>
      </c>
      <c r="O258" t="s">
        <v>120</v>
      </c>
      <c r="P258" t="s">
        <v>120</v>
      </c>
      <c r="Q258">
        <v>1</v>
      </c>
      <c r="X258">
        <v>2.1</v>
      </c>
      <c r="Y258">
        <v>14.31</v>
      </c>
      <c r="Z258">
        <v>0</v>
      </c>
      <c r="AA258">
        <v>0</v>
      </c>
      <c r="AB258">
        <v>0</v>
      </c>
      <c r="AC258">
        <v>0</v>
      </c>
      <c r="AD258">
        <v>1</v>
      </c>
      <c r="AE258">
        <v>0</v>
      </c>
      <c r="AF258" t="s">
        <v>3</v>
      </c>
      <c r="AG258">
        <v>2.1</v>
      </c>
      <c r="AH258">
        <v>2</v>
      </c>
      <c r="AI258">
        <v>68191467</v>
      </c>
      <c r="AJ258">
        <v>264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</row>
    <row r="259" spans="1:44" x14ac:dyDescent="0.2">
      <c r="A259">
        <f>ROW(Source!A152)</f>
        <v>152</v>
      </c>
      <c r="B259">
        <v>68191468</v>
      </c>
      <c r="C259">
        <v>68191460</v>
      </c>
      <c r="D259">
        <v>64808847</v>
      </c>
      <c r="E259">
        <v>1</v>
      </c>
      <c r="F259">
        <v>1</v>
      </c>
      <c r="G259">
        <v>1</v>
      </c>
      <c r="H259">
        <v>3</v>
      </c>
      <c r="I259" t="s">
        <v>947</v>
      </c>
      <c r="J259" t="s">
        <v>948</v>
      </c>
      <c r="K259" t="s">
        <v>754</v>
      </c>
      <c r="L259">
        <v>1346</v>
      </c>
      <c r="N259">
        <v>1009</v>
      </c>
      <c r="O259" t="s">
        <v>120</v>
      </c>
      <c r="P259" t="s">
        <v>120</v>
      </c>
      <c r="Q259">
        <v>1</v>
      </c>
      <c r="X259">
        <v>10.4</v>
      </c>
      <c r="Y259">
        <v>9.0399999999999991</v>
      </c>
      <c r="Z259">
        <v>0</v>
      </c>
      <c r="AA259">
        <v>0</v>
      </c>
      <c r="AB259">
        <v>0</v>
      </c>
      <c r="AC259">
        <v>0</v>
      </c>
      <c r="AD259">
        <v>1</v>
      </c>
      <c r="AE259">
        <v>0</v>
      </c>
      <c r="AF259" t="s">
        <v>3</v>
      </c>
      <c r="AG259">
        <v>10.4</v>
      </c>
      <c r="AH259">
        <v>2</v>
      </c>
      <c r="AI259">
        <v>68191468</v>
      </c>
      <c r="AJ259">
        <v>265</v>
      </c>
      <c r="AK259">
        <v>0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</row>
    <row r="260" spans="1:44" x14ac:dyDescent="0.2">
      <c r="A260">
        <f>ROW(Source!A152)</f>
        <v>152</v>
      </c>
      <c r="B260">
        <v>68191469</v>
      </c>
      <c r="C260">
        <v>68191460</v>
      </c>
      <c r="D260">
        <v>64808986</v>
      </c>
      <c r="E260">
        <v>1</v>
      </c>
      <c r="F260">
        <v>1</v>
      </c>
      <c r="G260">
        <v>1</v>
      </c>
      <c r="H260">
        <v>3</v>
      </c>
      <c r="I260" t="s">
        <v>930</v>
      </c>
      <c r="J260" t="s">
        <v>931</v>
      </c>
      <c r="K260" t="s">
        <v>932</v>
      </c>
      <c r="L260">
        <v>1346</v>
      </c>
      <c r="N260">
        <v>1009</v>
      </c>
      <c r="O260" t="s">
        <v>120</v>
      </c>
      <c r="P260" t="s">
        <v>120</v>
      </c>
      <c r="Q260">
        <v>1</v>
      </c>
      <c r="X260">
        <v>3</v>
      </c>
      <c r="Y260">
        <v>28.67</v>
      </c>
      <c r="Z260">
        <v>0</v>
      </c>
      <c r="AA260">
        <v>0</v>
      </c>
      <c r="AB260">
        <v>0</v>
      </c>
      <c r="AC260">
        <v>0</v>
      </c>
      <c r="AD260">
        <v>1</v>
      </c>
      <c r="AE260">
        <v>0</v>
      </c>
      <c r="AF260" t="s">
        <v>3</v>
      </c>
      <c r="AG260">
        <v>3</v>
      </c>
      <c r="AH260">
        <v>2</v>
      </c>
      <c r="AI260">
        <v>68191469</v>
      </c>
      <c r="AJ260">
        <v>266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</row>
    <row r="261" spans="1:44" x14ac:dyDescent="0.2">
      <c r="A261">
        <f>ROW(Source!A152)</f>
        <v>152</v>
      </c>
      <c r="B261">
        <v>68191470</v>
      </c>
      <c r="C261">
        <v>68191460</v>
      </c>
      <c r="D261">
        <v>64809271</v>
      </c>
      <c r="E261">
        <v>1</v>
      </c>
      <c r="F261">
        <v>1</v>
      </c>
      <c r="G261">
        <v>1</v>
      </c>
      <c r="H261">
        <v>3</v>
      </c>
      <c r="I261" t="s">
        <v>942</v>
      </c>
      <c r="J261" t="s">
        <v>943</v>
      </c>
      <c r="K261" t="s">
        <v>944</v>
      </c>
      <c r="L261">
        <v>1308</v>
      </c>
      <c r="N261">
        <v>1003</v>
      </c>
      <c r="O261" t="s">
        <v>259</v>
      </c>
      <c r="P261" t="s">
        <v>259</v>
      </c>
      <c r="Q261">
        <v>100</v>
      </c>
      <c r="X261">
        <v>0.1</v>
      </c>
      <c r="Y261">
        <v>120.36</v>
      </c>
      <c r="Z261">
        <v>0</v>
      </c>
      <c r="AA261">
        <v>0</v>
      </c>
      <c r="AB261">
        <v>0</v>
      </c>
      <c r="AC261">
        <v>0</v>
      </c>
      <c r="AD261">
        <v>1</v>
      </c>
      <c r="AE261">
        <v>0</v>
      </c>
      <c r="AF261" t="s">
        <v>3</v>
      </c>
      <c r="AG261">
        <v>0.1</v>
      </c>
      <c r="AH261">
        <v>2</v>
      </c>
      <c r="AI261">
        <v>68191470</v>
      </c>
      <c r="AJ261">
        <v>267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</row>
    <row r="262" spans="1:44" x14ac:dyDescent="0.2">
      <c r="A262">
        <f>ROW(Source!A152)</f>
        <v>152</v>
      </c>
      <c r="B262">
        <v>68191471</v>
      </c>
      <c r="C262">
        <v>68191460</v>
      </c>
      <c r="D262">
        <v>64809290</v>
      </c>
      <c r="E262">
        <v>1</v>
      </c>
      <c r="F262">
        <v>1</v>
      </c>
      <c r="G262">
        <v>1</v>
      </c>
      <c r="H262">
        <v>3</v>
      </c>
      <c r="I262" t="s">
        <v>933</v>
      </c>
      <c r="J262" t="s">
        <v>934</v>
      </c>
      <c r="K262" t="s">
        <v>935</v>
      </c>
      <c r="L262">
        <v>1346</v>
      </c>
      <c r="N262">
        <v>1009</v>
      </c>
      <c r="O262" t="s">
        <v>120</v>
      </c>
      <c r="P262" t="s">
        <v>120</v>
      </c>
      <c r="Q262">
        <v>1</v>
      </c>
      <c r="X262">
        <v>0.42</v>
      </c>
      <c r="Y262">
        <v>30.5</v>
      </c>
      <c r="Z262">
        <v>0</v>
      </c>
      <c r="AA262">
        <v>0</v>
      </c>
      <c r="AB262">
        <v>0</v>
      </c>
      <c r="AC262">
        <v>0</v>
      </c>
      <c r="AD262">
        <v>1</v>
      </c>
      <c r="AE262">
        <v>0</v>
      </c>
      <c r="AF262" t="s">
        <v>3</v>
      </c>
      <c r="AG262">
        <v>0.42</v>
      </c>
      <c r="AH262">
        <v>2</v>
      </c>
      <c r="AI262">
        <v>68191471</v>
      </c>
      <c r="AJ262">
        <v>268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</row>
    <row r="263" spans="1:44" x14ac:dyDescent="0.2">
      <c r="A263">
        <f>ROW(Source!A152)</f>
        <v>152</v>
      </c>
      <c r="B263">
        <v>68191472</v>
      </c>
      <c r="C263">
        <v>68191460</v>
      </c>
      <c r="D263">
        <v>64870754</v>
      </c>
      <c r="E263">
        <v>1</v>
      </c>
      <c r="F263">
        <v>1</v>
      </c>
      <c r="G263">
        <v>1</v>
      </c>
      <c r="H263">
        <v>3</v>
      </c>
      <c r="I263" t="s">
        <v>912</v>
      </c>
      <c r="J263" t="s">
        <v>913</v>
      </c>
      <c r="K263" t="s">
        <v>914</v>
      </c>
      <c r="L263">
        <v>1374</v>
      </c>
      <c r="N263">
        <v>1013</v>
      </c>
      <c r="O263" t="s">
        <v>915</v>
      </c>
      <c r="P263" t="s">
        <v>915</v>
      </c>
      <c r="Q263">
        <v>1</v>
      </c>
      <c r="X263">
        <v>42.38</v>
      </c>
      <c r="Y263">
        <v>1</v>
      </c>
      <c r="Z263">
        <v>0</v>
      </c>
      <c r="AA263">
        <v>0</v>
      </c>
      <c r="AB263">
        <v>0</v>
      </c>
      <c r="AC263">
        <v>0</v>
      </c>
      <c r="AD263">
        <v>1</v>
      </c>
      <c r="AE263">
        <v>0</v>
      </c>
      <c r="AF263" t="s">
        <v>3</v>
      </c>
      <c r="AG263">
        <v>42.38</v>
      </c>
      <c r="AH263">
        <v>2</v>
      </c>
      <c r="AI263">
        <v>68191472</v>
      </c>
      <c r="AJ263">
        <v>270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</row>
    <row r="264" spans="1:44" x14ac:dyDescent="0.2">
      <c r="A264">
        <f>ROW(Source!A154)</f>
        <v>154</v>
      </c>
      <c r="B264">
        <v>68191513</v>
      </c>
      <c r="C264">
        <v>68191512</v>
      </c>
      <c r="D264">
        <v>29364679</v>
      </c>
      <c r="E264">
        <v>1</v>
      </c>
      <c r="F264">
        <v>1</v>
      </c>
      <c r="G264">
        <v>1</v>
      </c>
      <c r="H264">
        <v>1</v>
      </c>
      <c r="I264" t="s">
        <v>945</v>
      </c>
      <c r="J264" t="s">
        <v>3</v>
      </c>
      <c r="K264" t="s">
        <v>946</v>
      </c>
      <c r="L264">
        <v>1369</v>
      </c>
      <c r="N264">
        <v>1013</v>
      </c>
      <c r="O264" t="s">
        <v>665</v>
      </c>
      <c r="P264" t="s">
        <v>665</v>
      </c>
      <c r="Q264">
        <v>1</v>
      </c>
      <c r="X264">
        <v>16.8</v>
      </c>
      <c r="Y264">
        <v>0</v>
      </c>
      <c r="Z264">
        <v>0</v>
      </c>
      <c r="AA264">
        <v>0</v>
      </c>
      <c r="AB264">
        <v>9.92</v>
      </c>
      <c r="AC264">
        <v>0</v>
      </c>
      <c r="AD264">
        <v>1</v>
      </c>
      <c r="AE264">
        <v>1</v>
      </c>
      <c r="AF264" t="s">
        <v>3</v>
      </c>
      <c r="AG264">
        <v>16.8</v>
      </c>
      <c r="AH264">
        <v>2</v>
      </c>
      <c r="AI264">
        <v>68191513</v>
      </c>
      <c r="AJ264">
        <v>271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</row>
    <row r="265" spans="1:44" x14ac:dyDescent="0.2">
      <c r="A265">
        <f>ROW(Source!A154)</f>
        <v>154</v>
      </c>
      <c r="B265">
        <v>68191514</v>
      </c>
      <c r="C265">
        <v>68191512</v>
      </c>
      <c r="D265">
        <v>121548</v>
      </c>
      <c r="E265">
        <v>1</v>
      </c>
      <c r="F265">
        <v>1</v>
      </c>
      <c r="G265">
        <v>1</v>
      </c>
      <c r="H265">
        <v>1</v>
      </c>
      <c r="I265" t="s">
        <v>44</v>
      </c>
      <c r="J265" t="s">
        <v>3</v>
      </c>
      <c r="K265" t="s">
        <v>723</v>
      </c>
      <c r="L265">
        <v>608254</v>
      </c>
      <c r="N265">
        <v>1013</v>
      </c>
      <c r="O265" t="s">
        <v>724</v>
      </c>
      <c r="P265" t="s">
        <v>724</v>
      </c>
      <c r="Q265">
        <v>1</v>
      </c>
      <c r="X265">
        <v>0.01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1</v>
      </c>
      <c r="AE265">
        <v>2</v>
      </c>
      <c r="AF265" t="s">
        <v>3</v>
      </c>
      <c r="AG265">
        <v>0.01</v>
      </c>
      <c r="AH265">
        <v>2</v>
      </c>
      <c r="AI265">
        <v>68191514</v>
      </c>
      <c r="AJ265">
        <v>272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</row>
    <row r="266" spans="1:44" x14ac:dyDescent="0.2">
      <c r="A266">
        <f>ROW(Source!A154)</f>
        <v>154</v>
      </c>
      <c r="B266">
        <v>68191515</v>
      </c>
      <c r="C266">
        <v>68191512</v>
      </c>
      <c r="D266">
        <v>64871266</v>
      </c>
      <c r="E266">
        <v>1</v>
      </c>
      <c r="F266">
        <v>1</v>
      </c>
      <c r="G266">
        <v>1</v>
      </c>
      <c r="H266">
        <v>2</v>
      </c>
      <c r="I266" t="s">
        <v>918</v>
      </c>
      <c r="J266" t="s">
        <v>919</v>
      </c>
      <c r="K266" t="s">
        <v>920</v>
      </c>
      <c r="L266">
        <v>1368</v>
      </c>
      <c r="N266">
        <v>1011</v>
      </c>
      <c r="O266" t="s">
        <v>669</v>
      </c>
      <c r="P266" t="s">
        <v>669</v>
      </c>
      <c r="Q266">
        <v>1</v>
      </c>
      <c r="X266">
        <v>0.01</v>
      </c>
      <c r="Y266">
        <v>0</v>
      </c>
      <c r="Z266">
        <v>134.65</v>
      </c>
      <c r="AA266">
        <v>13.5</v>
      </c>
      <c r="AB266">
        <v>0</v>
      </c>
      <c r="AC266">
        <v>0</v>
      </c>
      <c r="AD266">
        <v>1</v>
      </c>
      <c r="AE266">
        <v>0</v>
      </c>
      <c r="AF266" t="s">
        <v>3</v>
      </c>
      <c r="AG266">
        <v>0.01</v>
      </c>
      <c r="AH266">
        <v>2</v>
      </c>
      <c r="AI266">
        <v>68191515</v>
      </c>
      <c r="AJ266">
        <v>273</v>
      </c>
      <c r="AK266">
        <v>0</v>
      </c>
      <c r="AL266">
        <v>0</v>
      </c>
      <c r="AM266">
        <v>0</v>
      </c>
      <c r="AN266">
        <v>0</v>
      </c>
      <c r="AO266">
        <v>0</v>
      </c>
      <c r="AP266">
        <v>0</v>
      </c>
      <c r="AQ266">
        <v>0</v>
      </c>
      <c r="AR266">
        <v>0</v>
      </c>
    </row>
    <row r="267" spans="1:44" x14ac:dyDescent="0.2">
      <c r="A267">
        <f>ROW(Source!A154)</f>
        <v>154</v>
      </c>
      <c r="B267">
        <v>68191516</v>
      </c>
      <c r="C267">
        <v>68191512</v>
      </c>
      <c r="D267">
        <v>64873129</v>
      </c>
      <c r="E267">
        <v>1</v>
      </c>
      <c r="F267">
        <v>1</v>
      </c>
      <c r="G267">
        <v>1</v>
      </c>
      <c r="H267">
        <v>2</v>
      </c>
      <c r="I267" t="s">
        <v>715</v>
      </c>
      <c r="J267" t="s">
        <v>716</v>
      </c>
      <c r="K267" t="s">
        <v>717</v>
      </c>
      <c r="L267">
        <v>1368</v>
      </c>
      <c r="N267">
        <v>1011</v>
      </c>
      <c r="O267" t="s">
        <v>669</v>
      </c>
      <c r="P267" t="s">
        <v>669</v>
      </c>
      <c r="Q267">
        <v>1</v>
      </c>
      <c r="X267">
        <v>0.01</v>
      </c>
      <c r="Y267">
        <v>0</v>
      </c>
      <c r="Z267">
        <v>87.17</v>
      </c>
      <c r="AA267">
        <v>11.6</v>
      </c>
      <c r="AB267">
        <v>0</v>
      </c>
      <c r="AC267">
        <v>0</v>
      </c>
      <c r="AD267">
        <v>1</v>
      </c>
      <c r="AE267">
        <v>0</v>
      </c>
      <c r="AF267" t="s">
        <v>3</v>
      </c>
      <c r="AG267">
        <v>0.01</v>
      </c>
      <c r="AH267">
        <v>2</v>
      </c>
      <c r="AI267">
        <v>68191516</v>
      </c>
      <c r="AJ267">
        <v>274</v>
      </c>
      <c r="AK267">
        <v>0</v>
      </c>
      <c r="AL267">
        <v>0</v>
      </c>
      <c r="AM267">
        <v>0</v>
      </c>
      <c r="AN267">
        <v>0</v>
      </c>
      <c r="AO267">
        <v>0</v>
      </c>
      <c r="AP267">
        <v>0</v>
      </c>
      <c r="AQ267">
        <v>0</v>
      </c>
      <c r="AR267">
        <v>0</v>
      </c>
    </row>
    <row r="268" spans="1:44" x14ac:dyDescent="0.2">
      <c r="A268">
        <f>ROW(Source!A154)</f>
        <v>154</v>
      </c>
      <c r="B268">
        <v>68191517</v>
      </c>
      <c r="C268">
        <v>68191512</v>
      </c>
      <c r="D268">
        <v>64807644</v>
      </c>
      <c r="E268">
        <v>1</v>
      </c>
      <c r="F268">
        <v>1</v>
      </c>
      <c r="G268">
        <v>1</v>
      </c>
      <c r="H268">
        <v>3</v>
      </c>
      <c r="I268" t="s">
        <v>958</v>
      </c>
      <c r="J268" t="s">
        <v>959</v>
      </c>
      <c r="K268" t="s">
        <v>960</v>
      </c>
      <c r="L268">
        <v>1348</v>
      </c>
      <c r="N268">
        <v>1009</v>
      </c>
      <c r="O268" t="s">
        <v>133</v>
      </c>
      <c r="P268" t="s">
        <v>133</v>
      </c>
      <c r="Q268">
        <v>1000</v>
      </c>
      <c r="X268">
        <v>1E-4</v>
      </c>
      <c r="Y268">
        <v>70200</v>
      </c>
      <c r="Z268">
        <v>0</v>
      </c>
      <c r="AA268">
        <v>0</v>
      </c>
      <c r="AB268">
        <v>0</v>
      </c>
      <c r="AC268">
        <v>0</v>
      </c>
      <c r="AD268">
        <v>1</v>
      </c>
      <c r="AE268">
        <v>0</v>
      </c>
      <c r="AF268" t="s">
        <v>3</v>
      </c>
      <c r="AG268">
        <v>1E-4</v>
      </c>
      <c r="AH268">
        <v>2</v>
      </c>
      <c r="AI268">
        <v>68191517</v>
      </c>
      <c r="AJ268">
        <v>275</v>
      </c>
      <c r="AK268">
        <v>0</v>
      </c>
      <c r="AL268">
        <v>0</v>
      </c>
      <c r="AM268">
        <v>0</v>
      </c>
      <c r="AN268">
        <v>0</v>
      </c>
      <c r="AO268">
        <v>0</v>
      </c>
      <c r="AP268">
        <v>0</v>
      </c>
      <c r="AQ268">
        <v>0</v>
      </c>
      <c r="AR268">
        <v>0</v>
      </c>
    </row>
    <row r="269" spans="1:44" x14ac:dyDescent="0.2">
      <c r="A269">
        <f>ROW(Source!A154)</f>
        <v>154</v>
      </c>
      <c r="B269">
        <v>68191518</v>
      </c>
      <c r="C269">
        <v>68191512</v>
      </c>
      <c r="D269">
        <v>64808837</v>
      </c>
      <c r="E269">
        <v>1</v>
      </c>
      <c r="F269">
        <v>1</v>
      </c>
      <c r="G269">
        <v>1</v>
      </c>
      <c r="H269">
        <v>3</v>
      </c>
      <c r="I269" t="s">
        <v>961</v>
      </c>
      <c r="J269" t="s">
        <v>962</v>
      </c>
      <c r="K269" t="s">
        <v>963</v>
      </c>
      <c r="L269">
        <v>1346</v>
      </c>
      <c r="N269">
        <v>1009</v>
      </c>
      <c r="O269" t="s">
        <v>120</v>
      </c>
      <c r="P269" t="s">
        <v>120</v>
      </c>
      <c r="Q269">
        <v>1</v>
      </c>
      <c r="X269">
        <v>0.02</v>
      </c>
      <c r="Y269">
        <v>18.899999999999999</v>
      </c>
      <c r="Z269">
        <v>0</v>
      </c>
      <c r="AA269">
        <v>0</v>
      </c>
      <c r="AB269">
        <v>0</v>
      </c>
      <c r="AC269">
        <v>0</v>
      </c>
      <c r="AD269">
        <v>1</v>
      </c>
      <c r="AE269">
        <v>0</v>
      </c>
      <c r="AF269" t="s">
        <v>3</v>
      </c>
      <c r="AG269">
        <v>0.02</v>
      </c>
      <c r="AH269">
        <v>2</v>
      </c>
      <c r="AI269">
        <v>68191518</v>
      </c>
      <c r="AJ269">
        <v>276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</row>
    <row r="270" spans="1:44" x14ac:dyDescent="0.2">
      <c r="A270">
        <f>ROW(Source!A154)</f>
        <v>154</v>
      </c>
      <c r="B270">
        <v>68191519</v>
      </c>
      <c r="C270">
        <v>68191512</v>
      </c>
      <c r="D270">
        <v>64809185</v>
      </c>
      <c r="E270">
        <v>1</v>
      </c>
      <c r="F270">
        <v>1</v>
      </c>
      <c r="G270">
        <v>1</v>
      </c>
      <c r="H270">
        <v>3</v>
      </c>
      <c r="I270" t="s">
        <v>964</v>
      </c>
      <c r="J270" t="s">
        <v>965</v>
      </c>
      <c r="K270" t="s">
        <v>966</v>
      </c>
      <c r="L270">
        <v>1346</v>
      </c>
      <c r="N270">
        <v>1009</v>
      </c>
      <c r="O270" t="s">
        <v>120</v>
      </c>
      <c r="P270" t="s">
        <v>120</v>
      </c>
      <c r="Q270">
        <v>1</v>
      </c>
      <c r="X270">
        <v>0.01</v>
      </c>
      <c r="Y270">
        <v>133.05000000000001</v>
      </c>
      <c r="Z270">
        <v>0</v>
      </c>
      <c r="AA270">
        <v>0</v>
      </c>
      <c r="AB270">
        <v>0</v>
      </c>
      <c r="AC270">
        <v>0</v>
      </c>
      <c r="AD270">
        <v>1</v>
      </c>
      <c r="AE270">
        <v>0</v>
      </c>
      <c r="AF270" t="s">
        <v>3</v>
      </c>
      <c r="AG270">
        <v>0.01</v>
      </c>
      <c r="AH270">
        <v>2</v>
      </c>
      <c r="AI270">
        <v>68191519</v>
      </c>
      <c r="AJ270">
        <v>277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</row>
    <row r="271" spans="1:44" x14ac:dyDescent="0.2">
      <c r="A271">
        <f>ROW(Source!A154)</f>
        <v>154</v>
      </c>
      <c r="B271">
        <v>68191520</v>
      </c>
      <c r="C271">
        <v>68191512</v>
      </c>
      <c r="D271">
        <v>64809271</v>
      </c>
      <c r="E271">
        <v>1</v>
      </c>
      <c r="F271">
        <v>1</v>
      </c>
      <c r="G271">
        <v>1</v>
      </c>
      <c r="H271">
        <v>3</v>
      </c>
      <c r="I271" t="s">
        <v>942</v>
      </c>
      <c r="J271" t="s">
        <v>943</v>
      </c>
      <c r="K271" t="s">
        <v>944</v>
      </c>
      <c r="L271">
        <v>1308</v>
      </c>
      <c r="N271">
        <v>1003</v>
      </c>
      <c r="O271" t="s">
        <v>259</v>
      </c>
      <c r="P271" t="s">
        <v>259</v>
      </c>
      <c r="Q271">
        <v>100</v>
      </c>
      <c r="X271">
        <v>0.1</v>
      </c>
      <c r="Y271">
        <v>120.36</v>
      </c>
      <c r="Z271">
        <v>0</v>
      </c>
      <c r="AA271">
        <v>0</v>
      </c>
      <c r="AB271">
        <v>0</v>
      </c>
      <c r="AC271">
        <v>0</v>
      </c>
      <c r="AD271">
        <v>1</v>
      </c>
      <c r="AE271">
        <v>0</v>
      </c>
      <c r="AF271" t="s">
        <v>3</v>
      </c>
      <c r="AG271">
        <v>0.1</v>
      </c>
      <c r="AH271">
        <v>2</v>
      </c>
      <c r="AI271">
        <v>68191520</v>
      </c>
      <c r="AJ271">
        <v>278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</row>
    <row r="272" spans="1:44" x14ac:dyDescent="0.2">
      <c r="A272">
        <f>ROW(Source!A154)</f>
        <v>154</v>
      </c>
      <c r="B272">
        <v>68191521</v>
      </c>
      <c r="C272">
        <v>68191512</v>
      </c>
      <c r="D272">
        <v>64809290</v>
      </c>
      <c r="E272">
        <v>1</v>
      </c>
      <c r="F272">
        <v>1</v>
      </c>
      <c r="G272">
        <v>1</v>
      </c>
      <c r="H272">
        <v>3</v>
      </c>
      <c r="I272" t="s">
        <v>933</v>
      </c>
      <c r="J272" t="s">
        <v>934</v>
      </c>
      <c r="K272" t="s">
        <v>935</v>
      </c>
      <c r="L272">
        <v>1346</v>
      </c>
      <c r="N272">
        <v>1009</v>
      </c>
      <c r="O272" t="s">
        <v>120</v>
      </c>
      <c r="P272" t="s">
        <v>120</v>
      </c>
      <c r="Q272">
        <v>1</v>
      </c>
      <c r="X272">
        <v>0.2</v>
      </c>
      <c r="Y272">
        <v>30.5</v>
      </c>
      <c r="Z272">
        <v>0</v>
      </c>
      <c r="AA272">
        <v>0</v>
      </c>
      <c r="AB272">
        <v>0</v>
      </c>
      <c r="AC272">
        <v>0</v>
      </c>
      <c r="AD272">
        <v>1</v>
      </c>
      <c r="AE272">
        <v>0</v>
      </c>
      <c r="AF272" t="s">
        <v>3</v>
      </c>
      <c r="AG272">
        <v>0.2</v>
      </c>
      <c r="AH272">
        <v>2</v>
      </c>
      <c r="AI272">
        <v>68191521</v>
      </c>
      <c r="AJ272">
        <v>279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</row>
    <row r="273" spans="1:44" x14ac:dyDescent="0.2">
      <c r="A273">
        <f>ROW(Source!A154)</f>
        <v>154</v>
      </c>
      <c r="B273">
        <v>68191522</v>
      </c>
      <c r="C273">
        <v>68191512</v>
      </c>
      <c r="D273">
        <v>64821434</v>
      </c>
      <c r="E273">
        <v>1</v>
      </c>
      <c r="F273">
        <v>1</v>
      </c>
      <c r="G273">
        <v>1</v>
      </c>
      <c r="H273">
        <v>3</v>
      </c>
      <c r="I273" t="s">
        <v>967</v>
      </c>
      <c r="J273" t="s">
        <v>968</v>
      </c>
      <c r="K273" t="s">
        <v>969</v>
      </c>
      <c r="L273">
        <v>1355</v>
      </c>
      <c r="N273">
        <v>1010</v>
      </c>
      <c r="O273" t="s">
        <v>235</v>
      </c>
      <c r="P273" t="s">
        <v>235</v>
      </c>
      <c r="Q273">
        <v>100</v>
      </c>
      <c r="X273">
        <v>1.02</v>
      </c>
      <c r="Y273">
        <v>65.819999999999993</v>
      </c>
      <c r="Z273">
        <v>0</v>
      </c>
      <c r="AA273">
        <v>0</v>
      </c>
      <c r="AB273">
        <v>0</v>
      </c>
      <c r="AC273">
        <v>0</v>
      </c>
      <c r="AD273">
        <v>1</v>
      </c>
      <c r="AE273">
        <v>0</v>
      </c>
      <c r="AF273" t="s">
        <v>3</v>
      </c>
      <c r="AG273">
        <v>1.02</v>
      </c>
      <c r="AH273">
        <v>2</v>
      </c>
      <c r="AI273">
        <v>68191522</v>
      </c>
      <c r="AJ273">
        <v>280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</row>
    <row r="274" spans="1:44" x14ac:dyDescent="0.2">
      <c r="A274">
        <f>ROW(Source!A154)</f>
        <v>154</v>
      </c>
      <c r="B274">
        <v>68191523</v>
      </c>
      <c r="C274">
        <v>68191512</v>
      </c>
      <c r="D274">
        <v>64856621</v>
      </c>
      <c r="E274">
        <v>1</v>
      </c>
      <c r="F274">
        <v>1</v>
      </c>
      <c r="G274">
        <v>1</v>
      </c>
      <c r="H274">
        <v>3</v>
      </c>
      <c r="I274" t="s">
        <v>970</v>
      </c>
      <c r="J274" t="s">
        <v>971</v>
      </c>
      <c r="K274" t="s">
        <v>972</v>
      </c>
      <c r="L274">
        <v>1346</v>
      </c>
      <c r="N274">
        <v>1009</v>
      </c>
      <c r="O274" t="s">
        <v>120</v>
      </c>
      <c r="P274" t="s">
        <v>120</v>
      </c>
      <c r="Q274">
        <v>1</v>
      </c>
      <c r="X274">
        <v>0.08</v>
      </c>
      <c r="Y274">
        <v>68.27</v>
      </c>
      <c r="Z274">
        <v>0</v>
      </c>
      <c r="AA274">
        <v>0</v>
      </c>
      <c r="AB274">
        <v>0</v>
      </c>
      <c r="AC274">
        <v>0</v>
      </c>
      <c r="AD274">
        <v>1</v>
      </c>
      <c r="AE274">
        <v>0</v>
      </c>
      <c r="AF274" t="s">
        <v>3</v>
      </c>
      <c r="AG274">
        <v>0.08</v>
      </c>
      <c r="AH274">
        <v>2</v>
      </c>
      <c r="AI274">
        <v>68191523</v>
      </c>
      <c r="AJ274">
        <v>281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</row>
    <row r="275" spans="1:44" x14ac:dyDescent="0.2">
      <c r="A275">
        <f>ROW(Source!A154)</f>
        <v>154</v>
      </c>
      <c r="B275">
        <v>68191524</v>
      </c>
      <c r="C275">
        <v>68191512</v>
      </c>
      <c r="D275">
        <v>64863410</v>
      </c>
      <c r="E275">
        <v>1</v>
      </c>
      <c r="F275">
        <v>1</v>
      </c>
      <c r="G275">
        <v>1</v>
      </c>
      <c r="H275">
        <v>3</v>
      </c>
      <c r="I275" t="s">
        <v>973</v>
      </c>
      <c r="J275" t="s">
        <v>974</v>
      </c>
      <c r="K275" t="s">
        <v>975</v>
      </c>
      <c r="L275">
        <v>1346</v>
      </c>
      <c r="N275">
        <v>1009</v>
      </c>
      <c r="O275" t="s">
        <v>120</v>
      </c>
      <c r="P275" t="s">
        <v>120</v>
      </c>
      <c r="Q275">
        <v>1</v>
      </c>
      <c r="X275">
        <v>0.1</v>
      </c>
      <c r="Y275">
        <v>30.6</v>
      </c>
      <c r="Z275">
        <v>0</v>
      </c>
      <c r="AA275">
        <v>0</v>
      </c>
      <c r="AB275">
        <v>0</v>
      </c>
      <c r="AC275">
        <v>0</v>
      </c>
      <c r="AD275">
        <v>1</v>
      </c>
      <c r="AE275">
        <v>0</v>
      </c>
      <c r="AF275" t="s">
        <v>3</v>
      </c>
      <c r="AG275">
        <v>0.1</v>
      </c>
      <c r="AH275">
        <v>2</v>
      </c>
      <c r="AI275">
        <v>68191524</v>
      </c>
      <c r="AJ275">
        <v>282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</row>
    <row r="276" spans="1:44" x14ac:dyDescent="0.2">
      <c r="A276">
        <f>ROW(Source!A154)</f>
        <v>154</v>
      </c>
      <c r="B276">
        <v>68191525</v>
      </c>
      <c r="C276">
        <v>68191512</v>
      </c>
      <c r="D276">
        <v>64870754</v>
      </c>
      <c r="E276">
        <v>1</v>
      </c>
      <c r="F276">
        <v>1</v>
      </c>
      <c r="G276">
        <v>1</v>
      </c>
      <c r="H276">
        <v>3</v>
      </c>
      <c r="I276" t="s">
        <v>912</v>
      </c>
      <c r="J276" t="s">
        <v>913</v>
      </c>
      <c r="K276" t="s">
        <v>914</v>
      </c>
      <c r="L276">
        <v>1374</v>
      </c>
      <c r="N276">
        <v>1013</v>
      </c>
      <c r="O276" t="s">
        <v>915</v>
      </c>
      <c r="P276" t="s">
        <v>915</v>
      </c>
      <c r="Q276">
        <v>1</v>
      </c>
      <c r="X276">
        <v>3.33</v>
      </c>
      <c r="Y276">
        <v>1</v>
      </c>
      <c r="Z276">
        <v>0</v>
      </c>
      <c r="AA276">
        <v>0</v>
      </c>
      <c r="AB276">
        <v>0</v>
      </c>
      <c r="AC276">
        <v>0</v>
      </c>
      <c r="AD276">
        <v>1</v>
      </c>
      <c r="AE276">
        <v>0</v>
      </c>
      <c r="AF276" t="s">
        <v>3</v>
      </c>
      <c r="AG276">
        <v>3.33</v>
      </c>
      <c r="AH276">
        <v>2</v>
      </c>
      <c r="AI276">
        <v>68191525</v>
      </c>
      <c r="AJ276">
        <v>283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</row>
    <row r="277" spans="1:44" x14ac:dyDescent="0.2">
      <c r="A277">
        <f>ROW(Source!A155)</f>
        <v>155</v>
      </c>
      <c r="B277">
        <v>68191527</v>
      </c>
      <c r="C277">
        <v>68191526</v>
      </c>
      <c r="D277">
        <v>29364679</v>
      </c>
      <c r="E277">
        <v>1</v>
      </c>
      <c r="F277">
        <v>1</v>
      </c>
      <c r="G277">
        <v>1</v>
      </c>
      <c r="H277">
        <v>1</v>
      </c>
      <c r="I277" t="s">
        <v>945</v>
      </c>
      <c r="J277" t="s">
        <v>3</v>
      </c>
      <c r="K277" t="s">
        <v>946</v>
      </c>
      <c r="L277">
        <v>1369</v>
      </c>
      <c r="N277">
        <v>1013</v>
      </c>
      <c r="O277" t="s">
        <v>665</v>
      </c>
      <c r="P277" t="s">
        <v>665</v>
      </c>
      <c r="Q277">
        <v>1</v>
      </c>
      <c r="X277">
        <v>94.4</v>
      </c>
      <c r="Y277">
        <v>0</v>
      </c>
      <c r="Z277">
        <v>0</v>
      </c>
      <c r="AA277">
        <v>0</v>
      </c>
      <c r="AB277">
        <v>9.92</v>
      </c>
      <c r="AC277">
        <v>0</v>
      </c>
      <c r="AD277">
        <v>1</v>
      </c>
      <c r="AE277">
        <v>1</v>
      </c>
      <c r="AF277" t="s">
        <v>3</v>
      </c>
      <c r="AG277">
        <v>94.4</v>
      </c>
      <c r="AH277">
        <v>2</v>
      </c>
      <c r="AI277">
        <v>68191527</v>
      </c>
      <c r="AJ277">
        <v>284</v>
      </c>
      <c r="AK277">
        <v>0</v>
      </c>
      <c r="AL277">
        <v>0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</row>
    <row r="278" spans="1:44" x14ac:dyDescent="0.2">
      <c r="A278">
        <f>ROW(Source!A155)</f>
        <v>155</v>
      </c>
      <c r="B278">
        <v>68191528</v>
      </c>
      <c r="C278">
        <v>68191526</v>
      </c>
      <c r="D278">
        <v>121548</v>
      </c>
      <c r="E278">
        <v>1</v>
      </c>
      <c r="F278">
        <v>1</v>
      </c>
      <c r="G278">
        <v>1</v>
      </c>
      <c r="H278">
        <v>1</v>
      </c>
      <c r="I278" t="s">
        <v>44</v>
      </c>
      <c r="J278" t="s">
        <v>3</v>
      </c>
      <c r="K278" t="s">
        <v>723</v>
      </c>
      <c r="L278">
        <v>608254</v>
      </c>
      <c r="N278">
        <v>1013</v>
      </c>
      <c r="O278" t="s">
        <v>724</v>
      </c>
      <c r="P278" t="s">
        <v>724</v>
      </c>
      <c r="Q278">
        <v>1</v>
      </c>
      <c r="X278">
        <v>0.2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1</v>
      </c>
      <c r="AE278">
        <v>2</v>
      </c>
      <c r="AF278" t="s">
        <v>3</v>
      </c>
      <c r="AG278">
        <v>0.2</v>
      </c>
      <c r="AH278">
        <v>2</v>
      </c>
      <c r="AI278">
        <v>68191528</v>
      </c>
      <c r="AJ278">
        <v>285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</row>
    <row r="279" spans="1:44" x14ac:dyDescent="0.2">
      <c r="A279">
        <f>ROW(Source!A155)</f>
        <v>155</v>
      </c>
      <c r="B279">
        <v>68191529</v>
      </c>
      <c r="C279">
        <v>68191526</v>
      </c>
      <c r="D279">
        <v>64871266</v>
      </c>
      <c r="E279">
        <v>1</v>
      </c>
      <c r="F279">
        <v>1</v>
      </c>
      <c r="G279">
        <v>1</v>
      </c>
      <c r="H279">
        <v>2</v>
      </c>
      <c r="I279" t="s">
        <v>918</v>
      </c>
      <c r="J279" t="s">
        <v>919</v>
      </c>
      <c r="K279" t="s">
        <v>920</v>
      </c>
      <c r="L279">
        <v>1368</v>
      </c>
      <c r="N279">
        <v>1011</v>
      </c>
      <c r="O279" t="s">
        <v>669</v>
      </c>
      <c r="P279" t="s">
        <v>669</v>
      </c>
      <c r="Q279">
        <v>1</v>
      </c>
      <c r="X279">
        <v>0.2</v>
      </c>
      <c r="Y279">
        <v>0</v>
      </c>
      <c r="Z279">
        <v>134.65</v>
      </c>
      <c r="AA279">
        <v>13.5</v>
      </c>
      <c r="AB279">
        <v>0</v>
      </c>
      <c r="AC279">
        <v>0</v>
      </c>
      <c r="AD279">
        <v>1</v>
      </c>
      <c r="AE279">
        <v>0</v>
      </c>
      <c r="AF279" t="s">
        <v>3</v>
      </c>
      <c r="AG279">
        <v>0.2</v>
      </c>
      <c r="AH279">
        <v>2</v>
      </c>
      <c r="AI279">
        <v>68191529</v>
      </c>
      <c r="AJ279">
        <v>286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</row>
    <row r="280" spans="1:44" x14ac:dyDescent="0.2">
      <c r="A280">
        <f>ROW(Source!A155)</f>
        <v>155</v>
      </c>
      <c r="B280">
        <v>68191530</v>
      </c>
      <c r="C280">
        <v>68191526</v>
      </c>
      <c r="D280">
        <v>64873129</v>
      </c>
      <c r="E280">
        <v>1</v>
      </c>
      <c r="F280">
        <v>1</v>
      </c>
      <c r="G280">
        <v>1</v>
      </c>
      <c r="H280">
        <v>2</v>
      </c>
      <c r="I280" t="s">
        <v>715</v>
      </c>
      <c r="J280" t="s">
        <v>716</v>
      </c>
      <c r="K280" t="s">
        <v>717</v>
      </c>
      <c r="L280">
        <v>1368</v>
      </c>
      <c r="N280">
        <v>1011</v>
      </c>
      <c r="O280" t="s">
        <v>669</v>
      </c>
      <c r="P280" t="s">
        <v>669</v>
      </c>
      <c r="Q280">
        <v>1</v>
      </c>
      <c r="X280">
        <v>0.2</v>
      </c>
      <c r="Y280">
        <v>0</v>
      </c>
      <c r="Z280">
        <v>87.17</v>
      </c>
      <c r="AA280">
        <v>11.6</v>
      </c>
      <c r="AB280">
        <v>0</v>
      </c>
      <c r="AC280">
        <v>0</v>
      </c>
      <c r="AD280">
        <v>1</v>
      </c>
      <c r="AE280">
        <v>0</v>
      </c>
      <c r="AF280" t="s">
        <v>3</v>
      </c>
      <c r="AG280">
        <v>0.2</v>
      </c>
      <c r="AH280">
        <v>2</v>
      </c>
      <c r="AI280">
        <v>68191530</v>
      </c>
      <c r="AJ280">
        <v>287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</row>
    <row r="281" spans="1:44" x14ac:dyDescent="0.2">
      <c r="A281">
        <f>ROW(Source!A155)</f>
        <v>155</v>
      </c>
      <c r="B281">
        <v>68191531</v>
      </c>
      <c r="C281">
        <v>68191526</v>
      </c>
      <c r="D281">
        <v>64862390</v>
      </c>
      <c r="E281">
        <v>1</v>
      </c>
      <c r="F281">
        <v>1</v>
      </c>
      <c r="G281">
        <v>1</v>
      </c>
      <c r="H281">
        <v>3</v>
      </c>
      <c r="I281" t="s">
        <v>976</v>
      </c>
      <c r="J281" t="s">
        <v>977</v>
      </c>
      <c r="K281" t="s">
        <v>978</v>
      </c>
      <c r="L281">
        <v>1355</v>
      </c>
      <c r="N281">
        <v>1010</v>
      </c>
      <c r="O281" t="s">
        <v>235</v>
      </c>
      <c r="P281" t="s">
        <v>235</v>
      </c>
      <c r="Q281">
        <v>100</v>
      </c>
      <c r="X281">
        <v>1.02</v>
      </c>
      <c r="Y281">
        <v>100</v>
      </c>
      <c r="Z281">
        <v>0</v>
      </c>
      <c r="AA281">
        <v>0</v>
      </c>
      <c r="AB281">
        <v>0</v>
      </c>
      <c r="AC281">
        <v>0</v>
      </c>
      <c r="AD281">
        <v>1</v>
      </c>
      <c r="AE281">
        <v>0</v>
      </c>
      <c r="AF281" t="s">
        <v>3</v>
      </c>
      <c r="AG281">
        <v>1.02</v>
      </c>
      <c r="AH281">
        <v>2</v>
      </c>
      <c r="AI281">
        <v>68191531</v>
      </c>
      <c r="AJ281">
        <v>288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</row>
    <row r="282" spans="1:44" x14ac:dyDescent="0.2">
      <c r="A282">
        <f>ROW(Source!A155)</f>
        <v>155</v>
      </c>
      <c r="B282">
        <v>68191532</v>
      </c>
      <c r="C282">
        <v>68191526</v>
      </c>
      <c r="D282">
        <v>64870754</v>
      </c>
      <c r="E282">
        <v>1</v>
      </c>
      <c r="F282">
        <v>1</v>
      </c>
      <c r="G282">
        <v>1</v>
      </c>
      <c r="H282">
        <v>3</v>
      </c>
      <c r="I282" t="s">
        <v>912</v>
      </c>
      <c r="J282" t="s">
        <v>913</v>
      </c>
      <c r="K282" t="s">
        <v>914</v>
      </c>
      <c r="L282">
        <v>1374</v>
      </c>
      <c r="N282">
        <v>1013</v>
      </c>
      <c r="O282" t="s">
        <v>915</v>
      </c>
      <c r="P282" t="s">
        <v>915</v>
      </c>
      <c r="Q282">
        <v>1</v>
      </c>
      <c r="X282">
        <v>18.73</v>
      </c>
      <c r="Y282">
        <v>1</v>
      </c>
      <c r="Z282">
        <v>0</v>
      </c>
      <c r="AA282">
        <v>0</v>
      </c>
      <c r="AB282">
        <v>0</v>
      </c>
      <c r="AC282">
        <v>0</v>
      </c>
      <c r="AD282">
        <v>1</v>
      </c>
      <c r="AE282">
        <v>0</v>
      </c>
      <c r="AF282" t="s">
        <v>3</v>
      </c>
      <c r="AG282">
        <v>18.73</v>
      </c>
      <c r="AH282">
        <v>2</v>
      </c>
      <c r="AI282">
        <v>68191532</v>
      </c>
      <c r="AJ282">
        <v>290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</row>
    <row r="283" spans="1:44" x14ac:dyDescent="0.2">
      <c r="A283">
        <f>ROW(Source!A191)</f>
        <v>191</v>
      </c>
      <c r="B283">
        <v>68191612</v>
      </c>
      <c r="C283">
        <v>68191611</v>
      </c>
      <c r="D283">
        <v>18407150</v>
      </c>
      <c r="E283">
        <v>1</v>
      </c>
      <c r="F283">
        <v>1</v>
      </c>
      <c r="G283">
        <v>1</v>
      </c>
      <c r="H283">
        <v>1</v>
      </c>
      <c r="I283" t="s">
        <v>901</v>
      </c>
      <c r="J283" t="s">
        <v>3</v>
      </c>
      <c r="K283" t="s">
        <v>902</v>
      </c>
      <c r="L283">
        <v>1369</v>
      </c>
      <c r="N283">
        <v>1013</v>
      </c>
      <c r="O283" t="s">
        <v>665</v>
      </c>
      <c r="P283" t="s">
        <v>665</v>
      </c>
      <c r="Q283">
        <v>1</v>
      </c>
      <c r="X283">
        <v>71.8</v>
      </c>
      <c r="Y283">
        <v>0</v>
      </c>
      <c r="Z283">
        <v>0</v>
      </c>
      <c r="AA283">
        <v>0</v>
      </c>
      <c r="AB283">
        <v>8.5299999999999994</v>
      </c>
      <c r="AC283">
        <v>0</v>
      </c>
      <c r="AD283">
        <v>1</v>
      </c>
      <c r="AE283">
        <v>1</v>
      </c>
      <c r="AF283" t="s">
        <v>3</v>
      </c>
      <c r="AG283">
        <v>71.8</v>
      </c>
      <c r="AH283">
        <v>2</v>
      </c>
      <c r="AI283">
        <v>68191612</v>
      </c>
      <c r="AJ283">
        <v>291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</row>
    <row r="284" spans="1:44" x14ac:dyDescent="0.2">
      <c r="A284">
        <f>ROW(Source!A191)</f>
        <v>191</v>
      </c>
      <c r="B284">
        <v>68191613</v>
      </c>
      <c r="C284">
        <v>68191611</v>
      </c>
      <c r="D284">
        <v>64872877</v>
      </c>
      <c r="E284">
        <v>1</v>
      </c>
      <c r="F284">
        <v>1</v>
      </c>
      <c r="G284">
        <v>1</v>
      </c>
      <c r="H284">
        <v>2</v>
      </c>
      <c r="I284" t="s">
        <v>903</v>
      </c>
      <c r="J284" t="s">
        <v>904</v>
      </c>
      <c r="K284" t="s">
        <v>905</v>
      </c>
      <c r="L284">
        <v>1368</v>
      </c>
      <c r="N284">
        <v>1011</v>
      </c>
      <c r="O284" t="s">
        <v>669</v>
      </c>
      <c r="P284" t="s">
        <v>669</v>
      </c>
      <c r="Q284">
        <v>1</v>
      </c>
      <c r="X284">
        <v>63.5</v>
      </c>
      <c r="Y284">
        <v>0</v>
      </c>
      <c r="Z284">
        <v>3.27</v>
      </c>
      <c r="AA284">
        <v>0</v>
      </c>
      <c r="AB284">
        <v>0</v>
      </c>
      <c r="AC284">
        <v>0</v>
      </c>
      <c r="AD284">
        <v>1</v>
      </c>
      <c r="AE284">
        <v>0</v>
      </c>
      <c r="AF284" t="s">
        <v>3</v>
      </c>
      <c r="AG284">
        <v>63.5</v>
      </c>
      <c r="AH284">
        <v>2</v>
      </c>
      <c r="AI284">
        <v>68191613</v>
      </c>
      <c r="AJ284">
        <v>292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</row>
    <row r="285" spans="1:44" x14ac:dyDescent="0.2">
      <c r="A285">
        <f>ROW(Source!A191)</f>
        <v>191</v>
      </c>
      <c r="B285">
        <v>68191614</v>
      </c>
      <c r="C285">
        <v>68191611</v>
      </c>
      <c r="D285">
        <v>64870747</v>
      </c>
      <c r="E285">
        <v>1</v>
      </c>
      <c r="F285">
        <v>1</v>
      </c>
      <c r="G285">
        <v>1</v>
      </c>
      <c r="H285">
        <v>3</v>
      </c>
      <c r="I285" t="s">
        <v>250</v>
      </c>
      <c r="J285" t="s">
        <v>252</v>
      </c>
      <c r="K285" t="s">
        <v>251</v>
      </c>
      <c r="L285">
        <v>1348</v>
      </c>
      <c r="N285">
        <v>1009</v>
      </c>
      <c r="O285" t="s">
        <v>133</v>
      </c>
      <c r="P285" t="s">
        <v>133</v>
      </c>
      <c r="Q285">
        <v>1000</v>
      </c>
      <c r="X285">
        <v>0.4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 t="s">
        <v>3</v>
      </c>
      <c r="AG285">
        <v>0.4</v>
      </c>
      <c r="AH285">
        <v>2</v>
      </c>
      <c r="AI285">
        <v>68191614</v>
      </c>
      <c r="AJ285">
        <v>293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0</v>
      </c>
    </row>
    <row r="286" spans="1:44" x14ac:dyDescent="0.2">
      <c r="A286">
        <f>ROW(Source!A193)</f>
        <v>193</v>
      </c>
      <c r="B286">
        <v>68191617</v>
      </c>
      <c r="C286">
        <v>68191616</v>
      </c>
      <c r="D286">
        <v>18411117</v>
      </c>
      <c r="E286">
        <v>1</v>
      </c>
      <c r="F286">
        <v>1</v>
      </c>
      <c r="G286">
        <v>1</v>
      </c>
      <c r="H286">
        <v>1</v>
      </c>
      <c r="I286" t="s">
        <v>801</v>
      </c>
      <c r="J286" t="s">
        <v>3</v>
      </c>
      <c r="K286" t="s">
        <v>802</v>
      </c>
      <c r="L286">
        <v>1369</v>
      </c>
      <c r="N286">
        <v>1013</v>
      </c>
      <c r="O286" t="s">
        <v>665</v>
      </c>
      <c r="P286" t="s">
        <v>665</v>
      </c>
      <c r="Q286">
        <v>1</v>
      </c>
      <c r="X286">
        <v>37.07</v>
      </c>
      <c r="Y286">
        <v>0</v>
      </c>
      <c r="Z286">
        <v>0</v>
      </c>
      <c r="AA286">
        <v>0</v>
      </c>
      <c r="AB286">
        <v>9.6199999999999992</v>
      </c>
      <c r="AC286">
        <v>0</v>
      </c>
      <c r="AD286">
        <v>1</v>
      </c>
      <c r="AE286">
        <v>1</v>
      </c>
      <c r="AF286" t="s">
        <v>21</v>
      </c>
      <c r="AG286">
        <v>42.630499999999998</v>
      </c>
      <c r="AH286">
        <v>2</v>
      </c>
      <c r="AI286">
        <v>68191617</v>
      </c>
      <c r="AJ286">
        <v>294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</row>
    <row r="287" spans="1:44" x14ac:dyDescent="0.2">
      <c r="A287">
        <f>ROW(Source!A193)</f>
        <v>193</v>
      </c>
      <c r="B287">
        <v>68191618</v>
      </c>
      <c r="C287">
        <v>68191616</v>
      </c>
      <c r="D287">
        <v>121548</v>
      </c>
      <c r="E287">
        <v>1</v>
      </c>
      <c r="F287">
        <v>1</v>
      </c>
      <c r="G287">
        <v>1</v>
      </c>
      <c r="H287">
        <v>1</v>
      </c>
      <c r="I287" t="s">
        <v>44</v>
      </c>
      <c r="J287" t="s">
        <v>3</v>
      </c>
      <c r="K287" t="s">
        <v>723</v>
      </c>
      <c r="L287">
        <v>608254</v>
      </c>
      <c r="N287">
        <v>1013</v>
      </c>
      <c r="O287" t="s">
        <v>724</v>
      </c>
      <c r="P287" t="s">
        <v>724</v>
      </c>
      <c r="Q287">
        <v>1</v>
      </c>
      <c r="X287">
        <v>0.15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1</v>
      </c>
      <c r="AE287">
        <v>2</v>
      </c>
      <c r="AF287" t="s">
        <v>20</v>
      </c>
      <c r="AG287">
        <v>0.1875</v>
      </c>
      <c r="AH287">
        <v>2</v>
      </c>
      <c r="AI287">
        <v>68191618</v>
      </c>
      <c r="AJ287">
        <v>295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</row>
    <row r="288" spans="1:44" x14ac:dyDescent="0.2">
      <c r="A288">
        <f>ROW(Source!A193)</f>
        <v>193</v>
      </c>
      <c r="B288">
        <v>68191619</v>
      </c>
      <c r="C288">
        <v>68191616</v>
      </c>
      <c r="D288">
        <v>64871196</v>
      </c>
      <c r="E288">
        <v>1</v>
      </c>
      <c r="F288">
        <v>1</v>
      </c>
      <c r="G288">
        <v>1</v>
      </c>
      <c r="H288">
        <v>2</v>
      </c>
      <c r="I288" t="s">
        <v>979</v>
      </c>
      <c r="J288" t="s">
        <v>980</v>
      </c>
      <c r="K288" t="s">
        <v>981</v>
      </c>
      <c r="L288">
        <v>1368</v>
      </c>
      <c r="N288">
        <v>1011</v>
      </c>
      <c r="O288" t="s">
        <v>669</v>
      </c>
      <c r="P288" t="s">
        <v>669</v>
      </c>
      <c r="Q288">
        <v>1</v>
      </c>
      <c r="X288">
        <v>0.08</v>
      </c>
      <c r="Y288">
        <v>0</v>
      </c>
      <c r="Z288">
        <v>86.4</v>
      </c>
      <c r="AA288">
        <v>13.5</v>
      </c>
      <c r="AB288">
        <v>0</v>
      </c>
      <c r="AC288">
        <v>0</v>
      </c>
      <c r="AD288">
        <v>1</v>
      </c>
      <c r="AE288">
        <v>0</v>
      </c>
      <c r="AF288" t="s">
        <v>20</v>
      </c>
      <c r="AG288">
        <v>0.1</v>
      </c>
      <c r="AH288">
        <v>2</v>
      </c>
      <c r="AI288">
        <v>68191619</v>
      </c>
      <c r="AJ288">
        <v>296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</row>
    <row r="289" spans="1:44" x14ac:dyDescent="0.2">
      <c r="A289">
        <f>ROW(Source!A193)</f>
        <v>193</v>
      </c>
      <c r="B289">
        <v>68191620</v>
      </c>
      <c r="C289">
        <v>68191616</v>
      </c>
      <c r="D289">
        <v>64871277</v>
      </c>
      <c r="E289">
        <v>1</v>
      </c>
      <c r="F289">
        <v>1</v>
      </c>
      <c r="G289">
        <v>1</v>
      </c>
      <c r="H289">
        <v>2</v>
      </c>
      <c r="I289" t="s">
        <v>725</v>
      </c>
      <c r="J289" t="s">
        <v>726</v>
      </c>
      <c r="K289" t="s">
        <v>727</v>
      </c>
      <c r="L289">
        <v>1368</v>
      </c>
      <c r="N289">
        <v>1011</v>
      </c>
      <c r="O289" t="s">
        <v>669</v>
      </c>
      <c r="P289" t="s">
        <v>669</v>
      </c>
      <c r="Q289">
        <v>1</v>
      </c>
      <c r="X289">
        <v>7.0000000000000007E-2</v>
      </c>
      <c r="Y289">
        <v>0</v>
      </c>
      <c r="Z289">
        <v>112</v>
      </c>
      <c r="AA289">
        <v>13.5</v>
      </c>
      <c r="AB289">
        <v>0</v>
      </c>
      <c r="AC289">
        <v>0</v>
      </c>
      <c r="AD289">
        <v>1</v>
      </c>
      <c r="AE289">
        <v>0</v>
      </c>
      <c r="AF289" t="s">
        <v>20</v>
      </c>
      <c r="AG289">
        <v>8.7500000000000008E-2</v>
      </c>
      <c r="AH289">
        <v>2</v>
      </c>
      <c r="AI289">
        <v>68191620</v>
      </c>
      <c r="AJ289">
        <v>297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</row>
    <row r="290" spans="1:44" x14ac:dyDescent="0.2">
      <c r="A290">
        <f>ROW(Source!A193)</f>
        <v>193</v>
      </c>
      <c r="B290">
        <v>68191621</v>
      </c>
      <c r="C290">
        <v>68191616</v>
      </c>
      <c r="D290">
        <v>64871483</v>
      </c>
      <c r="E290">
        <v>1</v>
      </c>
      <c r="F290">
        <v>1</v>
      </c>
      <c r="G290">
        <v>1</v>
      </c>
      <c r="H290">
        <v>2</v>
      </c>
      <c r="I290" t="s">
        <v>851</v>
      </c>
      <c r="J290" t="s">
        <v>852</v>
      </c>
      <c r="K290" t="s">
        <v>853</v>
      </c>
      <c r="L290">
        <v>1368</v>
      </c>
      <c r="N290">
        <v>1011</v>
      </c>
      <c r="O290" t="s">
        <v>669</v>
      </c>
      <c r="P290" t="s">
        <v>669</v>
      </c>
      <c r="Q290">
        <v>1</v>
      </c>
      <c r="X290">
        <v>1.39</v>
      </c>
      <c r="Y290">
        <v>0</v>
      </c>
      <c r="Z290">
        <v>1.2</v>
      </c>
      <c r="AA290">
        <v>0</v>
      </c>
      <c r="AB290">
        <v>0</v>
      </c>
      <c r="AC290">
        <v>0</v>
      </c>
      <c r="AD290">
        <v>1</v>
      </c>
      <c r="AE290">
        <v>0</v>
      </c>
      <c r="AF290" t="s">
        <v>20</v>
      </c>
      <c r="AG290">
        <v>1.7374999999999998</v>
      </c>
      <c r="AH290">
        <v>2</v>
      </c>
      <c r="AI290">
        <v>68191621</v>
      </c>
      <c r="AJ290">
        <v>298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</row>
    <row r="291" spans="1:44" x14ac:dyDescent="0.2">
      <c r="A291">
        <f>ROW(Source!A193)</f>
        <v>193</v>
      </c>
      <c r="B291">
        <v>68191622</v>
      </c>
      <c r="C291">
        <v>68191616</v>
      </c>
      <c r="D291">
        <v>64873129</v>
      </c>
      <c r="E291">
        <v>1</v>
      </c>
      <c r="F291">
        <v>1</v>
      </c>
      <c r="G291">
        <v>1</v>
      </c>
      <c r="H291">
        <v>2</v>
      </c>
      <c r="I291" t="s">
        <v>715</v>
      </c>
      <c r="J291" t="s">
        <v>716</v>
      </c>
      <c r="K291" t="s">
        <v>717</v>
      </c>
      <c r="L291">
        <v>1368</v>
      </c>
      <c r="N291">
        <v>1011</v>
      </c>
      <c r="O291" t="s">
        <v>669</v>
      </c>
      <c r="P291" t="s">
        <v>669</v>
      </c>
      <c r="Q291">
        <v>1</v>
      </c>
      <c r="X291">
        <v>0.44</v>
      </c>
      <c r="Y291">
        <v>0</v>
      </c>
      <c r="Z291">
        <v>87.17</v>
      </c>
      <c r="AA291">
        <v>11.6</v>
      </c>
      <c r="AB291">
        <v>0</v>
      </c>
      <c r="AC291">
        <v>0</v>
      </c>
      <c r="AD291">
        <v>1</v>
      </c>
      <c r="AE291">
        <v>0</v>
      </c>
      <c r="AF291" t="s">
        <v>20</v>
      </c>
      <c r="AG291">
        <v>0.55000000000000004</v>
      </c>
      <c r="AH291">
        <v>2</v>
      </c>
      <c r="AI291">
        <v>68191622</v>
      </c>
      <c r="AJ291">
        <v>299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</row>
    <row r="292" spans="1:44" x14ac:dyDescent="0.2">
      <c r="A292">
        <f>ROW(Source!A193)</f>
        <v>193</v>
      </c>
      <c r="B292">
        <v>68191623</v>
      </c>
      <c r="C292">
        <v>68191616</v>
      </c>
      <c r="D292">
        <v>64807300</v>
      </c>
      <c r="E292">
        <v>1</v>
      </c>
      <c r="F292">
        <v>1</v>
      </c>
      <c r="G292">
        <v>1</v>
      </c>
      <c r="H292">
        <v>3</v>
      </c>
      <c r="I292" t="s">
        <v>982</v>
      </c>
      <c r="J292" t="s">
        <v>983</v>
      </c>
      <c r="K292" t="s">
        <v>984</v>
      </c>
      <c r="L292">
        <v>1348</v>
      </c>
      <c r="N292">
        <v>1009</v>
      </c>
      <c r="O292" t="s">
        <v>133</v>
      </c>
      <c r="P292" t="s">
        <v>133</v>
      </c>
      <c r="Q292">
        <v>1000</v>
      </c>
      <c r="X292">
        <v>1.9000000000000001E-4</v>
      </c>
      <c r="Y292">
        <v>32830.01</v>
      </c>
      <c r="Z292">
        <v>0</v>
      </c>
      <c r="AA292">
        <v>0</v>
      </c>
      <c r="AB292">
        <v>0</v>
      </c>
      <c r="AC292">
        <v>0</v>
      </c>
      <c r="AD292">
        <v>1</v>
      </c>
      <c r="AE292">
        <v>0</v>
      </c>
      <c r="AF292" t="s">
        <v>3</v>
      </c>
      <c r="AG292">
        <v>1.9000000000000001E-4</v>
      </c>
      <c r="AH292">
        <v>2</v>
      </c>
      <c r="AI292">
        <v>68191623</v>
      </c>
      <c r="AJ292">
        <v>300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</row>
    <row r="293" spans="1:44" x14ac:dyDescent="0.2">
      <c r="A293">
        <f>ROW(Source!A193)</f>
        <v>193</v>
      </c>
      <c r="B293">
        <v>68191624</v>
      </c>
      <c r="C293">
        <v>68191616</v>
      </c>
      <c r="D293">
        <v>64807543</v>
      </c>
      <c r="E293">
        <v>1</v>
      </c>
      <c r="F293">
        <v>1</v>
      </c>
      <c r="G293">
        <v>1</v>
      </c>
      <c r="H293">
        <v>3</v>
      </c>
      <c r="I293" t="s">
        <v>860</v>
      </c>
      <c r="J293" t="s">
        <v>861</v>
      </c>
      <c r="K293" t="s">
        <v>862</v>
      </c>
      <c r="L293">
        <v>1339</v>
      </c>
      <c r="N293">
        <v>1007</v>
      </c>
      <c r="O293" t="s">
        <v>712</v>
      </c>
      <c r="P293" t="s">
        <v>712</v>
      </c>
      <c r="Q293">
        <v>1</v>
      </c>
      <c r="X293">
        <v>0.34200000000000003</v>
      </c>
      <c r="Y293">
        <v>6.23</v>
      </c>
      <c r="Z293">
        <v>0</v>
      </c>
      <c r="AA293">
        <v>0</v>
      </c>
      <c r="AB293">
        <v>0</v>
      </c>
      <c r="AC293">
        <v>0</v>
      </c>
      <c r="AD293">
        <v>1</v>
      </c>
      <c r="AE293">
        <v>0</v>
      </c>
      <c r="AF293" t="s">
        <v>3</v>
      </c>
      <c r="AG293">
        <v>0.34200000000000003</v>
      </c>
      <c r="AH293">
        <v>2</v>
      </c>
      <c r="AI293">
        <v>68191624</v>
      </c>
      <c r="AJ293">
        <v>301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</row>
    <row r="294" spans="1:44" x14ac:dyDescent="0.2">
      <c r="A294">
        <f>ROW(Source!A193)</f>
        <v>193</v>
      </c>
      <c r="B294">
        <v>68191625</v>
      </c>
      <c r="C294">
        <v>68191616</v>
      </c>
      <c r="D294">
        <v>64807574</v>
      </c>
      <c r="E294">
        <v>1</v>
      </c>
      <c r="F294">
        <v>1</v>
      </c>
      <c r="G294">
        <v>1</v>
      </c>
      <c r="H294">
        <v>3</v>
      </c>
      <c r="I294" t="s">
        <v>985</v>
      </c>
      <c r="J294" t="s">
        <v>986</v>
      </c>
      <c r="K294" t="s">
        <v>987</v>
      </c>
      <c r="L294">
        <v>1348</v>
      </c>
      <c r="N294">
        <v>1009</v>
      </c>
      <c r="O294" t="s">
        <v>133</v>
      </c>
      <c r="P294" t="s">
        <v>133</v>
      </c>
      <c r="Q294">
        <v>1000</v>
      </c>
      <c r="X294">
        <v>4.4000000000000002E-4</v>
      </c>
      <c r="Y294">
        <v>15118.99</v>
      </c>
      <c r="Z294">
        <v>0</v>
      </c>
      <c r="AA294">
        <v>0</v>
      </c>
      <c r="AB294">
        <v>0</v>
      </c>
      <c r="AC294">
        <v>0</v>
      </c>
      <c r="AD294">
        <v>1</v>
      </c>
      <c r="AE294">
        <v>0</v>
      </c>
      <c r="AF294" t="s">
        <v>3</v>
      </c>
      <c r="AG294">
        <v>4.4000000000000002E-4</v>
      </c>
      <c r="AH294">
        <v>2</v>
      </c>
      <c r="AI294">
        <v>68191625</v>
      </c>
      <c r="AJ294">
        <v>302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</row>
    <row r="295" spans="1:44" x14ac:dyDescent="0.2">
      <c r="A295">
        <f>ROW(Source!A193)</f>
        <v>193</v>
      </c>
      <c r="B295">
        <v>68191626</v>
      </c>
      <c r="C295">
        <v>68191616</v>
      </c>
      <c r="D295">
        <v>64807749</v>
      </c>
      <c r="E295">
        <v>1</v>
      </c>
      <c r="F295">
        <v>1</v>
      </c>
      <c r="G295">
        <v>1</v>
      </c>
      <c r="H295">
        <v>3</v>
      </c>
      <c r="I295" t="s">
        <v>988</v>
      </c>
      <c r="J295" t="s">
        <v>989</v>
      </c>
      <c r="K295" t="s">
        <v>990</v>
      </c>
      <c r="L295">
        <v>1348</v>
      </c>
      <c r="N295">
        <v>1009</v>
      </c>
      <c r="O295" t="s">
        <v>133</v>
      </c>
      <c r="P295" t="s">
        <v>133</v>
      </c>
      <c r="Q295">
        <v>1000</v>
      </c>
      <c r="X295">
        <v>5.2999999999999998E-4</v>
      </c>
      <c r="Y295">
        <v>16950</v>
      </c>
      <c r="Z295">
        <v>0</v>
      </c>
      <c r="AA295">
        <v>0</v>
      </c>
      <c r="AB295">
        <v>0</v>
      </c>
      <c r="AC295">
        <v>0</v>
      </c>
      <c r="AD295">
        <v>1</v>
      </c>
      <c r="AE295">
        <v>0</v>
      </c>
      <c r="AF295" t="s">
        <v>3</v>
      </c>
      <c r="AG295">
        <v>5.2999999999999998E-4</v>
      </c>
      <c r="AH295">
        <v>2</v>
      </c>
      <c r="AI295">
        <v>68191626</v>
      </c>
      <c r="AJ295">
        <v>303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</row>
    <row r="296" spans="1:44" x14ac:dyDescent="0.2">
      <c r="A296">
        <f>ROW(Source!A193)</f>
        <v>193</v>
      </c>
      <c r="B296">
        <v>68191627</v>
      </c>
      <c r="C296">
        <v>68191616</v>
      </c>
      <c r="D296">
        <v>64807856</v>
      </c>
      <c r="E296">
        <v>1</v>
      </c>
      <c r="F296">
        <v>1</v>
      </c>
      <c r="G296">
        <v>1</v>
      </c>
      <c r="H296">
        <v>3</v>
      </c>
      <c r="I296" t="s">
        <v>991</v>
      </c>
      <c r="J296" t="s">
        <v>992</v>
      </c>
      <c r="K296" t="s">
        <v>993</v>
      </c>
      <c r="L296">
        <v>1348</v>
      </c>
      <c r="N296">
        <v>1009</v>
      </c>
      <c r="O296" t="s">
        <v>133</v>
      </c>
      <c r="P296" t="s">
        <v>133</v>
      </c>
      <c r="Q296">
        <v>1000</v>
      </c>
      <c r="X296">
        <v>4.0000000000000002E-4</v>
      </c>
      <c r="Y296">
        <v>13559.99</v>
      </c>
      <c r="Z296">
        <v>0</v>
      </c>
      <c r="AA296">
        <v>0</v>
      </c>
      <c r="AB296">
        <v>0</v>
      </c>
      <c r="AC296">
        <v>0</v>
      </c>
      <c r="AD296">
        <v>1</v>
      </c>
      <c r="AE296">
        <v>0</v>
      </c>
      <c r="AF296" t="s">
        <v>3</v>
      </c>
      <c r="AG296">
        <v>4.0000000000000002E-4</v>
      </c>
      <c r="AH296">
        <v>2</v>
      </c>
      <c r="AI296">
        <v>68191627</v>
      </c>
      <c r="AJ296">
        <v>304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</row>
    <row r="297" spans="1:44" x14ac:dyDescent="0.2">
      <c r="A297">
        <f>ROW(Source!A193)</f>
        <v>193</v>
      </c>
      <c r="B297">
        <v>68191628</v>
      </c>
      <c r="C297">
        <v>68191616</v>
      </c>
      <c r="D297">
        <v>64808586</v>
      </c>
      <c r="E297">
        <v>1</v>
      </c>
      <c r="F297">
        <v>1</v>
      </c>
      <c r="G297">
        <v>1</v>
      </c>
      <c r="H297">
        <v>3</v>
      </c>
      <c r="I297" t="s">
        <v>994</v>
      </c>
      <c r="J297" t="s">
        <v>995</v>
      </c>
      <c r="K297" t="s">
        <v>996</v>
      </c>
      <c r="L297">
        <v>1346</v>
      </c>
      <c r="N297">
        <v>1009</v>
      </c>
      <c r="O297" t="s">
        <v>120</v>
      </c>
      <c r="P297" t="s">
        <v>120</v>
      </c>
      <c r="Q297">
        <v>1</v>
      </c>
      <c r="X297">
        <v>0.05</v>
      </c>
      <c r="Y297">
        <v>37.29</v>
      </c>
      <c r="Z297">
        <v>0</v>
      </c>
      <c r="AA297">
        <v>0</v>
      </c>
      <c r="AB297">
        <v>0</v>
      </c>
      <c r="AC297">
        <v>0</v>
      </c>
      <c r="AD297">
        <v>1</v>
      </c>
      <c r="AE297">
        <v>0</v>
      </c>
      <c r="AF297" t="s">
        <v>3</v>
      </c>
      <c r="AG297">
        <v>0.05</v>
      </c>
      <c r="AH297">
        <v>2</v>
      </c>
      <c r="AI297">
        <v>68191628</v>
      </c>
      <c r="AJ297">
        <v>305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</row>
    <row r="298" spans="1:44" x14ac:dyDescent="0.2">
      <c r="A298">
        <f>ROW(Source!A193)</f>
        <v>193</v>
      </c>
      <c r="B298">
        <v>68191629</v>
      </c>
      <c r="C298">
        <v>68191616</v>
      </c>
      <c r="D298">
        <v>64817900</v>
      </c>
      <c r="E298">
        <v>1</v>
      </c>
      <c r="F298">
        <v>1</v>
      </c>
      <c r="G298">
        <v>1</v>
      </c>
      <c r="H298">
        <v>3</v>
      </c>
      <c r="I298" t="s">
        <v>1205</v>
      </c>
      <c r="J298" t="s">
        <v>1206</v>
      </c>
      <c r="K298" t="s">
        <v>1207</v>
      </c>
      <c r="L298">
        <v>1354</v>
      </c>
      <c r="N298">
        <v>1010</v>
      </c>
      <c r="O298" t="s">
        <v>72</v>
      </c>
      <c r="P298" t="s">
        <v>72</v>
      </c>
      <c r="Q298">
        <v>1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1</v>
      </c>
      <c r="AD298">
        <v>0</v>
      </c>
      <c r="AE298">
        <v>0</v>
      </c>
      <c r="AF298" t="s">
        <v>3</v>
      </c>
      <c r="AG298">
        <v>0</v>
      </c>
      <c r="AH298">
        <v>3</v>
      </c>
      <c r="AI298">
        <v>-1</v>
      </c>
      <c r="AJ298" t="s">
        <v>3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</row>
    <row r="299" spans="1:44" x14ac:dyDescent="0.2">
      <c r="A299">
        <f>ROW(Source!A193)</f>
        <v>193</v>
      </c>
      <c r="B299">
        <v>68191630</v>
      </c>
      <c r="C299">
        <v>68191616</v>
      </c>
      <c r="D299">
        <v>64840167</v>
      </c>
      <c r="E299">
        <v>1</v>
      </c>
      <c r="F299">
        <v>1</v>
      </c>
      <c r="G299">
        <v>1</v>
      </c>
      <c r="H299">
        <v>3</v>
      </c>
      <c r="I299" t="s">
        <v>1208</v>
      </c>
      <c r="J299" t="s">
        <v>1209</v>
      </c>
      <c r="K299" t="s">
        <v>1210</v>
      </c>
      <c r="L299">
        <v>1346</v>
      </c>
      <c r="N299">
        <v>1009</v>
      </c>
      <c r="O299" t="s">
        <v>120</v>
      </c>
      <c r="P299" t="s">
        <v>120</v>
      </c>
      <c r="Q299">
        <v>1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1</v>
      </c>
      <c r="AD299">
        <v>0</v>
      </c>
      <c r="AE299">
        <v>0</v>
      </c>
      <c r="AF299" t="s">
        <v>3</v>
      </c>
      <c r="AG299">
        <v>0</v>
      </c>
      <c r="AH299">
        <v>3</v>
      </c>
      <c r="AI299">
        <v>-1</v>
      </c>
      <c r="AJ299" t="s">
        <v>3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</row>
    <row r="300" spans="1:44" x14ac:dyDescent="0.2">
      <c r="A300">
        <f>ROW(Source!A193)</f>
        <v>193</v>
      </c>
      <c r="B300">
        <v>68191631</v>
      </c>
      <c r="C300">
        <v>68191616</v>
      </c>
      <c r="D300">
        <v>64840576</v>
      </c>
      <c r="E300">
        <v>1</v>
      </c>
      <c r="F300">
        <v>1</v>
      </c>
      <c r="G300">
        <v>1</v>
      </c>
      <c r="H300">
        <v>3</v>
      </c>
      <c r="I300" t="s">
        <v>997</v>
      </c>
      <c r="J300" t="s">
        <v>998</v>
      </c>
      <c r="K300" t="s">
        <v>999</v>
      </c>
      <c r="L300">
        <v>1301</v>
      </c>
      <c r="N300">
        <v>1003</v>
      </c>
      <c r="O300" t="s">
        <v>507</v>
      </c>
      <c r="P300" t="s">
        <v>507</v>
      </c>
      <c r="Q300">
        <v>1</v>
      </c>
      <c r="X300">
        <v>100</v>
      </c>
      <c r="Y300">
        <v>28.25</v>
      </c>
      <c r="Z300">
        <v>0</v>
      </c>
      <c r="AA300">
        <v>0</v>
      </c>
      <c r="AB300">
        <v>0</v>
      </c>
      <c r="AC300">
        <v>0</v>
      </c>
      <c r="AD300">
        <v>1</v>
      </c>
      <c r="AE300">
        <v>0</v>
      </c>
      <c r="AF300" t="s">
        <v>3</v>
      </c>
      <c r="AG300">
        <v>100</v>
      </c>
      <c r="AH300">
        <v>2</v>
      </c>
      <c r="AI300">
        <v>68191631</v>
      </c>
      <c r="AJ300">
        <v>307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</row>
    <row r="301" spans="1:44" x14ac:dyDescent="0.2">
      <c r="A301">
        <f>ROW(Source!A193)</f>
        <v>193</v>
      </c>
      <c r="B301">
        <v>68191632</v>
      </c>
      <c r="C301">
        <v>68191616</v>
      </c>
      <c r="D301">
        <v>64846609</v>
      </c>
      <c r="E301">
        <v>1</v>
      </c>
      <c r="F301">
        <v>1</v>
      </c>
      <c r="G301">
        <v>1</v>
      </c>
      <c r="H301">
        <v>3</v>
      </c>
      <c r="I301" t="s">
        <v>1000</v>
      </c>
      <c r="J301" t="s">
        <v>1001</v>
      </c>
      <c r="K301" t="s">
        <v>1002</v>
      </c>
      <c r="L301">
        <v>1346</v>
      </c>
      <c r="N301">
        <v>1009</v>
      </c>
      <c r="O301" t="s">
        <v>120</v>
      </c>
      <c r="P301" t="s">
        <v>120</v>
      </c>
      <c r="Q301">
        <v>1</v>
      </c>
      <c r="X301">
        <v>8.9999999999999998E-4</v>
      </c>
      <c r="Y301">
        <v>2.15</v>
      </c>
      <c r="Z301">
        <v>0</v>
      </c>
      <c r="AA301">
        <v>0</v>
      </c>
      <c r="AB301">
        <v>0</v>
      </c>
      <c r="AC301">
        <v>0</v>
      </c>
      <c r="AD301">
        <v>1</v>
      </c>
      <c r="AE301">
        <v>0</v>
      </c>
      <c r="AF301" t="s">
        <v>3</v>
      </c>
      <c r="AG301">
        <v>8.9999999999999998E-4</v>
      </c>
      <c r="AH301">
        <v>2</v>
      </c>
      <c r="AI301">
        <v>68191632</v>
      </c>
      <c r="AJ301">
        <v>308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</row>
    <row r="302" spans="1:44" x14ac:dyDescent="0.2">
      <c r="A302">
        <f>ROW(Source!A193)</f>
        <v>193</v>
      </c>
      <c r="B302">
        <v>68191633</v>
      </c>
      <c r="C302">
        <v>68191616</v>
      </c>
      <c r="D302">
        <v>64847311</v>
      </c>
      <c r="E302">
        <v>1</v>
      </c>
      <c r="F302">
        <v>1</v>
      </c>
      <c r="G302">
        <v>1</v>
      </c>
      <c r="H302">
        <v>3</v>
      </c>
      <c r="I302" t="s">
        <v>709</v>
      </c>
      <c r="J302" t="s">
        <v>710</v>
      </c>
      <c r="K302" t="s">
        <v>711</v>
      </c>
      <c r="L302">
        <v>1339</v>
      </c>
      <c r="N302">
        <v>1007</v>
      </c>
      <c r="O302" t="s">
        <v>712</v>
      </c>
      <c r="P302" t="s">
        <v>712</v>
      </c>
      <c r="Q302">
        <v>1</v>
      </c>
      <c r="X302">
        <v>0.25</v>
      </c>
      <c r="Y302">
        <v>2.44</v>
      </c>
      <c r="Z302">
        <v>0</v>
      </c>
      <c r="AA302">
        <v>0</v>
      </c>
      <c r="AB302">
        <v>0</v>
      </c>
      <c r="AC302">
        <v>0</v>
      </c>
      <c r="AD302">
        <v>1</v>
      </c>
      <c r="AE302">
        <v>0</v>
      </c>
      <c r="AF302" t="s">
        <v>3</v>
      </c>
      <c r="AG302">
        <v>0.25</v>
      </c>
      <c r="AH302">
        <v>2</v>
      </c>
      <c r="AI302">
        <v>68191633</v>
      </c>
      <c r="AJ302">
        <v>309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</row>
    <row r="303" spans="1:44" x14ac:dyDescent="0.2">
      <c r="A303">
        <f>ROW(Source!A195)</f>
        <v>195</v>
      </c>
      <c r="B303">
        <v>68191637</v>
      </c>
      <c r="C303">
        <v>68191636</v>
      </c>
      <c r="D303">
        <v>18413627</v>
      </c>
      <c r="E303">
        <v>1</v>
      </c>
      <c r="F303">
        <v>1</v>
      </c>
      <c r="G303">
        <v>1</v>
      </c>
      <c r="H303">
        <v>1</v>
      </c>
      <c r="I303" t="s">
        <v>773</v>
      </c>
      <c r="J303" t="s">
        <v>3</v>
      </c>
      <c r="K303" t="s">
        <v>774</v>
      </c>
      <c r="L303">
        <v>1369</v>
      </c>
      <c r="N303">
        <v>1013</v>
      </c>
      <c r="O303" t="s">
        <v>665</v>
      </c>
      <c r="P303" t="s">
        <v>665</v>
      </c>
      <c r="Q303">
        <v>1</v>
      </c>
      <c r="X303">
        <v>61.6</v>
      </c>
      <c r="Y303">
        <v>0</v>
      </c>
      <c r="Z303">
        <v>0</v>
      </c>
      <c r="AA303">
        <v>0</v>
      </c>
      <c r="AB303">
        <v>9.92</v>
      </c>
      <c r="AC303">
        <v>0</v>
      </c>
      <c r="AD303">
        <v>1</v>
      </c>
      <c r="AE303">
        <v>1</v>
      </c>
      <c r="AF303" t="s">
        <v>21</v>
      </c>
      <c r="AG303">
        <v>70.839999999999989</v>
      </c>
      <c r="AH303">
        <v>2</v>
      </c>
      <c r="AI303">
        <v>68191637</v>
      </c>
      <c r="AJ303">
        <v>310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</row>
    <row r="304" spans="1:44" x14ac:dyDescent="0.2">
      <c r="A304">
        <f>ROW(Source!A195)</f>
        <v>195</v>
      </c>
      <c r="B304">
        <v>68191638</v>
      </c>
      <c r="C304">
        <v>68191636</v>
      </c>
      <c r="D304">
        <v>121548</v>
      </c>
      <c r="E304">
        <v>1</v>
      </c>
      <c r="F304">
        <v>1</v>
      </c>
      <c r="G304">
        <v>1</v>
      </c>
      <c r="H304">
        <v>1</v>
      </c>
      <c r="I304" t="s">
        <v>44</v>
      </c>
      <c r="J304" t="s">
        <v>3</v>
      </c>
      <c r="K304" t="s">
        <v>723</v>
      </c>
      <c r="L304">
        <v>608254</v>
      </c>
      <c r="N304">
        <v>1013</v>
      </c>
      <c r="O304" t="s">
        <v>724</v>
      </c>
      <c r="P304" t="s">
        <v>724</v>
      </c>
      <c r="Q304">
        <v>1</v>
      </c>
      <c r="X304">
        <v>0.05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1</v>
      </c>
      <c r="AE304">
        <v>2</v>
      </c>
      <c r="AF304" t="s">
        <v>20</v>
      </c>
      <c r="AG304">
        <v>6.25E-2</v>
      </c>
      <c r="AH304">
        <v>2</v>
      </c>
      <c r="AI304">
        <v>68191638</v>
      </c>
      <c r="AJ304">
        <v>311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</row>
    <row r="305" spans="1:44" x14ac:dyDescent="0.2">
      <c r="A305">
        <f>ROW(Source!A195)</f>
        <v>195</v>
      </c>
      <c r="B305">
        <v>68191639</v>
      </c>
      <c r="C305">
        <v>68191636</v>
      </c>
      <c r="D305">
        <v>64871196</v>
      </c>
      <c r="E305">
        <v>1</v>
      </c>
      <c r="F305">
        <v>1</v>
      </c>
      <c r="G305">
        <v>1</v>
      </c>
      <c r="H305">
        <v>2</v>
      </c>
      <c r="I305" t="s">
        <v>979</v>
      </c>
      <c r="J305" t="s">
        <v>980</v>
      </c>
      <c r="K305" t="s">
        <v>981</v>
      </c>
      <c r="L305">
        <v>1368</v>
      </c>
      <c r="N305">
        <v>1011</v>
      </c>
      <c r="O305" t="s">
        <v>669</v>
      </c>
      <c r="P305" t="s">
        <v>669</v>
      </c>
      <c r="Q305">
        <v>1</v>
      </c>
      <c r="X305">
        <v>0.03</v>
      </c>
      <c r="Y305">
        <v>0</v>
      </c>
      <c r="Z305">
        <v>86.4</v>
      </c>
      <c r="AA305">
        <v>13.5</v>
      </c>
      <c r="AB305">
        <v>0</v>
      </c>
      <c r="AC305">
        <v>0</v>
      </c>
      <c r="AD305">
        <v>1</v>
      </c>
      <c r="AE305">
        <v>0</v>
      </c>
      <c r="AF305" t="s">
        <v>20</v>
      </c>
      <c r="AG305">
        <v>3.7499999999999999E-2</v>
      </c>
      <c r="AH305">
        <v>2</v>
      </c>
      <c r="AI305">
        <v>68191639</v>
      </c>
      <c r="AJ305">
        <v>312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</row>
    <row r="306" spans="1:44" x14ac:dyDescent="0.2">
      <c r="A306">
        <f>ROW(Source!A195)</f>
        <v>195</v>
      </c>
      <c r="B306">
        <v>68191640</v>
      </c>
      <c r="C306">
        <v>68191636</v>
      </c>
      <c r="D306">
        <v>64871277</v>
      </c>
      <c r="E306">
        <v>1</v>
      </c>
      <c r="F306">
        <v>1</v>
      </c>
      <c r="G306">
        <v>1</v>
      </c>
      <c r="H306">
        <v>2</v>
      </c>
      <c r="I306" t="s">
        <v>725</v>
      </c>
      <c r="J306" t="s">
        <v>726</v>
      </c>
      <c r="K306" t="s">
        <v>727</v>
      </c>
      <c r="L306">
        <v>1368</v>
      </c>
      <c r="N306">
        <v>1011</v>
      </c>
      <c r="O306" t="s">
        <v>669</v>
      </c>
      <c r="P306" t="s">
        <v>669</v>
      </c>
      <c r="Q306">
        <v>1</v>
      </c>
      <c r="X306">
        <v>0.02</v>
      </c>
      <c r="Y306">
        <v>0</v>
      </c>
      <c r="Z306">
        <v>112</v>
      </c>
      <c r="AA306">
        <v>13.5</v>
      </c>
      <c r="AB306">
        <v>0</v>
      </c>
      <c r="AC306">
        <v>0</v>
      </c>
      <c r="AD306">
        <v>1</v>
      </c>
      <c r="AE306">
        <v>0</v>
      </c>
      <c r="AF306" t="s">
        <v>20</v>
      </c>
      <c r="AG306">
        <v>2.5000000000000001E-2</v>
      </c>
      <c r="AH306">
        <v>2</v>
      </c>
      <c r="AI306">
        <v>68191640</v>
      </c>
      <c r="AJ306">
        <v>313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</row>
    <row r="307" spans="1:44" x14ac:dyDescent="0.2">
      <c r="A307">
        <f>ROW(Source!A195)</f>
        <v>195</v>
      </c>
      <c r="B307">
        <v>68191641</v>
      </c>
      <c r="C307">
        <v>68191636</v>
      </c>
      <c r="D307">
        <v>64873129</v>
      </c>
      <c r="E307">
        <v>1</v>
      </c>
      <c r="F307">
        <v>1</v>
      </c>
      <c r="G307">
        <v>1</v>
      </c>
      <c r="H307">
        <v>2</v>
      </c>
      <c r="I307" t="s">
        <v>715</v>
      </c>
      <c r="J307" t="s">
        <v>716</v>
      </c>
      <c r="K307" t="s">
        <v>717</v>
      </c>
      <c r="L307">
        <v>1368</v>
      </c>
      <c r="N307">
        <v>1011</v>
      </c>
      <c r="O307" t="s">
        <v>669</v>
      </c>
      <c r="P307" t="s">
        <v>669</v>
      </c>
      <c r="Q307">
        <v>1</v>
      </c>
      <c r="X307">
        <v>0.02</v>
      </c>
      <c r="Y307">
        <v>0</v>
      </c>
      <c r="Z307">
        <v>87.17</v>
      </c>
      <c r="AA307">
        <v>11.6</v>
      </c>
      <c r="AB307">
        <v>0</v>
      </c>
      <c r="AC307">
        <v>0</v>
      </c>
      <c r="AD307">
        <v>1</v>
      </c>
      <c r="AE307">
        <v>0</v>
      </c>
      <c r="AF307" t="s">
        <v>20</v>
      </c>
      <c r="AG307">
        <v>2.5000000000000001E-2</v>
      </c>
      <c r="AH307">
        <v>2</v>
      </c>
      <c r="AI307">
        <v>68191641</v>
      </c>
      <c r="AJ307">
        <v>314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</row>
    <row r="308" spans="1:44" x14ac:dyDescent="0.2">
      <c r="A308">
        <f>ROW(Source!A195)</f>
        <v>195</v>
      </c>
      <c r="B308">
        <v>68191642</v>
      </c>
      <c r="C308">
        <v>68191636</v>
      </c>
      <c r="D308">
        <v>64809254</v>
      </c>
      <c r="E308">
        <v>1</v>
      </c>
      <c r="F308">
        <v>1</v>
      </c>
      <c r="G308">
        <v>1</v>
      </c>
      <c r="H308">
        <v>3</v>
      </c>
      <c r="I308" t="s">
        <v>1003</v>
      </c>
      <c r="J308" t="s">
        <v>1004</v>
      </c>
      <c r="K308" t="s">
        <v>1005</v>
      </c>
      <c r="L308">
        <v>1346</v>
      </c>
      <c r="N308">
        <v>1009</v>
      </c>
      <c r="O308" t="s">
        <v>120</v>
      </c>
      <c r="P308" t="s">
        <v>120</v>
      </c>
      <c r="Q308">
        <v>1</v>
      </c>
      <c r="X308">
        <v>4</v>
      </c>
      <c r="Y308">
        <v>24.41</v>
      </c>
      <c r="Z308">
        <v>0</v>
      </c>
      <c r="AA308">
        <v>0</v>
      </c>
      <c r="AB308">
        <v>0</v>
      </c>
      <c r="AC308">
        <v>0</v>
      </c>
      <c r="AD308">
        <v>1</v>
      </c>
      <c r="AE308">
        <v>0</v>
      </c>
      <c r="AF308" t="s">
        <v>3</v>
      </c>
      <c r="AG308">
        <v>4</v>
      </c>
      <c r="AH308">
        <v>2</v>
      </c>
      <c r="AI308">
        <v>68191642</v>
      </c>
      <c r="AJ308">
        <v>315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</row>
    <row r="309" spans="1:44" x14ac:dyDescent="0.2">
      <c r="A309">
        <f>ROW(Source!A195)</f>
        <v>195</v>
      </c>
      <c r="B309">
        <v>68191643</v>
      </c>
      <c r="C309">
        <v>68191636</v>
      </c>
      <c r="D309">
        <v>64809361</v>
      </c>
      <c r="E309">
        <v>1</v>
      </c>
      <c r="F309">
        <v>1</v>
      </c>
      <c r="G309">
        <v>1</v>
      </c>
      <c r="H309">
        <v>3</v>
      </c>
      <c r="I309" t="s">
        <v>1006</v>
      </c>
      <c r="J309" t="s">
        <v>1007</v>
      </c>
      <c r="K309" t="s">
        <v>1008</v>
      </c>
      <c r="L309">
        <v>1348</v>
      </c>
      <c r="N309">
        <v>1009</v>
      </c>
      <c r="O309" t="s">
        <v>133</v>
      </c>
      <c r="P309" t="s">
        <v>133</v>
      </c>
      <c r="Q309">
        <v>1000</v>
      </c>
      <c r="X309">
        <v>2.66E-3</v>
      </c>
      <c r="Y309">
        <v>14830</v>
      </c>
      <c r="Z309">
        <v>0</v>
      </c>
      <c r="AA309">
        <v>0</v>
      </c>
      <c r="AB309">
        <v>0</v>
      </c>
      <c r="AC309">
        <v>0</v>
      </c>
      <c r="AD309">
        <v>1</v>
      </c>
      <c r="AE309">
        <v>0</v>
      </c>
      <c r="AF309" t="s">
        <v>3</v>
      </c>
      <c r="AG309">
        <v>2.66E-3</v>
      </c>
      <c r="AH309">
        <v>2</v>
      </c>
      <c r="AI309">
        <v>68191643</v>
      </c>
      <c r="AJ309">
        <v>316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</row>
    <row r="310" spans="1:44" x14ac:dyDescent="0.2">
      <c r="A310">
        <f>ROW(Source!A195)</f>
        <v>195</v>
      </c>
      <c r="B310">
        <v>68191644</v>
      </c>
      <c r="C310">
        <v>68191636</v>
      </c>
      <c r="D310">
        <v>64840167</v>
      </c>
      <c r="E310">
        <v>1</v>
      </c>
      <c r="F310">
        <v>1</v>
      </c>
      <c r="G310">
        <v>1</v>
      </c>
      <c r="H310">
        <v>3</v>
      </c>
      <c r="I310" t="s">
        <v>1208</v>
      </c>
      <c r="J310" t="s">
        <v>1209</v>
      </c>
      <c r="K310" t="s">
        <v>1210</v>
      </c>
      <c r="L310">
        <v>1346</v>
      </c>
      <c r="N310">
        <v>1009</v>
      </c>
      <c r="O310" t="s">
        <v>120</v>
      </c>
      <c r="P310" t="s">
        <v>120</v>
      </c>
      <c r="Q310">
        <v>1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1</v>
      </c>
      <c r="AD310">
        <v>0</v>
      </c>
      <c r="AE310">
        <v>0</v>
      </c>
      <c r="AF310" t="s">
        <v>3</v>
      </c>
      <c r="AG310">
        <v>0</v>
      </c>
      <c r="AH310">
        <v>3</v>
      </c>
      <c r="AI310">
        <v>-1</v>
      </c>
      <c r="AJ310" t="s">
        <v>3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</row>
    <row r="311" spans="1:44" x14ac:dyDescent="0.2">
      <c r="A311">
        <f>ROW(Source!A195)</f>
        <v>195</v>
      </c>
      <c r="B311">
        <v>68191645</v>
      </c>
      <c r="C311">
        <v>68191636</v>
      </c>
      <c r="D311">
        <v>64841899</v>
      </c>
      <c r="E311">
        <v>1</v>
      </c>
      <c r="F311">
        <v>1</v>
      </c>
      <c r="G311">
        <v>1</v>
      </c>
      <c r="H311">
        <v>3</v>
      </c>
      <c r="I311" t="s">
        <v>1009</v>
      </c>
      <c r="J311" t="s">
        <v>1010</v>
      </c>
      <c r="K311" t="s">
        <v>1011</v>
      </c>
      <c r="L311">
        <v>1301</v>
      </c>
      <c r="N311">
        <v>1003</v>
      </c>
      <c r="O311" t="s">
        <v>507</v>
      </c>
      <c r="P311" t="s">
        <v>507</v>
      </c>
      <c r="Q311">
        <v>1</v>
      </c>
      <c r="X311">
        <v>99.8</v>
      </c>
      <c r="Y311">
        <v>70.400000000000006</v>
      </c>
      <c r="Z311">
        <v>0</v>
      </c>
      <c r="AA311">
        <v>0</v>
      </c>
      <c r="AB311">
        <v>0</v>
      </c>
      <c r="AC311">
        <v>0</v>
      </c>
      <c r="AD311">
        <v>1</v>
      </c>
      <c r="AE311">
        <v>0</v>
      </c>
      <c r="AF311" t="s">
        <v>3</v>
      </c>
      <c r="AG311">
        <v>99.8</v>
      </c>
      <c r="AH311">
        <v>2</v>
      </c>
      <c r="AI311">
        <v>68191645</v>
      </c>
      <c r="AJ311">
        <v>317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</row>
    <row r="312" spans="1:44" x14ac:dyDescent="0.2">
      <c r="A312">
        <f>ROW(Source!A195)</f>
        <v>195</v>
      </c>
      <c r="B312">
        <v>68191646</v>
      </c>
      <c r="C312">
        <v>68191636</v>
      </c>
      <c r="D312">
        <v>64841930</v>
      </c>
      <c r="E312">
        <v>1</v>
      </c>
      <c r="F312">
        <v>1</v>
      </c>
      <c r="G312">
        <v>1</v>
      </c>
      <c r="H312">
        <v>3</v>
      </c>
      <c r="I312" t="s">
        <v>1211</v>
      </c>
      <c r="J312" t="s">
        <v>1212</v>
      </c>
      <c r="K312" t="s">
        <v>1213</v>
      </c>
      <c r="L312">
        <v>1354</v>
      </c>
      <c r="N312">
        <v>1010</v>
      </c>
      <c r="O312" t="s">
        <v>72</v>
      </c>
      <c r="P312" t="s">
        <v>72</v>
      </c>
      <c r="Q312">
        <v>1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1</v>
      </c>
      <c r="AD312">
        <v>0</v>
      </c>
      <c r="AE312">
        <v>0</v>
      </c>
      <c r="AF312" t="s">
        <v>3</v>
      </c>
      <c r="AG312">
        <v>0</v>
      </c>
      <c r="AH312">
        <v>3</v>
      </c>
      <c r="AI312">
        <v>-1</v>
      </c>
      <c r="AJ312" t="s">
        <v>3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</row>
    <row r="313" spans="1:44" x14ac:dyDescent="0.2">
      <c r="A313">
        <f>ROW(Source!A195)</f>
        <v>195</v>
      </c>
      <c r="B313">
        <v>68191647</v>
      </c>
      <c r="C313">
        <v>68191636</v>
      </c>
      <c r="D313">
        <v>64847311</v>
      </c>
      <c r="E313">
        <v>1</v>
      </c>
      <c r="F313">
        <v>1</v>
      </c>
      <c r="G313">
        <v>1</v>
      </c>
      <c r="H313">
        <v>3</v>
      </c>
      <c r="I313" t="s">
        <v>709</v>
      </c>
      <c r="J313" t="s">
        <v>710</v>
      </c>
      <c r="K313" t="s">
        <v>711</v>
      </c>
      <c r="L313">
        <v>1339</v>
      </c>
      <c r="N313">
        <v>1007</v>
      </c>
      <c r="O313" t="s">
        <v>712</v>
      </c>
      <c r="P313" t="s">
        <v>712</v>
      </c>
      <c r="Q313">
        <v>1</v>
      </c>
      <c r="X313">
        <v>1.57</v>
      </c>
      <c r="Y313">
        <v>2.44</v>
      </c>
      <c r="Z313">
        <v>0</v>
      </c>
      <c r="AA313">
        <v>0</v>
      </c>
      <c r="AB313">
        <v>0</v>
      </c>
      <c r="AC313">
        <v>0</v>
      </c>
      <c r="AD313">
        <v>1</v>
      </c>
      <c r="AE313">
        <v>0</v>
      </c>
      <c r="AF313" t="s">
        <v>3</v>
      </c>
      <c r="AG313">
        <v>1.57</v>
      </c>
      <c r="AH313">
        <v>2</v>
      </c>
      <c r="AI313">
        <v>68191647</v>
      </c>
      <c r="AJ313">
        <v>318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</row>
    <row r="314" spans="1:44" x14ac:dyDescent="0.2">
      <c r="A314">
        <f>ROW(Source!A196)</f>
        <v>196</v>
      </c>
      <c r="B314">
        <v>68191651</v>
      </c>
      <c r="C314">
        <v>68191650</v>
      </c>
      <c r="D314">
        <v>18413627</v>
      </c>
      <c r="E314">
        <v>1</v>
      </c>
      <c r="F314">
        <v>1</v>
      </c>
      <c r="G314">
        <v>1</v>
      </c>
      <c r="H314">
        <v>1</v>
      </c>
      <c r="I314" t="s">
        <v>773</v>
      </c>
      <c r="J314" t="s">
        <v>3</v>
      </c>
      <c r="K314" t="s">
        <v>774</v>
      </c>
      <c r="L314">
        <v>1369</v>
      </c>
      <c r="N314">
        <v>1013</v>
      </c>
      <c r="O314" t="s">
        <v>665</v>
      </c>
      <c r="P314" t="s">
        <v>665</v>
      </c>
      <c r="Q314">
        <v>1</v>
      </c>
      <c r="X314">
        <v>64.239999999999995</v>
      </c>
      <c r="Y314">
        <v>0</v>
      </c>
      <c r="Z314">
        <v>0</v>
      </c>
      <c r="AA314">
        <v>0</v>
      </c>
      <c r="AB314">
        <v>9.92</v>
      </c>
      <c r="AC314">
        <v>0</v>
      </c>
      <c r="AD314">
        <v>1</v>
      </c>
      <c r="AE314">
        <v>1</v>
      </c>
      <c r="AF314" t="s">
        <v>21</v>
      </c>
      <c r="AG314">
        <v>73.875999999999991</v>
      </c>
      <c r="AH314">
        <v>2</v>
      </c>
      <c r="AI314">
        <v>68191651</v>
      </c>
      <c r="AJ314">
        <v>319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</row>
    <row r="315" spans="1:44" x14ac:dyDescent="0.2">
      <c r="A315">
        <f>ROW(Source!A196)</f>
        <v>196</v>
      </c>
      <c r="B315">
        <v>68191652</v>
      </c>
      <c r="C315">
        <v>68191650</v>
      </c>
      <c r="D315">
        <v>121548</v>
      </c>
      <c r="E315">
        <v>1</v>
      </c>
      <c r="F315">
        <v>1</v>
      </c>
      <c r="G315">
        <v>1</v>
      </c>
      <c r="H315">
        <v>1</v>
      </c>
      <c r="I315" t="s">
        <v>44</v>
      </c>
      <c r="J315" t="s">
        <v>3</v>
      </c>
      <c r="K315" t="s">
        <v>723</v>
      </c>
      <c r="L315">
        <v>608254</v>
      </c>
      <c r="N315">
        <v>1013</v>
      </c>
      <c r="O315" t="s">
        <v>724</v>
      </c>
      <c r="P315" t="s">
        <v>724</v>
      </c>
      <c r="Q315">
        <v>1</v>
      </c>
      <c r="X315">
        <v>0.02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1</v>
      </c>
      <c r="AE315">
        <v>2</v>
      </c>
      <c r="AF315" t="s">
        <v>20</v>
      </c>
      <c r="AG315">
        <v>2.5000000000000001E-2</v>
      </c>
      <c r="AH315">
        <v>2</v>
      </c>
      <c r="AI315">
        <v>68191652</v>
      </c>
      <c r="AJ315">
        <v>320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</row>
    <row r="316" spans="1:44" x14ac:dyDescent="0.2">
      <c r="A316">
        <f>ROW(Source!A196)</f>
        <v>196</v>
      </c>
      <c r="B316">
        <v>68191653</v>
      </c>
      <c r="C316">
        <v>68191650</v>
      </c>
      <c r="D316">
        <v>64871196</v>
      </c>
      <c r="E316">
        <v>1</v>
      </c>
      <c r="F316">
        <v>1</v>
      </c>
      <c r="G316">
        <v>1</v>
      </c>
      <c r="H316">
        <v>2</v>
      </c>
      <c r="I316" t="s">
        <v>979</v>
      </c>
      <c r="J316" t="s">
        <v>980</v>
      </c>
      <c r="K316" t="s">
        <v>981</v>
      </c>
      <c r="L316">
        <v>1368</v>
      </c>
      <c r="N316">
        <v>1011</v>
      </c>
      <c r="O316" t="s">
        <v>669</v>
      </c>
      <c r="P316" t="s">
        <v>669</v>
      </c>
      <c r="Q316">
        <v>1</v>
      </c>
      <c r="X316">
        <v>0.01</v>
      </c>
      <c r="Y316">
        <v>0</v>
      </c>
      <c r="Z316">
        <v>86.4</v>
      </c>
      <c r="AA316">
        <v>13.5</v>
      </c>
      <c r="AB316">
        <v>0</v>
      </c>
      <c r="AC316">
        <v>0</v>
      </c>
      <c r="AD316">
        <v>1</v>
      </c>
      <c r="AE316">
        <v>0</v>
      </c>
      <c r="AF316" t="s">
        <v>20</v>
      </c>
      <c r="AG316">
        <v>1.2500000000000001E-2</v>
      </c>
      <c r="AH316">
        <v>2</v>
      </c>
      <c r="AI316">
        <v>68191653</v>
      </c>
      <c r="AJ316">
        <v>321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</row>
    <row r="317" spans="1:44" x14ac:dyDescent="0.2">
      <c r="A317">
        <f>ROW(Source!A196)</f>
        <v>196</v>
      </c>
      <c r="B317">
        <v>68191654</v>
      </c>
      <c r="C317">
        <v>68191650</v>
      </c>
      <c r="D317">
        <v>64871277</v>
      </c>
      <c r="E317">
        <v>1</v>
      </c>
      <c r="F317">
        <v>1</v>
      </c>
      <c r="G317">
        <v>1</v>
      </c>
      <c r="H317">
        <v>2</v>
      </c>
      <c r="I317" t="s">
        <v>725</v>
      </c>
      <c r="J317" t="s">
        <v>726</v>
      </c>
      <c r="K317" t="s">
        <v>727</v>
      </c>
      <c r="L317">
        <v>1368</v>
      </c>
      <c r="N317">
        <v>1011</v>
      </c>
      <c r="O317" t="s">
        <v>669</v>
      </c>
      <c r="P317" t="s">
        <v>669</v>
      </c>
      <c r="Q317">
        <v>1</v>
      </c>
      <c r="X317">
        <v>0.01</v>
      </c>
      <c r="Y317">
        <v>0</v>
      </c>
      <c r="Z317">
        <v>112</v>
      </c>
      <c r="AA317">
        <v>13.5</v>
      </c>
      <c r="AB317">
        <v>0</v>
      </c>
      <c r="AC317">
        <v>0</v>
      </c>
      <c r="AD317">
        <v>1</v>
      </c>
      <c r="AE317">
        <v>0</v>
      </c>
      <c r="AF317" t="s">
        <v>20</v>
      </c>
      <c r="AG317">
        <v>1.2500000000000001E-2</v>
      </c>
      <c r="AH317">
        <v>2</v>
      </c>
      <c r="AI317">
        <v>68191654</v>
      </c>
      <c r="AJ317">
        <v>322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</row>
    <row r="318" spans="1:44" x14ac:dyDescent="0.2">
      <c r="A318">
        <f>ROW(Source!A196)</f>
        <v>196</v>
      </c>
      <c r="B318">
        <v>68191655</v>
      </c>
      <c r="C318">
        <v>68191650</v>
      </c>
      <c r="D318">
        <v>64873129</v>
      </c>
      <c r="E318">
        <v>1</v>
      </c>
      <c r="F318">
        <v>1</v>
      </c>
      <c r="G318">
        <v>1</v>
      </c>
      <c r="H318">
        <v>2</v>
      </c>
      <c r="I318" t="s">
        <v>715</v>
      </c>
      <c r="J318" t="s">
        <v>716</v>
      </c>
      <c r="K318" t="s">
        <v>717</v>
      </c>
      <c r="L318">
        <v>1368</v>
      </c>
      <c r="N318">
        <v>1011</v>
      </c>
      <c r="O318" t="s">
        <v>669</v>
      </c>
      <c r="P318" t="s">
        <v>669</v>
      </c>
      <c r="Q318">
        <v>1</v>
      </c>
      <c r="X318">
        <v>0.01</v>
      </c>
      <c r="Y318">
        <v>0</v>
      </c>
      <c r="Z318">
        <v>87.17</v>
      </c>
      <c r="AA318">
        <v>11.6</v>
      </c>
      <c r="AB318">
        <v>0</v>
      </c>
      <c r="AC318">
        <v>0</v>
      </c>
      <c r="AD318">
        <v>1</v>
      </c>
      <c r="AE318">
        <v>0</v>
      </c>
      <c r="AF318" t="s">
        <v>20</v>
      </c>
      <c r="AG318">
        <v>1.2500000000000001E-2</v>
      </c>
      <c r="AH318">
        <v>2</v>
      </c>
      <c r="AI318">
        <v>68191655</v>
      </c>
      <c r="AJ318">
        <v>323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</row>
    <row r="319" spans="1:44" x14ac:dyDescent="0.2">
      <c r="A319">
        <f>ROW(Source!A196)</f>
        <v>196</v>
      </c>
      <c r="B319">
        <v>68191656</v>
      </c>
      <c r="C319">
        <v>68191650</v>
      </c>
      <c r="D319">
        <v>64809254</v>
      </c>
      <c r="E319">
        <v>1</v>
      </c>
      <c r="F319">
        <v>1</v>
      </c>
      <c r="G319">
        <v>1</v>
      </c>
      <c r="H319">
        <v>3</v>
      </c>
      <c r="I319" t="s">
        <v>1003</v>
      </c>
      <c r="J319" t="s">
        <v>1004</v>
      </c>
      <c r="K319" t="s">
        <v>1005</v>
      </c>
      <c r="L319">
        <v>1346</v>
      </c>
      <c r="N319">
        <v>1009</v>
      </c>
      <c r="O319" t="s">
        <v>120</v>
      </c>
      <c r="P319" t="s">
        <v>120</v>
      </c>
      <c r="Q319">
        <v>1</v>
      </c>
      <c r="X319">
        <v>1.5</v>
      </c>
      <c r="Y319">
        <v>24.41</v>
      </c>
      <c r="Z319">
        <v>0</v>
      </c>
      <c r="AA319">
        <v>0</v>
      </c>
      <c r="AB319">
        <v>0</v>
      </c>
      <c r="AC319">
        <v>0</v>
      </c>
      <c r="AD319">
        <v>1</v>
      </c>
      <c r="AE319">
        <v>0</v>
      </c>
      <c r="AF319" t="s">
        <v>3</v>
      </c>
      <c r="AG319">
        <v>1.5</v>
      </c>
      <c r="AH319">
        <v>2</v>
      </c>
      <c r="AI319">
        <v>68191656</v>
      </c>
      <c r="AJ319">
        <v>324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</row>
    <row r="320" spans="1:44" x14ac:dyDescent="0.2">
      <c r="A320">
        <f>ROW(Source!A196)</f>
        <v>196</v>
      </c>
      <c r="B320">
        <v>68191657</v>
      </c>
      <c r="C320">
        <v>68191650</v>
      </c>
      <c r="D320">
        <v>64809361</v>
      </c>
      <c r="E320">
        <v>1</v>
      </c>
      <c r="F320">
        <v>1</v>
      </c>
      <c r="G320">
        <v>1</v>
      </c>
      <c r="H320">
        <v>3</v>
      </c>
      <c r="I320" t="s">
        <v>1006</v>
      </c>
      <c r="J320" t="s">
        <v>1007</v>
      </c>
      <c r="K320" t="s">
        <v>1008</v>
      </c>
      <c r="L320">
        <v>1348</v>
      </c>
      <c r="N320">
        <v>1009</v>
      </c>
      <c r="O320" t="s">
        <v>133</v>
      </c>
      <c r="P320" t="s">
        <v>133</v>
      </c>
      <c r="Q320">
        <v>1000</v>
      </c>
      <c r="X320">
        <v>1.1999999999999999E-3</v>
      </c>
      <c r="Y320">
        <v>14830</v>
      </c>
      <c r="Z320">
        <v>0</v>
      </c>
      <c r="AA320">
        <v>0</v>
      </c>
      <c r="AB320">
        <v>0</v>
      </c>
      <c r="AC320">
        <v>0</v>
      </c>
      <c r="AD320">
        <v>1</v>
      </c>
      <c r="AE320">
        <v>0</v>
      </c>
      <c r="AF320" t="s">
        <v>3</v>
      </c>
      <c r="AG320">
        <v>1.1999999999999999E-3</v>
      </c>
      <c r="AH320">
        <v>2</v>
      </c>
      <c r="AI320">
        <v>68191657</v>
      </c>
      <c r="AJ320">
        <v>325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</row>
    <row r="321" spans="1:44" x14ac:dyDescent="0.2">
      <c r="A321">
        <f>ROW(Source!A196)</f>
        <v>196</v>
      </c>
      <c r="B321">
        <v>68191658</v>
      </c>
      <c r="C321">
        <v>68191650</v>
      </c>
      <c r="D321">
        <v>64840167</v>
      </c>
      <c r="E321">
        <v>1</v>
      </c>
      <c r="F321">
        <v>1</v>
      </c>
      <c r="G321">
        <v>1</v>
      </c>
      <c r="H321">
        <v>3</v>
      </c>
      <c r="I321" t="s">
        <v>1208</v>
      </c>
      <c r="J321" t="s">
        <v>1209</v>
      </c>
      <c r="K321" t="s">
        <v>1210</v>
      </c>
      <c r="L321">
        <v>1346</v>
      </c>
      <c r="N321">
        <v>1009</v>
      </c>
      <c r="O321" t="s">
        <v>120</v>
      </c>
      <c r="P321" t="s">
        <v>120</v>
      </c>
      <c r="Q321">
        <v>1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1</v>
      </c>
      <c r="AD321">
        <v>0</v>
      </c>
      <c r="AE321">
        <v>0</v>
      </c>
      <c r="AF321" t="s">
        <v>3</v>
      </c>
      <c r="AG321">
        <v>0</v>
      </c>
      <c r="AH321">
        <v>3</v>
      </c>
      <c r="AI321">
        <v>-1</v>
      </c>
      <c r="AJ321" t="s">
        <v>3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</row>
    <row r="322" spans="1:44" x14ac:dyDescent="0.2">
      <c r="A322">
        <f>ROW(Source!A196)</f>
        <v>196</v>
      </c>
      <c r="B322">
        <v>68191659</v>
      </c>
      <c r="C322">
        <v>68191650</v>
      </c>
      <c r="D322">
        <v>64841898</v>
      </c>
      <c r="E322">
        <v>1</v>
      </c>
      <c r="F322">
        <v>1</v>
      </c>
      <c r="G322">
        <v>1</v>
      </c>
      <c r="H322">
        <v>3</v>
      </c>
      <c r="I322" t="s">
        <v>1012</v>
      </c>
      <c r="J322" t="s">
        <v>1013</v>
      </c>
      <c r="K322" t="s">
        <v>1014</v>
      </c>
      <c r="L322">
        <v>1301</v>
      </c>
      <c r="N322">
        <v>1003</v>
      </c>
      <c r="O322" t="s">
        <v>507</v>
      </c>
      <c r="P322" t="s">
        <v>507</v>
      </c>
      <c r="Q322">
        <v>1</v>
      </c>
      <c r="X322">
        <v>99.8</v>
      </c>
      <c r="Y322">
        <v>39.36</v>
      </c>
      <c r="Z322">
        <v>0</v>
      </c>
      <c r="AA322">
        <v>0</v>
      </c>
      <c r="AB322">
        <v>0</v>
      </c>
      <c r="AC322">
        <v>0</v>
      </c>
      <c r="AD322">
        <v>1</v>
      </c>
      <c r="AE322">
        <v>0</v>
      </c>
      <c r="AF322" t="s">
        <v>3</v>
      </c>
      <c r="AG322">
        <v>99.8</v>
      </c>
      <c r="AH322">
        <v>2</v>
      </c>
      <c r="AI322">
        <v>68191659</v>
      </c>
      <c r="AJ322">
        <v>326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</row>
    <row r="323" spans="1:44" x14ac:dyDescent="0.2">
      <c r="A323">
        <f>ROW(Source!A196)</f>
        <v>196</v>
      </c>
      <c r="B323">
        <v>68191660</v>
      </c>
      <c r="C323">
        <v>68191650</v>
      </c>
      <c r="D323">
        <v>64841930</v>
      </c>
      <c r="E323">
        <v>1</v>
      </c>
      <c r="F323">
        <v>1</v>
      </c>
      <c r="G323">
        <v>1</v>
      </c>
      <c r="H323">
        <v>3</v>
      </c>
      <c r="I323" t="s">
        <v>1211</v>
      </c>
      <c r="J323" t="s">
        <v>1212</v>
      </c>
      <c r="K323" t="s">
        <v>1213</v>
      </c>
      <c r="L323">
        <v>1354</v>
      </c>
      <c r="N323">
        <v>1010</v>
      </c>
      <c r="O323" t="s">
        <v>72</v>
      </c>
      <c r="P323" t="s">
        <v>72</v>
      </c>
      <c r="Q323">
        <v>1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1</v>
      </c>
      <c r="AD323">
        <v>0</v>
      </c>
      <c r="AE323">
        <v>0</v>
      </c>
      <c r="AF323" t="s">
        <v>3</v>
      </c>
      <c r="AG323">
        <v>0</v>
      </c>
      <c r="AH323">
        <v>3</v>
      </c>
      <c r="AI323">
        <v>-1</v>
      </c>
      <c r="AJ323" t="s">
        <v>3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</row>
    <row r="324" spans="1:44" x14ac:dyDescent="0.2">
      <c r="A324">
        <f>ROW(Source!A196)</f>
        <v>196</v>
      </c>
      <c r="B324">
        <v>68191661</v>
      </c>
      <c r="C324">
        <v>68191650</v>
      </c>
      <c r="D324">
        <v>64847311</v>
      </c>
      <c r="E324">
        <v>1</v>
      </c>
      <c r="F324">
        <v>1</v>
      </c>
      <c r="G324">
        <v>1</v>
      </c>
      <c r="H324">
        <v>3</v>
      </c>
      <c r="I324" t="s">
        <v>709</v>
      </c>
      <c r="J324" t="s">
        <v>710</v>
      </c>
      <c r="K324" t="s">
        <v>711</v>
      </c>
      <c r="L324">
        <v>1339</v>
      </c>
      <c r="N324">
        <v>1007</v>
      </c>
      <c r="O324" t="s">
        <v>712</v>
      </c>
      <c r="P324" t="s">
        <v>712</v>
      </c>
      <c r="Q324">
        <v>1</v>
      </c>
      <c r="X324">
        <v>0.39</v>
      </c>
      <c r="Y324">
        <v>2.44</v>
      </c>
      <c r="Z324">
        <v>0</v>
      </c>
      <c r="AA324">
        <v>0</v>
      </c>
      <c r="AB324">
        <v>0</v>
      </c>
      <c r="AC324">
        <v>0</v>
      </c>
      <c r="AD324">
        <v>1</v>
      </c>
      <c r="AE324">
        <v>0</v>
      </c>
      <c r="AF324" t="s">
        <v>3</v>
      </c>
      <c r="AG324">
        <v>0.39</v>
      </c>
      <c r="AH324">
        <v>2</v>
      </c>
      <c r="AI324">
        <v>68191661</v>
      </c>
      <c r="AJ324">
        <v>327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</row>
    <row r="325" spans="1:44" x14ac:dyDescent="0.2">
      <c r="A325">
        <f>ROW(Source!A197)</f>
        <v>197</v>
      </c>
      <c r="B325">
        <v>68191709</v>
      </c>
      <c r="C325">
        <v>68191708</v>
      </c>
      <c r="D325">
        <v>18442827</v>
      </c>
      <c r="E325">
        <v>1</v>
      </c>
      <c r="F325">
        <v>1</v>
      </c>
      <c r="G325">
        <v>1</v>
      </c>
      <c r="H325">
        <v>1</v>
      </c>
      <c r="I325" t="s">
        <v>1015</v>
      </c>
      <c r="J325" t="s">
        <v>3</v>
      </c>
      <c r="K325" t="s">
        <v>1016</v>
      </c>
      <c r="L325">
        <v>1369</v>
      </c>
      <c r="N325">
        <v>1013</v>
      </c>
      <c r="O325" t="s">
        <v>665</v>
      </c>
      <c r="P325" t="s">
        <v>665</v>
      </c>
      <c r="Q325">
        <v>1</v>
      </c>
      <c r="X325">
        <v>5.01</v>
      </c>
      <c r="Y325">
        <v>0</v>
      </c>
      <c r="Z325">
        <v>0</v>
      </c>
      <c r="AA325">
        <v>0</v>
      </c>
      <c r="AB325">
        <v>11.64</v>
      </c>
      <c r="AC325">
        <v>0</v>
      </c>
      <c r="AD325">
        <v>1</v>
      </c>
      <c r="AE325">
        <v>1</v>
      </c>
      <c r="AF325" t="s">
        <v>21</v>
      </c>
      <c r="AG325">
        <v>5.761499999999999</v>
      </c>
      <c r="AH325">
        <v>2</v>
      </c>
      <c r="AI325">
        <v>68191709</v>
      </c>
      <c r="AJ325">
        <v>328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</row>
    <row r="326" spans="1:44" x14ac:dyDescent="0.2">
      <c r="A326">
        <f>ROW(Source!A197)</f>
        <v>197</v>
      </c>
      <c r="B326">
        <v>68191710</v>
      </c>
      <c r="C326">
        <v>68191708</v>
      </c>
      <c r="D326">
        <v>64871516</v>
      </c>
      <c r="E326">
        <v>1</v>
      </c>
      <c r="F326">
        <v>1</v>
      </c>
      <c r="G326">
        <v>1</v>
      </c>
      <c r="H326">
        <v>2</v>
      </c>
      <c r="I326" t="s">
        <v>1017</v>
      </c>
      <c r="J326" t="s">
        <v>1018</v>
      </c>
      <c r="K326" t="s">
        <v>1019</v>
      </c>
      <c r="L326">
        <v>1368</v>
      </c>
      <c r="N326">
        <v>1011</v>
      </c>
      <c r="O326" t="s">
        <v>669</v>
      </c>
      <c r="P326" t="s">
        <v>669</v>
      </c>
      <c r="Q326">
        <v>1</v>
      </c>
      <c r="X326">
        <v>1.5</v>
      </c>
      <c r="Y326">
        <v>0</v>
      </c>
      <c r="Z326">
        <v>29.67</v>
      </c>
      <c r="AA326">
        <v>0</v>
      </c>
      <c r="AB326">
        <v>0</v>
      </c>
      <c r="AC326">
        <v>0</v>
      </c>
      <c r="AD326">
        <v>1</v>
      </c>
      <c r="AE326">
        <v>0</v>
      </c>
      <c r="AF326" t="s">
        <v>20</v>
      </c>
      <c r="AG326">
        <v>1.875</v>
      </c>
      <c r="AH326">
        <v>2</v>
      </c>
      <c r="AI326">
        <v>68191710</v>
      </c>
      <c r="AJ326">
        <v>329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</row>
    <row r="327" spans="1:44" x14ac:dyDescent="0.2">
      <c r="A327">
        <f>ROW(Source!A197)</f>
        <v>197</v>
      </c>
      <c r="B327">
        <v>68191711</v>
      </c>
      <c r="C327">
        <v>68191708</v>
      </c>
      <c r="D327">
        <v>64807574</v>
      </c>
      <c r="E327">
        <v>1</v>
      </c>
      <c r="F327">
        <v>1</v>
      </c>
      <c r="G327">
        <v>1</v>
      </c>
      <c r="H327">
        <v>3</v>
      </c>
      <c r="I327" t="s">
        <v>985</v>
      </c>
      <c r="J327" t="s">
        <v>986</v>
      </c>
      <c r="K327" t="s">
        <v>987</v>
      </c>
      <c r="L327">
        <v>1348</v>
      </c>
      <c r="N327">
        <v>1009</v>
      </c>
      <c r="O327" t="s">
        <v>133</v>
      </c>
      <c r="P327" t="s">
        <v>133</v>
      </c>
      <c r="Q327">
        <v>1000</v>
      </c>
      <c r="X327">
        <v>5.0000000000000002E-5</v>
      </c>
      <c r="Y327">
        <v>15118.99</v>
      </c>
      <c r="Z327">
        <v>0</v>
      </c>
      <c r="AA327">
        <v>0</v>
      </c>
      <c r="AB327">
        <v>0</v>
      </c>
      <c r="AC327">
        <v>0</v>
      </c>
      <c r="AD327">
        <v>1</v>
      </c>
      <c r="AE327">
        <v>0</v>
      </c>
      <c r="AF327" t="s">
        <v>3</v>
      </c>
      <c r="AG327">
        <v>5.0000000000000002E-5</v>
      </c>
      <c r="AH327">
        <v>2</v>
      </c>
      <c r="AI327">
        <v>68191711</v>
      </c>
      <c r="AJ327">
        <v>330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</row>
    <row r="328" spans="1:44" x14ac:dyDescent="0.2">
      <c r="A328">
        <f>ROW(Source!A197)</f>
        <v>197</v>
      </c>
      <c r="B328">
        <v>68191712</v>
      </c>
      <c r="C328">
        <v>68191708</v>
      </c>
      <c r="D328">
        <v>64807749</v>
      </c>
      <c r="E328">
        <v>1</v>
      </c>
      <c r="F328">
        <v>1</v>
      </c>
      <c r="G328">
        <v>1</v>
      </c>
      <c r="H328">
        <v>3</v>
      </c>
      <c r="I328" t="s">
        <v>988</v>
      </c>
      <c r="J328" t="s">
        <v>989</v>
      </c>
      <c r="K328" t="s">
        <v>990</v>
      </c>
      <c r="L328">
        <v>1348</v>
      </c>
      <c r="N328">
        <v>1009</v>
      </c>
      <c r="O328" t="s">
        <v>133</v>
      </c>
      <c r="P328" t="s">
        <v>133</v>
      </c>
      <c r="Q328">
        <v>1000</v>
      </c>
      <c r="X328">
        <v>2.0000000000000002E-5</v>
      </c>
      <c r="Y328">
        <v>16950</v>
      </c>
      <c r="Z328">
        <v>0</v>
      </c>
      <c r="AA328">
        <v>0</v>
      </c>
      <c r="AB328">
        <v>0</v>
      </c>
      <c r="AC328">
        <v>0</v>
      </c>
      <c r="AD328">
        <v>1</v>
      </c>
      <c r="AE328">
        <v>0</v>
      </c>
      <c r="AF328" t="s">
        <v>3</v>
      </c>
      <c r="AG328">
        <v>2.0000000000000002E-5</v>
      </c>
      <c r="AH328">
        <v>2</v>
      </c>
      <c r="AI328">
        <v>68191712</v>
      </c>
      <c r="AJ328">
        <v>331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</row>
    <row r="329" spans="1:44" x14ac:dyDescent="0.2">
      <c r="A329">
        <f>ROW(Source!A197)</f>
        <v>197</v>
      </c>
      <c r="B329">
        <v>68191713</v>
      </c>
      <c r="C329">
        <v>68191708</v>
      </c>
      <c r="D329">
        <v>64808586</v>
      </c>
      <c r="E329">
        <v>1</v>
      </c>
      <c r="F329">
        <v>1</v>
      </c>
      <c r="G329">
        <v>1</v>
      </c>
      <c r="H329">
        <v>3</v>
      </c>
      <c r="I329" t="s">
        <v>994</v>
      </c>
      <c r="J329" t="s">
        <v>995</v>
      </c>
      <c r="K329" t="s">
        <v>996</v>
      </c>
      <c r="L329">
        <v>1346</v>
      </c>
      <c r="N329">
        <v>1009</v>
      </c>
      <c r="O329" t="s">
        <v>120</v>
      </c>
      <c r="P329" t="s">
        <v>120</v>
      </c>
      <c r="Q329">
        <v>1</v>
      </c>
      <c r="X329">
        <v>0.02</v>
      </c>
      <c r="Y329">
        <v>37.29</v>
      </c>
      <c r="Z329">
        <v>0</v>
      </c>
      <c r="AA329">
        <v>0</v>
      </c>
      <c r="AB329">
        <v>0</v>
      </c>
      <c r="AC329">
        <v>0</v>
      </c>
      <c r="AD329">
        <v>1</v>
      </c>
      <c r="AE329">
        <v>0</v>
      </c>
      <c r="AF329" t="s">
        <v>3</v>
      </c>
      <c r="AG329">
        <v>0.02</v>
      </c>
      <c r="AH329">
        <v>2</v>
      </c>
      <c r="AI329">
        <v>68191713</v>
      </c>
      <c r="AJ329">
        <v>332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</row>
    <row r="330" spans="1:44" x14ac:dyDescent="0.2">
      <c r="A330">
        <f>ROW(Source!A197)</f>
        <v>197</v>
      </c>
      <c r="B330">
        <v>68191714</v>
      </c>
      <c r="C330">
        <v>68191708</v>
      </c>
      <c r="D330">
        <v>64847311</v>
      </c>
      <c r="E330">
        <v>1</v>
      </c>
      <c r="F330">
        <v>1</v>
      </c>
      <c r="G330">
        <v>1</v>
      </c>
      <c r="H330">
        <v>3</v>
      </c>
      <c r="I330" t="s">
        <v>709</v>
      </c>
      <c r="J330" t="s">
        <v>710</v>
      </c>
      <c r="K330" t="s">
        <v>711</v>
      </c>
      <c r="L330">
        <v>1339</v>
      </c>
      <c r="N330">
        <v>1007</v>
      </c>
      <c r="O330" t="s">
        <v>712</v>
      </c>
      <c r="P330" t="s">
        <v>712</v>
      </c>
      <c r="Q330">
        <v>1</v>
      </c>
      <c r="X330">
        <v>1</v>
      </c>
      <c r="Y330">
        <v>2.44</v>
      </c>
      <c r="Z330">
        <v>0</v>
      </c>
      <c r="AA330">
        <v>0</v>
      </c>
      <c r="AB330">
        <v>0</v>
      </c>
      <c r="AC330">
        <v>0</v>
      </c>
      <c r="AD330">
        <v>1</v>
      </c>
      <c r="AE330">
        <v>0</v>
      </c>
      <c r="AF330" t="s">
        <v>3</v>
      </c>
      <c r="AG330">
        <v>1</v>
      </c>
      <c r="AH330">
        <v>2</v>
      </c>
      <c r="AI330">
        <v>68191714</v>
      </c>
      <c r="AJ330">
        <v>333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</row>
    <row r="331" spans="1:44" x14ac:dyDescent="0.2">
      <c r="A331">
        <f>ROW(Source!A198)</f>
        <v>198</v>
      </c>
      <c r="B331">
        <v>68191665</v>
      </c>
      <c r="C331">
        <v>68191664</v>
      </c>
      <c r="D331">
        <v>18411117</v>
      </c>
      <c r="E331">
        <v>1</v>
      </c>
      <c r="F331">
        <v>1</v>
      </c>
      <c r="G331">
        <v>1</v>
      </c>
      <c r="H331">
        <v>1</v>
      </c>
      <c r="I331" t="s">
        <v>801</v>
      </c>
      <c r="J331" t="s">
        <v>3</v>
      </c>
      <c r="K331" t="s">
        <v>802</v>
      </c>
      <c r="L331">
        <v>1369</v>
      </c>
      <c r="N331">
        <v>1013</v>
      </c>
      <c r="O331" t="s">
        <v>665</v>
      </c>
      <c r="P331" t="s">
        <v>665</v>
      </c>
      <c r="Q331">
        <v>1</v>
      </c>
      <c r="X331">
        <v>6.43</v>
      </c>
      <c r="Y331">
        <v>0</v>
      </c>
      <c r="Z331">
        <v>0</v>
      </c>
      <c r="AA331">
        <v>0</v>
      </c>
      <c r="AB331">
        <v>9.6199999999999992</v>
      </c>
      <c r="AC331">
        <v>0</v>
      </c>
      <c r="AD331">
        <v>1</v>
      </c>
      <c r="AE331">
        <v>1</v>
      </c>
      <c r="AF331" t="s">
        <v>21</v>
      </c>
      <c r="AG331">
        <v>7.394499999999999</v>
      </c>
      <c r="AH331">
        <v>2</v>
      </c>
      <c r="AI331">
        <v>68191665</v>
      </c>
      <c r="AJ331">
        <v>334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</row>
    <row r="332" spans="1:44" x14ac:dyDescent="0.2">
      <c r="A332">
        <f>ROW(Source!A198)</f>
        <v>198</v>
      </c>
      <c r="B332">
        <v>68191666</v>
      </c>
      <c r="C332">
        <v>68191664</v>
      </c>
      <c r="D332">
        <v>121548</v>
      </c>
      <c r="E332">
        <v>1</v>
      </c>
      <c r="F332">
        <v>1</v>
      </c>
      <c r="G332">
        <v>1</v>
      </c>
      <c r="H332">
        <v>1</v>
      </c>
      <c r="I332" t="s">
        <v>44</v>
      </c>
      <c r="J332" t="s">
        <v>3</v>
      </c>
      <c r="K332" t="s">
        <v>723</v>
      </c>
      <c r="L332">
        <v>608254</v>
      </c>
      <c r="N332">
        <v>1013</v>
      </c>
      <c r="O332" t="s">
        <v>724</v>
      </c>
      <c r="P332" t="s">
        <v>724</v>
      </c>
      <c r="Q332">
        <v>1</v>
      </c>
      <c r="X332">
        <v>0.01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1</v>
      </c>
      <c r="AE332">
        <v>2</v>
      </c>
      <c r="AF332" t="s">
        <v>20</v>
      </c>
      <c r="AG332">
        <v>1.2500000000000001E-2</v>
      </c>
      <c r="AH332">
        <v>2</v>
      </c>
      <c r="AI332">
        <v>68191666</v>
      </c>
      <c r="AJ332">
        <v>335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</row>
    <row r="333" spans="1:44" x14ac:dyDescent="0.2">
      <c r="A333">
        <f>ROW(Source!A198)</f>
        <v>198</v>
      </c>
      <c r="B333">
        <v>68191667</v>
      </c>
      <c r="C333">
        <v>68191664</v>
      </c>
      <c r="D333">
        <v>64871196</v>
      </c>
      <c r="E333">
        <v>1</v>
      </c>
      <c r="F333">
        <v>1</v>
      </c>
      <c r="G333">
        <v>1</v>
      </c>
      <c r="H333">
        <v>2</v>
      </c>
      <c r="I333" t="s">
        <v>979</v>
      </c>
      <c r="J333" t="s">
        <v>980</v>
      </c>
      <c r="K333" t="s">
        <v>981</v>
      </c>
      <c r="L333">
        <v>1368</v>
      </c>
      <c r="N333">
        <v>1011</v>
      </c>
      <c r="O333" t="s">
        <v>669</v>
      </c>
      <c r="P333" t="s">
        <v>669</v>
      </c>
      <c r="Q333">
        <v>1</v>
      </c>
      <c r="X333">
        <v>0.01</v>
      </c>
      <c r="Y333">
        <v>0</v>
      </c>
      <c r="Z333">
        <v>86.4</v>
      </c>
      <c r="AA333">
        <v>13.5</v>
      </c>
      <c r="AB333">
        <v>0</v>
      </c>
      <c r="AC333">
        <v>0</v>
      </c>
      <c r="AD333">
        <v>1</v>
      </c>
      <c r="AE333">
        <v>0</v>
      </c>
      <c r="AF333" t="s">
        <v>20</v>
      </c>
      <c r="AG333">
        <v>1.2500000000000001E-2</v>
      </c>
      <c r="AH333">
        <v>2</v>
      </c>
      <c r="AI333">
        <v>68191667</v>
      </c>
      <c r="AJ333">
        <v>336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</row>
    <row r="334" spans="1:44" x14ac:dyDescent="0.2">
      <c r="A334">
        <f>ROW(Source!A198)</f>
        <v>198</v>
      </c>
      <c r="B334">
        <v>68191668</v>
      </c>
      <c r="C334">
        <v>68191664</v>
      </c>
      <c r="D334">
        <v>64871481</v>
      </c>
      <c r="E334">
        <v>1</v>
      </c>
      <c r="F334">
        <v>1</v>
      </c>
      <c r="G334">
        <v>1</v>
      </c>
      <c r="H334">
        <v>2</v>
      </c>
      <c r="I334" t="s">
        <v>743</v>
      </c>
      <c r="J334" t="s">
        <v>744</v>
      </c>
      <c r="K334" t="s">
        <v>745</v>
      </c>
      <c r="L334">
        <v>1368</v>
      </c>
      <c r="N334">
        <v>1011</v>
      </c>
      <c r="O334" t="s">
        <v>669</v>
      </c>
      <c r="P334" t="s">
        <v>669</v>
      </c>
      <c r="Q334">
        <v>1</v>
      </c>
      <c r="X334">
        <v>0.56000000000000005</v>
      </c>
      <c r="Y334">
        <v>0</v>
      </c>
      <c r="Z334">
        <v>8.1</v>
      </c>
      <c r="AA334">
        <v>0</v>
      </c>
      <c r="AB334">
        <v>0</v>
      </c>
      <c r="AC334">
        <v>0</v>
      </c>
      <c r="AD334">
        <v>1</v>
      </c>
      <c r="AE334">
        <v>0</v>
      </c>
      <c r="AF334" t="s">
        <v>20</v>
      </c>
      <c r="AG334">
        <v>0.70000000000000007</v>
      </c>
      <c r="AH334">
        <v>2</v>
      </c>
      <c r="AI334">
        <v>68191668</v>
      </c>
      <c r="AJ334">
        <v>337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</row>
    <row r="335" spans="1:44" x14ac:dyDescent="0.2">
      <c r="A335">
        <f>ROW(Source!A198)</f>
        <v>198</v>
      </c>
      <c r="B335">
        <v>68191669</v>
      </c>
      <c r="C335">
        <v>68191664</v>
      </c>
      <c r="D335">
        <v>64871483</v>
      </c>
      <c r="E335">
        <v>1</v>
      </c>
      <c r="F335">
        <v>1</v>
      </c>
      <c r="G335">
        <v>1</v>
      </c>
      <c r="H335">
        <v>2</v>
      </c>
      <c r="I335" t="s">
        <v>851</v>
      </c>
      <c r="J335" t="s">
        <v>852</v>
      </c>
      <c r="K335" t="s">
        <v>853</v>
      </c>
      <c r="L335">
        <v>1368</v>
      </c>
      <c r="N335">
        <v>1011</v>
      </c>
      <c r="O335" t="s">
        <v>669</v>
      </c>
      <c r="P335" t="s">
        <v>669</v>
      </c>
      <c r="Q335">
        <v>1</v>
      </c>
      <c r="X335">
        <v>0.61</v>
      </c>
      <c r="Y335">
        <v>0</v>
      </c>
      <c r="Z335">
        <v>1.2</v>
      </c>
      <c r="AA335">
        <v>0</v>
      </c>
      <c r="AB335">
        <v>0</v>
      </c>
      <c r="AC335">
        <v>0</v>
      </c>
      <c r="AD335">
        <v>1</v>
      </c>
      <c r="AE335">
        <v>0</v>
      </c>
      <c r="AF335" t="s">
        <v>20</v>
      </c>
      <c r="AG335">
        <v>0.76249999999999996</v>
      </c>
      <c r="AH335">
        <v>2</v>
      </c>
      <c r="AI335">
        <v>68191669</v>
      </c>
      <c r="AJ335">
        <v>338</v>
      </c>
      <c r="AK335">
        <v>0</v>
      </c>
      <c r="AL335">
        <v>0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</row>
    <row r="336" spans="1:44" x14ac:dyDescent="0.2">
      <c r="A336">
        <f>ROW(Source!A198)</f>
        <v>198</v>
      </c>
      <c r="B336">
        <v>68191670</v>
      </c>
      <c r="C336">
        <v>68191664</v>
      </c>
      <c r="D336">
        <v>64873129</v>
      </c>
      <c r="E336">
        <v>1</v>
      </c>
      <c r="F336">
        <v>1</v>
      </c>
      <c r="G336">
        <v>1</v>
      </c>
      <c r="H336">
        <v>2</v>
      </c>
      <c r="I336" t="s">
        <v>715</v>
      </c>
      <c r="J336" t="s">
        <v>716</v>
      </c>
      <c r="K336" t="s">
        <v>717</v>
      </c>
      <c r="L336">
        <v>1368</v>
      </c>
      <c r="N336">
        <v>1011</v>
      </c>
      <c r="O336" t="s">
        <v>669</v>
      </c>
      <c r="P336" t="s">
        <v>669</v>
      </c>
      <c r="Q336">
        <v>1</v>
      </c>
      <c r="X336">
        <v>0.01</v>
      </c>
      <c r="Y336">
        <v>0</v>
      </c>
      <c r="Z336">
        <v>87.17</v>
      </c>
      <c r="AA336">
        <v>11.6</v>
      </c>
      <c r="AB336">
        <v>0</v>
      </c>
      <c r="AC336">
        <v>0</v>
      </c>
      <c r="AD336">
        <v>1</v>
      </c>
      <c r="AE336">
        <v>0</v>
      </c>
      <c r="AF336" t="s">
        <v>20</v>
      </c>
      <c r="AG336">
        <v>1.2500000000000001E-2</v>
      </c>
      <c r="AH336">
        <v>2</v>
      </c>
      <c r="AI336">
        <v>68191670</v>
      </c>
      <c r="AJ336">
        <v>339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</row>
    <row r="337" spans="1:44" x14ac:dyDescent="0.2">
      <c r="A337">
        <f>ROW(Source!A198)</f>
        <v>198</v>
      </c>
      <c r="B337">
        <v>68191671</v>
      </c>
      <c r="C337">
        <v>68191664</v>
      </c>
      <c r="D337">
        <v>64807543</v>
      </c>
      <c r="E337">
        <v>1</v>
      </c>
      <c r="F337">
        <v>1</v>
      </c>
      <c r="G337">
        <v>1</v>
      </c>
      <c r="H337">
        <v>3</v>
      </c>
      <c r="I337" t="s">
        <v>860</v>
      </c>
      <c r="J337" t="s">
        <v>861</v>
      </c>
      <c r="K337" t="s">
        <v>862</v>
      </c>
      <c r="L337">
        <v>1339</v>
      </c>
      <c r="N337">
        <v>1007</v>
      </c>
      <c r="O337" t="s">
        <v>712</v>
      </c>
      <c r="P337" t="s">
        <v>712</v>
      </c>
      <c r="Q337">
        <v>1</v>
      </c>
      <c r="X337">
        <v>4.2000000000000003E-2</v>
      </c>
      <c r="Y337">
        <v>6.23</v>
      </c>
      <c r="Z337">
        <v>0</v>
      </c>
      <c r="AA337">
        <v>0</v>
      </c>
      <c r="AB337">
        <v>0</v>
      </c>
      <c r="AC337">
        <v>0</v>
      </c>
      <c r="AD337">
        <v>1</v>
      </c>
      <c r="AE337">
        <v>0</v>
      </c>
      <c r="AF337" t="s">
        <v>3</v>
      </c>
      <c r="AG337">
        <v>4.2000000000000003E-2</v>
      </c>
      <c r="AH337">
        <v>2</v>
      </c>
      <c r="AI337">
        <v>68191671</v>
      </c>
      <c r="AJ337">
        <v>340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</row>
    <row r="338" spans="1:44" x14ac:dyDescent="0.2">
      <c r="A338">
        <f>ROW(Source!A198)</f>
        <v>198</v>
      </c>
      <c r="B338">
        <v>68191672</v>
      </c>
      <c r="C338">
        <v>68191664</v>
      </c>
      <c r="D338">
        <v>64808457</v>
      </c>
      <c r="E338">
        <v>1</v>
      </c>
      <c r="F338">
        <v>1</v>
      </c>
      <c r="G338">
        <v>1</v>
      </c>
      <c r="H338">
        <v>3</v>
      </c>
      <c r="I338" t="s">
        <v>749</v>
      </c>
      <c r="J338" t="s">
        <v>750</v>
      </c>
      <c r="K338" t="s">
        <v>751</v>
      </c>
      <c r="L338">
        <v>1348</v>
      </c>
      <c r="N338">
        <v>1009</v>
      </c>
      <c r="O338" t="s">
        <v>133</v>
      </c>
      <c r="P338" t="s">
        <v>133</v>
      </c>
      <c r="Q338">
        <v>1000</v>
      </c>
      <c r="X338">
        <v>2.0000000000000001E-4</v>
      </c>
      <c r="Y338">
        <v>10362</v>
      </c>
      <c r="Z338">
        <v>0</v>
      </c>
      <c r="AA338">
        <v>0</v>
      </c>
      <c r="AB338">
        <v>0</v>
      </c>
      <c r="AC338">
        <v>0</v>
      </c>
      <c r="AD338">
        <v>1</v>
      </c>
      <c r="AE338">
        <v>0</v>
      </c>
      <c r="AF338" t="s">
        <v>3</v>
      </c>
      <c r="AG338">
        <v>2.0000000000000001E-4</v>
      </c>
      <c r="AH338">
        <v>2</v>
      </c>
      <c r="AI338">
        <v>68191672</v>
      </c>
      <c r="AJ338">
        <v>341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</row>
    <row r="339" spans="1:44" x14ac:dyDescent="0.2">
      <c r="A339">
        <f>ROW(Source!A198)</f>
        <v>198</v>
      </c>
      <c r="B339">
        <v>68191673</v>
      </c>
      <c r="C339">
        <v>68191664</v>
      </c>
      <c r="D339">
        <v>64808521</v>
      </c>
      <c r="E339">
        <v>1</v>
      </c>
      <c r="F339">
        <v>1</v>
      </c>
      <c r="G339">
        <v>1</v>
      </c>
      <c r="H339">
        <v>3</v>
      </c>
      <c r="I339" t="s">
        <v>1020</v>
      </c>
      <c r="J339" t="s">
        <v>1021</v>
      </c>
      <c r="K339" t="s">
        <v>1022</v>
      </c>
      <c r="L339">
        <v>1339</v>
      </c>
      <c r="N339">
        <v>1007</v>
      </c>
      <c r="O339" t="s">
        <v>712</v>
      </c>
      <c r="P339" t="s">
        <v>712</v>
      </c>
      <c r="Q339">
        <v>1</v>
      </c>
      <c r="X339">
        <v>1.0500000000000001E-2</v>
      </c>
      <c r="Y339">
        <v>38.49</v>
      </c>
      <c r="Z339">
        <v>0</v>
      </c>
      <c r="AA339">
        <v>0</v>
      </c>
      <c r="AB339">
        <v>0</v>
      </c>
      <c r="AC339">
        <v>0</v>
      </c>
      <c r="AD339">
        <v>1</v>
      </c>
      <c r="AE339">
        <v>0</v>
      </c>
      <c r="AF339" t="s">
        <v>3</v>
      </c>
      <c r="AG339">
        <v>1.0500000000000001E-2</v>
      </c>
      <c r="AH339">
        <v>2</v>
      </c>
      <c r="AI339">
        <v>68191673</v>
      </c>
      <c r="AJ339">
        <v>342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</row>
    <row r="340" spans="1:44" x14ac:dyDescent="0.2">
      <c r="A340">
        <f>ROW(Source!A198)</f>
        <v>198</v>
      </c>
      <c r="B340">
        <v>68191674</v>
      </c>
      <c r="C340">
        <v>68191664</v>
      </c>
      <c r="D340">
        <v>64809361</v>
      </c>
      <c r="E340">
        <v>1</v>
      </c>
      <c r="F340">
        <v>1</v>
      </c>
      <c r="G340">
        <v>1</v>
      </c>
      <c r="H340">
        <v>3</v>
      </c>
      <c r="I340" t="s">
        <v>1006</v>
      </c>
      <c r="J340" t="s">
        <v>1007</v>
      </c>
      <c r="K340" t="s">
        <v>1008</v>
      </c>
      <c r="L340">
        <v>1348</v>
      </c>
      <c r="N340">
        <v>1009</v>
      </c>
      <c r="O340" t="s">
        <v>133</v>
      </c>
      <c r="P340" t="s">
        <v>133</v>
      </c>
      <c r="Q340">
        <v>1000</v>
      </c>
      <c r="X340">
        <v>5.9999999999999995E-4</v>
      </c>
      <c r="Y340">
        <v>14830</v>
      </c>
      <c r="Z340">
        <v>0</v>
      </c>
      <c r="AA340">
        <v>0</v>
      </c>
      <c r="AB340">
        <v>0</v>
      </c>
      <c r="AC340">
        <v>0</v>
      </c>
      <c r="AD340">
        <v>1</v>
      </c>
      <c r="AE340">
        <v>0</v>
      </c>
      <c r="AF340" t="s">
        <v>3</v>
      </c>
      <c r="AG340">
        <v>5.9999999999999995E-4</v>
      </c>
      <c r="AH340">
        <v>2</v>
      </c>
      <c r="AI340">
        <v>68191674</v>
      </c>
      <c r="AJ340">
        <v>343</v>
      </c>
      <c r="AK340">
        <v>0</v>
      </c>
      <c r="AL340">
        <v>0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</row>
    <row r="341" spans="1:44" x14ac:dyDescent="0.2">
      <c r="A341">
        <f>ROW(Source!A198)</f>
        <v>198</v>
      </c>
      <c r="B341">
        <v>68191675</v>
      </c>
      <c r="C341">
        <v>68191664</v>
      </c>
      <c r="D341">
        <v>64815603</v>
      </c>
      <c r="E341">
        <v>1</v>
      </c>
      <c r="F341">
        <v>1</v>
      </c>
      <c r="G341">
        <v>1</v>
      </c>
      <c r="H341">
        <v>3</v>
      </c>
      <c r="I341" t="s">
        <v>1023</v>
      </c>
      <c r="J341" t="s">
        <v>1024</v>
      </c>
      <c r="K341" t="s">
        <v>1025</v>
      </c>
      <c r="L341">
        <v>1301</v>
      </c>
      <c r="N341">
        <v>1003</v>
      </c>
      <c r="O341" t="s">
        <v>507</v>
      </c>
      <c r="P341" t="s">
        <v>507</v>
      </c>
      <c r="Q341">
        <v>1</v>
      </c>
      <c r="X341">
        <v>0.4</v>
      </c>
      <c r="Y341">
        <v>41.88</v>
      </c>
      <c r="Z341">
        <v>0</v>
      </c>
      <c r="AA341">
        <v>0</v>
      </c>
      <c r="AB341">
        <v>0</v>
      </c>
      <c r="AC341">
        <v>0</v>
      </c>
      <c r="AD341">
        <v>1</v>
      </c>
      <c r="AE341">
        <v>0</v>
      </c>
      <c r="AF341" t="s">
        <v>3</v>
      </c>
      <c r="AG341">
        <v>0.4</v>
      </c>
      <c r="AH341">
        <v>2</v>
      </c>
      <c r="AI341">
        <v>68191675</v>
      </c>
      <c r="AJ341">
        <v>344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</row>
    <row r="342" spans="1:44" x14ac:dyDescent="0.2">
      <c r="A342">
        <f>ROW(Source!A198)</f>
        <v>198</v>
      </c>
      <c r="B342">
        <v>68191676</v>
      </c>
      <c r="C342">
        <v>68191664</v>
      </c>
      <c r="D342">
        <v>64840666</v>
      </c>
      <c r="E342">
        <v>1</v>
      </c>
      <c r="F342">
        <v>1</v>
      </c>
      <c r="G342">
        <v>1</v>
      </c>
      <c r="H342">
        <v>3</v>
      </c>
      <c r="I342" t="s">
        <v>1026</v>
      </c>
      <c r="J342" t="s">
        <v>1027</v>
      </c>
      <c r="K342" t="s">
        <v>1028</v>
      </c>
      <c r="L342">
        <v>1354</v>
      </c>
      <c r="N342">
        <v>1010</v>
      </c>
      <c r="O342" t="s">
        <v>72</v>
      </c>
      <c r="P342" t="s">
        <v>72</v>
      </c>
      <c r="Q342">
        <v>1</v>
      </c>
      <c r="X342">
        <v>1</v>
      </c>
      <c r="Y342">
        <v>257.08</v>
      </c>
      <c r="Z342">
        <v>0</v>
      </c>
      <c r="AA342">
        <v>0</v>
      </c>
      <c r="AB342">
        <v>0</v>
      </c>
      <c r="AC342">
        <v>0</v>
      </c>
      <c r="AD342">
        <v>1</v>
      </c>
      <c r="AE342">
        <v>0</v>
      </c>
      <c r="AF342" t="s">
        <v>3</v>
      </c>
      <c r="AG342">
        <v>1</v>
      </c>
      <c r="AH342">
        <v>2</v>
      </c>
      <c r="AI342">
        <v>68191676</v>
      </c>
      <c r="AJ342">
        <v>345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</row>
    <row r="343" spans="1:44" x14ac:dyDescent="0.2">
      <c r="A343">
        <f>ROW(Source!A198)</f>
        <v>198</v>
      </c>
      <c r="B343">
        <v>68191677</v>
      </c>
      <c r="C343">
        <v>68191664</v>
      </c>
      <c r="D343">
        <v>64857294</v>
      </c>
      <c r="E343">
        <v>1</v>
      </c>
      <c r="F343">
        <v>1</v>
      </c>
      <c r="G343">
        <v>1</v>
      </c>
      <c r="H343">
        <v>3</v>
      </c>
      <c r="I343" t="s">
        <v>1029</v>
      </c>
      <c r="J343" t="s">
        <v>1030</v>
      </c>
      <c r="K343" t="s">
        <v>1031</v>
      </c>
      <c r="L343">
        <v>1354</v>
      </c>
      <c r="N343">
        <v>1010</v>
      </c>
      <c r="O343" t="s">
        <v>72</v>
      </c>
      <c r="P343" t="s">
        <v>72</v>
      </c>
      <c r="Q343">
        <v>1</v>
      </c>
      <c r="X343">
        <v>1</v>
      </c>
      <c r="Y343">
        <v>27.99</v>
      </c>
      <c r="Z343">
        <v>0</v>
      </c>
      <c r="AA343">
        <v>0</v>
      </c>
      <c r="AB343">
        <v>0</v>
      </c>
      <c r="AC343">
        <v>0</v>
      </c>
      <c r="AD343">
        <v>1</v>
      </c>
      <c r="AE343">
        <v>0</v>
      </c>
      <c r="AF343" t="s">
        <v>3</v>
      </c>
      <c r="AG343">
        <v>1</v>
      </c>
      <c r="AH343">
        <v>2</v>
      </c>
      <c r="AI343">
        <v>68191677</v>
      </c>
      <c r="AJ343">
        <v>346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</row>
    <row r="344" spans="1:44" x14ac:dyDescent="0.2">
      <c r="A344">
        <f>ROW(Source!A198)</f>
        <v>198</v>
      </c>
      <c r="B344">
        <v>68191678</v>
      </c>
      <c r="C344">
        <v>68191664</v>
      </c>
      <c r="D344">
        <v>64863178</v>
      </c>
      <c r="E344">
        <v>1</v>
      </c>
      <c r="F344">
        <v>1</v>
      </c>
      <c r="G344">
        <v>1</v>
      </c>
      <c r="H344">
        <v>3</v>
      </c>
      <c r="I344" t="s">
        <v>1032</v>
      </c>
      <c r="J344" t="s">
        <v>1033</v>
      </c>
      <c r="K344" t="s">
        <v>1034</v>
      </c>
      <c r="L344">
        <v>1356</v>
      </c>
      <c r="N344">
        <v>1010</v>
      </c>
      <c r="O344" t="s">
        <v>271</v>
      </c>
      <c r="P344" t="s">
        <v>271</v>
      </c>
      <c r="Q344">
        <v>1000</v>
      </c>
      <c r="X344">
        <v>1E-3</v>
      </c>
      <c r="Y344">
        <v>3450.01</v>
      </c>
      <c r="Z344">
        <v>0</v>
      </c>
      <c r="AA344">
        <v>0</v>
      </c>
      <c r="AB344">
        <v>0</v>
      </c>
      <c r="AC344">
        <v>0</v>
      </c>
      <c r="AD344">
        <v>1</v>
      </c>
      <c r="AE344">
        <v>0</v>
      </c>
      <c r="AF344" t="s">
        <v>3</v>
      </c>
      <c r="AG344">
        <v>1E-3</v>
      </c>
      <c r="AH344">
        <v>2</v>
      </c>
      <c r="AI344">
        <v>68191678</v>
      </c>
      <c r="AJ344">
        <v>347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</row>
    <row r="345" spans="1:44" x14ac:dyDescent="0.2">
      <c r="A345">
        <f>ROW(Source!A199)</f>
        <v>199</v>
      </c>
      <c r="B345">
        <v>68191680</v>
      </c>
      <c r="C345">
        <v>68191679</v>
      </c>
      <c r="D345">
        <v>18407150</v>
      </c>
      <c r="E345">
        <v>1</v>
      </c>
      <c r="F345">
        <v>1</v>
      </c>
      <c r="G345">
        <v>1</v>
      </c>
      <c r="H345">
        <v>1</v>
      </c>
      <c r="I345" t="s">
        <v>901</v>
      </c>
      <c r="J345" t="s">
        <v>3</v>
      </c>
      <c r="K345" t="s">
        <v>902</v>
      </c>
      <c r="L345">
        <v>1369</v>
      </c>
      <c r="N345">
        <v>1013</v>
      </c>
      <c r="O345" t="s">
        <v>665</v>
      </c>
      <c r="P345" t="s">
        <v>665</v>
      </c>
      <c r="Q345">
        <v>1</v>
      </c>
      <c r="X345">
        <v>8.94</v>
      </c>
      <c r="Y345">
        <v>0</v>
      </c>
      <c r="Z345">
        <v>0</v>
      </c>
      <c r="AA345">
        <v>0</v>
      </c>
      <c r="AB345">
        <v>8.5299999999999994</v>
      </c>
      <c r="AC345">
        <v>0</v>
      </c>
      <c r="AD345">
        <v>1</v>
      </c>
      <c r="AE345">
        <v>1</v>
      </c>
      <c r="AF345" t="s">
        <v>21</v>
      </c>
      <c r="AG345">
        <v>10.280999999999999</v>
      </c>
      <c r="AH345">
        <v>2</v>
      </c>
      <c r="AI345">
        <v>68191680</v>
      </c>
      <c r="AJ345">
        <v>348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</row>
    <row r="346" spans="1:44" x14ac:dyDescent="0.2">
      <c r="A346">
        <f>ROW(Source!A199)</f>
        <v>199</v>
      </c>
      <c r="B346">
        <v>68191681</v>
      </c>
      <c r="C346">
        <v>68191679</v>
      </c>
      <c r="D346">
        <v>64873129</v>
      </c>
      <c r="E346">
        <v>1</v>
      </c>
      <c r="F346">
        <v>1</v>
      </c>
      <c r="G346">
        <v>1</v>
      </c>
      <c r="H346">
        <v>2</v>
      </c>
      <c r="I346" t="s">
        <v>715</v>
      </c>
      <c r="J346" t="s">
        <v>716</v>
      </c>
      <c r="K346" t="s">
        <v>717</v>
      </c>
      <c r="L346">
        <v>1368</v>
      </c>
      <c r="N346">
        <v>1011</v>
      </c>
      <c r="O346" t="s">
        <v>669</v>
      </c>
      <c r="P346" t="s">
        <v>669</v>
      </c>
      <c r="Q346">
        <v>1</v>
      </c>
      <c r="X346">
        <v>0.01</v>
      </c>
      <c r="Y346">
        <v>0</v>
      </c>
      <c r="Z346">
        <v>87.17</v>
      </c>
      <c r="AA346">
        <v>11.6</v>
      </c>
      <c r="AB346">
        <v>0</v>
      </c>
      <c r="AC346">
        <v>0</v>
      </c>
      <c r="AD346">
        <v>1</v>
      </c>
      <c r="AE346">
        <v>0</v>
      </c>
      <c r="AF346" t="s">
        <v>20</v>
      </c>
      <c r="AG346">
        <v>1.2500000000000001E-2</v>
      </c>
      <c r="AH346">
        <v>2</v>
      </c>
      <c r="AI346">
        <v>68191681</v>
      </c>
      <c r="AJ346">
        <v>349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</row>
    <row r="347" spans="1:44" x14ac:dyDescent="0.2">
      <c r="A347">
        <f>ROW(Source!A199)</f>
        <v>199</v>
      </c>
      <c r="B347">
        <v>68191682</v>
      </c>
      <c r="C347">
        <v>68191679</v>
      </c>
      <c r="D347">
        <v>64808292</v>
      </c>
      <c r="E347">
        <v>1</v>
      </c>
      <c r="F347">
        <v>1</v>
      </c>
      <c r="G347">
        <v>1</v>
      </c>
      <c r="H347">
        <v>3</v>
      </c>
      <c r="I347" t="s">
        <v>1035</v>
      </c>
      <c r="J347" t="s">
        <v>1036</v>
      </c>
      <c r="K347" t="s">
        <v>1037</v>
      </c>
      <c r="L347">
        <v>1348</v>
      </c>
      <c r="N347">
        <v>1009</v>
      </c>
      <c r="O347" t="s">
        <v>133</v>
      </c>
      <c r="P347" t="s">
        <v>133</v>
      </c>
      <c r="Q347">
        <v>1000</v>
      </c>
      <c r="X347">
        <v>1.92E-3</v>
      </c>
      <c r="Y347">
        <v>1836</v>
      </c>
      <c r="Z347">
        <v>0</v>
      </c>
      <c r="AA347">
        <v>0</v>
      </c>
      <c r="AB347">
        <v>0</v>
      </c>
      <c r="AC347">
        <v>0</v>
      </c>
      <c r="AD347">
        <v>1</v>
      </c>
      <c r="AE347">
        <v>0</v>
      </c>
      <c r="AF347" t="s">
        <v>3</v>
      </c>
      <c r="AG347">
        <v>1.92E-3</v>
      </c>
      <c r="AH347">
        <v>2</v>
      </c>
      <c r="AI347">
        <v>68191682</v>
      </c>
      <c r="AJ347">
        <v>350</v>
      </c>
      <c r="AK347">
        <v>0</v>
      </c>
      <c r="AL347">
        <v>0</v>
      </c>
      <c r="AM347">
        <v>0</v>
      </c>
      <c r="AN347">
        <v>0</v>
      </c>
      <c r="AO347">
        <v>0</v>
      </c>
      <c r="AP347">
        <v>0</v>
      </c>
      <c r="AQ347">
        <v>0</v>
      </c>
      <c r="AR347">
        <v>0</v>
      </c>
    </row>
    <row r="348" spans="1:44" x14ac:dyDescent="0.2">
      <c r="A348">
        <f>ROW(Source!A199)</f>
        <v>199</v>
      </c>
      <c r="B348">
        <v>68191683</v>
      </c>
      <c r="C348">
        <v>68191679</v>
      </c>
      <c r="D348">
        <v>64808617</v>
      </c>
      <c r="E348">
        <v>1</v>
      </c>
      <c r="F348">
        <v>1</v>
      </c>
      <c r="G348">
        <v>1</v>
      </c>
      <c r="H348">
        <v>3</v>
      </c>
      <c r="I348" t="s">
        <v>761</v>
      </c>
      <c r="J348" t="s">
        <v>762</v>
      </c>
      <c r="K348" t="s">
        <v>763</v>
      </c>
      <c r="L348">
        <v>1346</v>
      </c>
      <c r="N348">
        <v>1009</v>
      </c>
      <c r="O348" t="s">
        <v>120</v>
      </c>
      <c r="P348" t="s">
        <v>120</v>
      </c>
      <c r="Q348">
        <v>1</v>
      </c>
      <c r="X348">
        <v>7.2000000000000005E-4</v>
      </c>
      <c r="Y348">
        <v>9.0399999999999991</v>
      </c>
      <c r="Z348">
        <v>0</v>
      </c>
      <c r="AA348">
        <v>0</v>
      </c>
      <c r="AB348">
        <v>0</v>
      </c>
      <c r="AC348">
        <v>0</v>
      </c>
      <c r="AD348">
        <v>1</v>
      </c>
      <c r="AE348">
        <v>0</v>
      </c>
      <c r="AF348" t="s">
        <v>3</v>
      </c>
      <c r="AG348">
        <v>7.2000000000000005E-4</v>
      </c>
      <c r="AH348">
        <v>2</v>
      </c>
      <c r="AI348">
        <v>68191683</v>
      </c>
      <c r="AJ348">
        <v>351</v>
      </c>
      <c r="AK348">
        <v>0</v>
      </c>
      <c r="AL348">
        <v>0</v>
      </c>
      <c r="AM348">
        <v>0</v>
      </c>
      <c r="AN348">
        <v>0</v>
      </c>
      <c r="AO348">
        <v>0</v>
      </c>
      <c r="AP348">
        <v>0</v>
      </c>
      <c r="AQ348">
        <v>0</v>
      </c>
      <c r="AR348">
        <v>0</v>
      </c>
    </row>
    <row r="349" spans="1:44" x14ac:dyDescent="0.2">
      <c r="A349">
        <f>ROW(Source!A199)</f>
        <v>199</v>
      </c>
      <c r="B349">
        <v>68191684</v>
      </c>
      <c r="C349">
        <v>68191679</v>
      </c>
      <c r="D349">
        <v>64816145</v>
      </c>
      <c r="E349">
        <v>1</v>
      </c>
      <c r="F349">
        <v>1</v>
      </c>
      <c r="G349">
        <v>1</v>
      </c>
      <c r="H349">
        <v>3</v>
      </c>
      <c r="I349" t="s">
        <v>1038</v>
      </c>
      <c r="J349" t="s">
        <v>1039</v>
      </c>
      <c r="K349" t="s">
        <v>1040</v>
      </c>
      <c r="L349">
        <v>1354</v>
      </c>
      <c r="N349">
        <v>1010</v>
      </c>
      <c r="O349" t="s">
        <v>72</v>
      </c>
      <c r="P349" t="s">
        <v>72</v>
      </c>
      <c r="Q349">
        <v>1</v>
      </c>
      <c r="X349">
        <v>1</v>
      </c>
      <c r="Y349">
        <v>17.5</v>
      </c>
      <c r="Z349">
        <v>0</v>
      </c>
      <c r="AA349">
        <v>0</v>
      </c>
      <c r="AB349">
        <v>0</v>
      </c>
      <c r="AC349">
        <v>0</v>
      </c>
      <c r="AD349">
        <v>1</v>
      </c>
      <c r="AE349">
        <v>0</v>
      </c>
      <c r="AF349" t="s">
        <v>3</v>
      </c>
      <c r="AG349">
        <v>1</v>
      </c>
      <c r="AH349">
        <v>2</v>
      </c>
      <c r="AI349">
        <v>68191684</v>
      </c>
      <c r="AJ349">
        <v>352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</row>
    <row r="350" spans="1:44" x14ac:dyDescent="0.2">
      <c r="A350">
        <f>ROW(Source!A199)</f>
        <v>199</v>
      </c>
      <c r="B350">
        <v>68191685</v>
      </c>
      <c r="C350">
        <v>68191679</v>
      </c>
      <c r="D350">
        <v>64816163</v>
      </c>
      <c r="E350">
        <v>1</v>
      </c>
      <c r="F350">
        <v>1</v>
      </c>
      <c r="G350">
        <v>1</v>
      </c>
      <c r="H350">
        <v>3</v>
      </c>
      <c r="I350" t="s">
        <v>1041</v>
      </c>
      <c r="J350" t="s">
        <v>1042</v>
      </c>
      <c r="K350" t="s">
        <v>1043</v>
      </c>
      <c r="L350">
        <v>1354</v>
      </c>
      <c r="N350">
        <v>1010</v>
      </c>
      <c r="O350" t="s">
        <v>72</v>
      </c>
      <c r="P350" t="s">
        <v>72</v>
      </c>
      <c r="Q350">
        <v>1</v>
      </c>
      <c r="X350">
        <v>1</v>
      </c>
      <c r="Y350">
        <v>36.700000000000003</v>
      </c>
      <c r="Z350">
        <v>0</v>
      </c>
      <c r="AA350">
        <v>0</v>
      </c>
      <c r="AB350">
        <v>0</v>
      </c>
      <c r="AC350">
        <v>0</v>
      </c>
      <c r="AD350">
        <v>1</v>
      </c>
      <c r="AE350">
        <v>0</v>
      </c>
      <c r="AF350" t="s">
        <v>3</v>
      </c>
      <c r="AG350">
        <v>1</v>
      </c>
      <c r="AH350">
        <v>2</v>
      </c>
      <c r="AI350">
        <v>68191685</v>
      </c>
      <c r="AJ350">
        <v>353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</row>
    <row r="351" spans="1:44" x14ac:dyDescent="0.2">
      <c r="A351">
        <f>ROW(Source!A199)</f>
        <v>199</v>
      </c>
      <c r="B351">
        <v>68191686</v>
      </c>
      <c r="C351">
        <v>68191679</v>
      </c>
      <c r="D351">
        <v>64834734</v>
      </c>
      <c r="E351">
        <v>1</v>
      </c>
      <c r="F351">
        <v>1</v>
      </c>
      <c r="G351">
        <v>1</v>
      </c>
      <c r="H351">
        <v>3</v>
      </c>
      <c r="I351" t="s">
        <v>1044</v>
      </c>
      <c r="J351" t="s">
        <v>1045</v>
      </c>
      <c r="K351" t="s">
        <v>1046</v>
      </c>
      <c r="L351">
        <v>1354</v>
      </c>
      <c r="N351">
        <v>1010</v>
      </c>
      <c r="O351" t="s">
        <v>72</v>
      </c>
      <c r="P351" t="s">
        <v>72</v>
      </c>
      <c r="Q351">
        <v>1</v>
      </c>
      <c r="X351">
        <v>1</v>
      </c>
      <c r="Y351">
        <v>77.739999999999995</v>
      </c>
      <c r="Z351">
        <v>0</v>
      </c>
      <c r="AA351">
        <v>0</v>
      </c>
      <c r="AB351">
        <v>0</v>
      </c>
      <c r="AC351">
        <v>0</v>
      </c>
      <c r="AD351">
        <v>1</v>
      </c>
      <c r="AE351">
        <v>0</v>
      </c>
      <c r="AF351" t="s">
        <v>3</v>
      </c>
      <c r="AG351">
        <v>1</v>
      </c>
      <c r="AH351">
        <v>2</v>
      </c>
      <c r="AI351">
        <v>68191686</v>
      </c>
      <c r="AJ351">
        <v>354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</row>
    <row r="352" spans="1:44" x14ac:dyDescent="0.2">
      <c r="A352">
        <f>ROW(Source!A200)</f>
        <v>200</v>
      </c>
      <c r="B352">
        <v>68191716</v>
      </c>
      <c r="C352">
        <v>68191715</v>
      </c>
      <c r="D352">
        <v>18410280</v>
      </c>
      <c r="E352">
        <v>1</v>
      </c>
      <c r="F352">
        <v>1</v>
      </c>
      <c r="G352">
        <v>1</v>
      </c>
      <c r="H352">
        <v>1</v>
      </c>
      <c r="I352" t="s">
        <v>787</v>
      </c>
      <c r="J352" t="s">
        <v>3</v>
      </c>
      <c r="K352" t="s">
        <v>788</v>
      </c>
      <c r="L352">
        <v>1369</v>
      </c>
      <c r="N352">
        <v>1013</v>
      </c>
      <c r="O352" t="s">
        <v>665</v>
      </c>
      <c r="P352" t="s">
        <v>665</v>
      </c>
      <c r="Q352">
        <v>1</v>
      </c>
      <c r="X352">
        <v>24.64</v>
      </c>
      <c r="Y352">
        <v>0</v>
      </c>
      <c r="Z352">
        <v>0</v>
      </c>
      <c r="AA352">
        <v>0</v>
      </c>
      <c r="AB352">
        <v>9.51</v>
      </c>
      <c r="AC352">
        <v>0</v>
      </c>
      <c r="AD352">
        <v>1</v>
      </c>
      <c r="AE352">
        <v>1</v>
      </c>
      <c r="AF352" t="s">
        <v>21</v>
      </c>
      <c r="AG352">
        <v>28.335999999999999</v>
      </c>
      <c r="AH352">
        <v>2</v>
      </c>
      <c r="AI352">
        <v>68191716</v>
      </c>
      <c r="AJ352">
        <v>355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</row>
    <row r="353" spans="1:44" x14ac:dyDescent="0.2">
      <c r="A353">
        <f>ROW(Source!A200)</f>
        <v>200</v>
      </c>
      <c r="B353">
        <v>68191717</v>
      </c>
      <c r="C353">
        <v>68191715</v>
      </c>
      <c r="D353">
        <v>121548</v>
      </c>
      <c r="E353">
        <v>1</v>
      </c>
      <c r="F353">
        <v>1</v>
      </c>
      <c r="G353">
        <v>1</v>
      </c>
      <c r="H353">
        <v>1</v>
      </c>
      <c r="I353" t="s">
        <v>44</v>
      </c>
      <c r="J353" t="s">
        <v>3</v>
      </c>
      <c r="K353" t="s">
        <v>723</v>
      </c>
      <c r="L353">
        <v>608254</v>
      </c>
      <c r="N353">
        <v>1013</v>
      </c>
      <c r="O353" t="s">
        <v>724</v>
      </c>
      <c r="P353" t="s">
        <v>724</v>
      </c>
      <c r="Q353">
        <v>1</v>
      </c>
      <c r="X353">
        <v>0.32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1</v>
      </c>
      <c r="AE353">
        <v>2</v>
      </c>
      <c r="AF353" t="s">
        <v>20</v>
      </c>
      <c r="AG353">
        <v>0.4</v>
      </c>
      <c r="AH353">
        <v>2</v>
      </c>
      <c r="AI353">
        <v>68191717</v>
      </c>
      <c r="AJ353">
        <v>356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</row>
    <row r="354" spans="1:44" x14ac:dyDescent="0.2">
      <c r="A354">
        <f>ROW(Source!A200)</f>
        <v>200</v>
      </c>
      <c r="B354">
        <v>68191718</v>
      </c>
      <c r="C354">
        <v>68191715</v>
      </c>
      <c r="D354">
        <v>64871408</v>
      </c>
      <c r="E354">
        <v>1</v>
      </c>
      <c r="F354">
        <v>1</v>
      </c>
      <c r="G354">
        <v>1</v>
      </c>
      <c r="H354">
        <v>2</v>
      </c>
      <c r="I354" t="s">
        <v>789</v>
      </c>
      <c r="J354" t="s">
        <v>790</v>
      </c>
      <c r="K354" t="s">
        <v>791</v>
      </c>
      <c r="L354">
        <v>1368</v>
      </c>
      <c r="N354">
        <v>1011</v>
      </c>
      <c r="O354" t="s">
        <v>669</v>
      </c>
      <c r="P354" t="s">
        <v>669</v>
      </c>
      <c r="Q354">
        <v>1</v>
      </c>
      <c r="X354">
        <v>0.32</v>
      </c>
      <c r="Y354">
        <v>0</v>
      </c>
      <c r="Z354">
        <v>31.26</v>
      </c>
      <c r="AA354">
        <v>13.5</v>
      </c>
      <c r="AB354">
        <v>0</v>
      </c>
      <c r="AC354">
        <v>0</v>
      </c>
      <c r="AD354">
        <v>1</v>
      </c>
      <c r="AE354">
        <v>0</v>
      </c>
      <c r="AF354" t="s">
        <v>20</v>
      </c>
      <c r="AG354">
        <v>0.4</v>
      </c>
      <c r="AH354">
        <v>2</v>
      </c>
      <c r="AI354">
        <v>68191718</v>
      </c>
      <c r="AJ354">
        <v>357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</row>
    <row r="355" spans="1:44" x14ac:dyDescent="0.2">
      <c r="A355">
        <f>ROW(Source!A200)</f>
        <v>200</v>
      </c>
      <c r="B355">
        <v>68191719</v>
      </c>
      <c r="C355">
        <v>68191715</v>
      </c>
      <c r="D355">
        <v>64872800</v>
      </c>
      <c r="E355">
        <v>1</v>
      </c>
      <c r="F355">
        <v>1</v>
      </c>
      <c r="G355">
        <v>1</v>
      </c>
      <c r="H355">
        <v>2</v>
      </c>
      <c r="I355" t="s">
        <v>746</v>
      </c>
      <c r="J355" t="s">
        <v>747</v>
      </c>
      <c r="K355" t="s">
        <v>748</v>
      </c>
      <c r="L355">
        <v>1368</v>
      </c>
      <c r="N355">
        <v>1011</v>
      </c>
      <c r="O355" t="s">
        <v>669</v>
      </c>
      <c r="P355" t="s">
        <v>669</v>
      </c>
      <c r="Q355">
        <v>1</v>
      </c>
      <c r="X355">
        <v>0.2</v>
      </c>
      <c r="Y355">
        <v>0</v>
      </c>
      <c r="Z355">
        <v>1.95</v>
      </c>
      <c r="AA355">
        <v>0</v>
      </c>
      <c r="AB355">
        <v>0</v>
      </c>
      <c r="AC355">
        <v>0</v>
      </c>
      <c r="AD355">
        <v>1</v>
      </c>
      <c r="AE355">
        <v>0</v>
      </c>
      <c r="AF355" t="s">
        <v>20</v>
      </c>
      <c r="AG355">
        <v>0.25</v>
      </c>
      <c r="AH355">
        <v>2</v>
      </c>
      <c r="AI355">
        <v>68191719</v>
      </c>
      <c r="AJ355">
        <v>358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</row>
    <row r="356" spans="1:44" x14ac:dyDescent="0.2">
      <c r="A356">
        <f>ROW(Source!A200)</f>
        <v>200</v>
      </c>
      <c r="B356">
        <v>68191720</v>
      </c>
      <c r="C356">
        <v>68191715</v>
      </c>
      <c r="D356">
        <v>64873129</v>
      </c>
      <c r="E356">
        <v>1</v>
      </c>
      <c r="F356">
        <v>1</v>
      </c>
      <c r="G356">
        <v>1</v>
      </c>
      <c r="H356">
        <v>2</v>
      </c>
      <c r="I356" t="s">
        <v>715</v>
      </c>
      <c r="J356" t="s">
        <v>716</v>
      </c>
      <c r="K356" t="s">
        <v>717</v>
      </c>
      <c r="L356">
        <v>1368</v>
      </c>
      <c r="N356">
        <v>1011</v>
      </c>
      <c r="O356" t="s">
        <v>669</v>
      </c>
      <c r="P356" t="s">
        <v>669</v>
      </c>
      <c r="Q356">
        <v>1</v>
      </c>
      <c r="X356">
        <v>0.39</v>
      </c>
      <c r="Y356">
        <v>0</v>
      </c>
      <c r="Z356">
        <v>87.17</v>
      </c>
      <c r="AA356">
        <v>11.6</v>
      </c>
      <c r="AB356">
        <v>0</v>
      </c>
      <c r="AC356">
        <v>0</v>
      </c>
      <c r="AD356">
        <v>1</v>
      </c>
      <c r="AE356">
        <v>0</v>
      </c>
      <c r="AF356" t="s">
        <v>20</v>
      </c>
      <c r="AG356">
        <v>0.48750000000000004</v>
      </c>
      <c r="AH356">
        <v>2</v>
      </c>
      <c r="AI356">
        <v>68191720</v>
      </c>
      <c r="AJ356">
        <v>359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</row>
    <row r="357" spans="1:44" x14ac:dyDescent="0.2">
      <c r="A357">
        <f>ROW(Source!A200)</f>
        <v>200</v>
      </c>
      <c r="B357">
        <v>68191721</v>
      </c>
      <c r="C357">
        <v>68191715</v>
      </c>
      <c r="D357">
        <v>64807530</v>
      </c>
      <c r="E357">
        <v>1</v>
      </c>
      <c r="F357">
        <v>1</v>
      </c>
      <c r="G357">
        <v>1</v>
      </c>
      <c r="H357">
        <v>3</v>
      </c>
      <c r="I357" t="s">
        <v>1047</v>
      </c>
      <c r="J357" t="s">
        <v>1048</v>
      </c>
      <c r="K357" t="s">
        <v>1049</v>
      </c>
      <c r="L357">
        <v>1348</v>
      </c>
      <c r="N357">
        <v>1009</v>
      </c>
      <c r="O357" t="s">
        <v>133</v>
      </c>
      <c r="P357" t="s">
        <v>133</v>
      </c>
      <c r="Q357">
        <v>1000</v>
      </c>
      <c r="X357">
        <v>1E-3</v>
      </c>
      <c r="Y357">
        <v>30029.99</v>
      </c>
      <c r="Z357">
        <v>0</v>
      </c>
      <c r="AA357">
        <v>0</v>
      </c>
      <c r="AB357">
        <v>0</v>
      </c>
      <c r="AC357">
        <v>0</v>
      </c>
      <c r="AD357">
        <v>1</v>
      </c>
      <c r="AE357">
        <v>0</v>
      </c>
      <c r="AF357" t="s">
        <v>3</v>
      </c>
      <c r="AG357">
        <v>1E-3</v>
      </c>
      <c r="AH357">
        <v>2</v>
      </c>
      <c r="AI357">
        <v>68191721</v>
      </c>
      <c r="AJ357">
        <v>360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</row>
    <row r="358" spans="1:44" x14ac:dyDescent="0.2">
      <c r="A358">
        <f>ROW(Source!A200)</f>
        <v>200</v>
      </c>
      <c r="B358">
        <v>68191722</v>
      </c>
      <c r="C358">
        <v>68191715</v>
      </c>
      <c r="D358">
        <v>64807574</v>
      </c>
      <c r="E358">
        <v>1</v>
      </c>
      <c r="F358">
        <v>1</v>
      </c>
      <c r="G358">
        <v>1</v>
      </c>
      <c r="H358">
        <v>3</v>
      </c>
      <c r="I358" t="s">
        <v>985</v>
      </c>
      <c r="J358" t="s">
        <v>986</v>
      </c>
      <c r="K358" t="s">
        <v>987</v>
      </c>
      <c r="L358">
        <v>1348</v>
      </c>
      <c r="N358">
        <v>1009</v>
      </c>
      <c r="O358" t="s">
        <v>133</v>
      </c>
      <c r="P358" t="s">
        <v>133</v>
      </c>
      <c r="Q358">
        <v>1000</v>
      </c>
      <c r="X358">
        <v>4.0000000000000002E-4</v>
      </c>
      <c r="Y358">
        <v>15118.99</v>
      </c>
      <c r="Z358">
        <v>0</v>
      </c>
      <c r="AA358">
        <v>0</v>
      </c>
      <c r="AB358">
        <v>0</v>
      </c>
      <c r="AC358">
        <v>0</v>
      </c>
      <c r="AD358">
        <v>1</v>
      </c>
      <c r="AE358">
        <v>0</v>
      </c>
      <c r="AF358" t="s">
        <v>3</v>
      </c>
      <c r="AG358">
        <v>4.0000000000000002E-4</v>
      </c>
      <c r="AH358">
        <v>2</v>
      </c>
      <c r="AI358">
        <v>68191722</v>
      </c>
      <c r="AJ358">
        <v>361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</row>
    <row r="359" spans="1:44" x14ac:dyDescent="0.2">
      <c r="A359">
        <f>ROW(Source!A200)</f>
        <v>200</v>
      </c>
      <c r="B359">
        <v>68191723</v>
      </c>
      <c r="C359">
        <v>68191715</v>
      </c>
      <c r="D359">
        <v>64807749</v>
      </c>
      <c r="E359">
        <v>1</v>
      </c>
      <c r="F359">
        <v>1</v>
      </c>
      <c r="G359">
        <v>1</v>
      </c>
      <c r="H359">
        <v>3</v>
      </c>
      <c r="I359" t="s">
        <v>988</v>
      </c>
      <c r="J359" t="s">
        <v>989</v>
      </c>
      <c r="K359" t="s">
        <v>990</v>
      </c>
      <c r="L359">
        <v>1348</v>
      </c>
      <c r="N359">
        <v>1009</v>
      </c>
      <c r="O359" t="s">
        <v>133</v>
      </c>
      <c r="P359" t="s">
        <v>133</v>
      </c>
      <c r="Q359">
        <v>1000</v>
      </c>
      <c r="X359">
        <v>2.0000000000000001E-4</v>
      </c>
      <c r="Y359">
        <v>16950</v>
      </c>
      <c r="Z359">
        <v>0</v>
      </c>
      <c r="AA359">
        <v>0</v>
      </c>
      <c r="AB359">
        <v>0</v>
      </c>
      <c r="AC359">
        <v>0</v>
      </c>
      <c r="AD359">
        <v>1</v>
      </c>
      <c r="AE359">
        <v>0</v>
      </c>
      <c r="AF359" t="s">
        <v>3</v>
      </c>
      <c r="AG359">
        <v>2.0000000000000001E-4</v>
      </c>
      <c r="AH359">
        <v>2</v>
      </c>
      <c r="AI359">
        <v>68191723</v>
      </c>
      <c r="AJ359">
        <v>362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</row>
    <row r="360" spans="1:44" x14ac:dyDescent="0.2">
      <c r="A360">
        <f>ROW(Source!A200)</f>
        <v>200</v>
      </c>
      <c r="B360">
        <v>68191724</v>
      </c>
      <c r="C360">
        <v>68191715</v>
      </c>
      <c r="D360">
        <v>64807892</v>
      </c>
      <c r="E360">
        <v>1</v>
      </c>
      <c r="F360">
        <v>1</v>
      </c>
      <c r="G360">
        <v>1</v>
      </c>
      <c r="H360">
        <v>3</v>
      </c>
      <c r="I360" t="s">
        <v>1050</v>
      </c>
      <c r="J360" t="s">
        <v>1051</v>
      </c>
      <c r="K360" t="s">
        <v>1052</v>
      </c>
      <c r="L360">
        <v>1346</v>
      </c>
      <c r="N360">
        <v>1009</v>
      </c>
      <c r="O360" t="s">
        <v>120</v>
      </c>
      <c r="P360" t="s">
        <v>120</v>
      </c>
      <c r="Q360">
        <v>1</v>
      </c>
      <c r="X360">
        <v>0.8</v>
      </c>
      <c r="Y360">
        <v>13.55</v>
      </c>
      <c r="Z360">
        <v>0</v>
      </c>
      <c r="AA360">
        <v>0</v>
      </c>
      <c r="AB360">
        <v>0</v>
      </c>
      <c r="AC360">
        <v>0</v>
      </c>
      <c r="AD360">
        <v>1</v>
      </c>
      <c r="AE360">
        <v>0</v>
      </c>
      <c r="AF360" t="s">
        <v>3</v>
      </c>
      <c r="AG360">
        <v>0.8</v>
      </c>
      <c r="AH360">
        <v>2</v>
      </c>
      <c r="AI360">
        <v>68191724</v>
      </c>
      <c r="AJ360">
        <v>363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</row>
    <row r="361" spans="1:44" x14ac:dyDescent="0.2">
      <c r="A361">
        <f>ROW(Source!A200)</f>
        <v>200</v>
      </c>
      <c r="B361">
        <v>68191725</v>
      </c>
      <c r="C361">
        <v>68191715</v>
      </c>
      <c r="D361">
        <v>64808586</v>
      </c>
      <c r="E361">
        <v>1</v>
      </c>
      <c r="F361">
        <v>1</v>
      </c>
      <c r="G361">
        <v>1</v>
      </c>
      <c r="H361">
        <v>3</v>
      </c>
      <c r="I361" t="s">
        <v>994</v>
      </c>
      <c r="J361" t="s">
        <v>995</v>
      </c>
      <c r="K361" t="s">
        <v>996</v>
      </c>
      <c r="L361">
        <v>1346</v>
      </c>
      <c r="N361">
        <v>1009</v>
      </c>
      <c r="O361" t="s">
        <v>120</v>
      </c>
      <c r="P361" t="s">
        <v>120</v>
      </c>
      <c r="Q361">
        <v>1</v>
      </c>
      <c r="X361">
        <v>0.04</v>
      </c>
      <c r="Y361">
        <v>37.29</v>
      </c>
      <c r="Z361">
        <v>0</v>
      </c>
      <c r="AA361">
        <v>0</v>
      </c>
      <c r="AB361">
        <v>0</v>
      </c>
      <c r="AC361">
        <v>0</v>
      </c>
      <c r="AD361">
        <v>1</v>
      </c>
      <c r="AE361">
        <v>0</v>
      </c>
      <c r="AF361" t="s">
        <v>3</v>
      </c>
      <c r="AG361">
        <v>0.04</v>
      </c>
      <c r="AH361">
        <v>2</v>
      </c>
      <c r="AI361">
        <v>68191725</v>
      </c>
      <c r="AJ361">
        <v>364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</row>
    <row r="362" spans="1:44" x14ac:dyDescent="0.2">
      <c r="A362">
        <f>ROW(Source!A200)</f>
        <v>200</v>
      </c>
      <c r="B362">
        <v>68191726</v>
      </c>
      <c r="C362">
        <v>68191715</v>
      </c>
      <c r="D362">
        <v>64808742</v>
      </c>
      <c r="E362">
        <v>1</v>
      </c>
      <c r="F362">
        <v>1</v>
      </c>
      <c r="G362">
        <v>1</v>
      </c>
      <c r="H362">
        <v>3</v>
      </c>
      <c r="I362" t="s">
        <v>1053</v>
      </c>
      <c r="J362" t="s">
        <v>1054</v>
      </c>
      <c r="K362" t="s">
        <v>1055</v>
      </c>
      <c r="L362">
        <v>1346</v>
      </c>
      <c r="N362">
        <v>1009</v>
      </c>
      <c r="O362" t="s">
        <v>120</v>
      </c>
      <c r="P362" t="s">
        <v>120</v>
      </c>
      <c r="Q362">
        <v>1</v>
      </c>
      <c r="X362">
        <v>4</v>
      </c>
      <c r="Y362">
        <v>9.61</v>
      </c>
      <c r="Z362">
        <v>0</v>
      </c>
      <c r="AA362">
        <v>0</v>
      </c>
      <c r="AB362">
        <v>0</v>
      </c>
      <c r="AC362">
        <v>0</v>
      </c>
      <c r="AD362">
        <v>1</v>
      </c>
      <c r="AE362">
        <v>0</v>
      </c>
      <c r="AF362" t="s">
        <v>3</v>
      </c>
      <c r="AG362">
        <v>4</v>
      </c>
      <c r="AH362">
        <v>2</v>
      </c>
      <c r="AI362">
        <v>68191726</v>
      </c>
      <c r="AJ362">
        <v>365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</row>
    <row r="363" spans="1:44" x14ac:dyDescent="0.2">
      <c r="A363">
        <f>ROW(Source!A200)</f>
        <v>200</v>
      </c>
      <c r="B363">
        <v>68191727</v>
      </c>
      <c r="C363">
        <v>68191715</v>
      </c>
      <c r="D363">
        <v>64809020</v>
      </c>
      <c r="E363">
        <v>1</v>
      </c>
      <c r="F363">
        <v>1</v>
      </c>
      <c r="G363">
        <v>1</v>
      </c>
      <c r="H363">
        <v>3</v>
      </c>
      <c r="I363" t="s">
        <v>1056</v>
      </c>
      <c r="J363" t="s">
        <v>1057</v>
      </c>
      <c r="K363" t="s">
        <v>1058</v>
      </c>
      <c r="L363">
        <v>1348</v>
      </c>
      <c r="N363">
        <v>1009</v>
      </c>
      <c r="O363" t="s">
        <v>133</v>
      </c>
      <c r="P363" t="s">
        <v>133</v>
      </c>
      <c r="Q363">
        <v>1000</v>
      </c>
      <c r="X363">
        <v>5.0000000000000001E-4</v>
      </c>
      <c r="Y363">
        <v>12429.99</v>
      </c>
      <c r="Z363">
        <v>0</v>
      </c>
      <c r="AA363">
        <v>0</v>
      </c>
      <c r="AB363">
        <v>0</v>
      </c>
      <c r="AC363">
        <v>0</v>
      </c>
      <c r="AD363">
        <v>1</v>
      </c>
      <c r="AE363">
        <v>0</v>
      </c>
      <c r="AF363" t="s">
        <v>3</v>
      </c>
      <c r="AG363">
        <v>5.0000000000000001E-4</v>
      </c>
      <c r="AH363">
        <v>2</v>
      </c>
      <c r="AI363">
        <v>68191727</v>
      </c>
      <c r="AJ363">
        <v>366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</row>
    <row r="364" spans="1:44" x14ac:dyDescent="0.2">
      <c r="A364">
        <f>ROW(Source!A200)</f>
        <v>200</v>
      </c>
      <c r="B364">
        <v>68191728</v>
      </c>
      <c r="C364">
        <v>68191715</v>
      </c>
      <c r="D364">
        <v>64809037</v>
      </c>
      <c r="E364">
        <v>1</v>
      </c>
      <c r="F364">
        <v>1</v>
      </c>
      <c r="G364">
        <v>1</v>
      </c>
      <c r="H364">
        <v>3</v>
      </c>
      <c r="I364" t="s">
        <v>1059</v>
      </c>
      <c r="J364" t="s">
        <v>1060</v>
      </c>
      <c r="K364" t="s">
        <v>1061</v>
      </c>
      <c r="L364">
        <v>1356</v>
      </c>
      <c r="N364">
        <v>1010</v>
      </c>
      <c r="O364" t="s">
        <v>271</v>
      </c>
      <c r="P364" t="s">
        <v>271</v>
      </c>
      <c r="Q364">
        <v>1000</v>
      </c>
      <c r="X364">
        <v>0.04</v>
      </c>
      <c r="Y364">
        <v>179</v>
      </c>
      <c r="Z364">
        <v>0</v>
      </c>
      <c r="AA364">
        <v>0</v>
      </c>
      <c r="AB364">
        <v>0</v>
      </c>
      <c r="AC364">
        <v>0</v>
      </c>
      <c r="AD364">
        <v>1</v>
      </c>
      <c r="AE364">
        <v>0</v>
      </c>
      <c r="AF364" t="s">
        <v>3</v>
      </c>
      <c r="AG364">
        <v>0.04</v>
      </c>
      <c r="AH364">
        <v>2</v>
      </c>
      <c r="AI364">
        <v>68191728</v>
      </c>
      <c r="AJ364">
        <v>367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</row>
    <row r="365" spans="1:44" x14ac:dyDescent="0.2">
      <c r="A365">
        <f>ROW(Source!A200)</f>
        <v>200</v>
      </c>
      <c r="B365">
        <v>68191729</v>
      </c>
      <c r="C365">
        <v>68191715</v>
      </c>
      <c r="D365">
        <v>64821633</v>
      </c>
      <c r="E365">
        <v>1</v>
      </c>
      <c r="F365">
        <v>1</v>
      </c>
      <c r="G365">
        <v>1</v>
      </c>
      <c r="H365">
        <v>3</v>
      </c>
      <c r="I365" t="s">
        <v>1062</v>
      </c>
      <c r="J365" t="s">
        <v>1063</v>
      </c>
      <c r="K365" t="s">
        <v>1064</v>
      </c>
      <c r="L365">
        <v>1348</v>
      </c>
      <c r="N365">
        <v>1009</v>
      </c>
      <c r="O365" t="s">
        <v>133</v>
      </c>
      <c r="P365" t="s">
        <v>133</v>
      </c>
      <c r="Q365">
        <v>1000</v>
      </c>
      <c r="X365">
        <v>8.0000000000000004E-4</v>
      </c>
      <c r="Y365">
        <v>12329.98</v>
      </c>
      <c r="Z365">
        <v>0</v>
      </c>
      <c r="AA365">
        <v>0</v>
      </c>
      <c r="AB365">
        <v>0</v>
      </c>
      <c r="AC365">
        <v>0</v>
      </c>
      <c r="AD365">
        <v>1</v>
      </c>
      <c r="AE365">
        <v>0</v>
      </c>
      <c r="AF365" t="s">
        <v>3</v>
      </c>
      <c r="AG365">
        <v>8.0000000000000004E-4</v>
      </c>
      <c r="AH365">
        <v>2</v>
      </c>
      <c r="AI365">
        <v>68191729</v>
      </c>
      <c r="AJ365">
        <v>368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</row>
    <row r="366" spans="1:44" x14ac:dyDescent="0.2">
      <c r="A366">
        <f>ROW(Source!A200)</f>
        <v>200</v>
      </c>
      <c r="B366">
        <v>68191730</v>
      </c>
      <c r="C366">
        <v>68191715</v>
      </c>
      <c r="D366">
        <v>64833061</v>
      </c>
      <c r="E366">
        <v>1</v>
      </c>
      <c r="F366">
        <v>1</v>
      </c>
      <c r="G366">
        <v>1</v>
      </c>
      <c r="H366">
        <v>3</v>
      </c>
      <c r="I366" t="s">
        <v>399</v>
      </c>
      <c r="J366" t="s">
        <v>401</v>
      </c>
      <c r="K366" t="s">
        <v>400</v>
      </c>
      <c r="L366">
        <v>1035</v>
      </c>
      <c r="N366">
        <v>1013</v>
      </c>
      <c r="O366" t="s">
        <v>103</v>
      </c>
      <c r="P366" t="s">
        <v>103</v>
      </c>
      <c r="Q366">
        <v>1</v>
      </c>
      <c r="X366">
        <v>10</v>
      </c>
      <c r="Y366">
        <v>318</v>
      </c>
      <c r="Z366">
        <v>0</v>
      </c>
      <c r="AA366">
        <v>0</v>
      </c>
      <c r="AB366">
        <v>0</v>
      </c>
      <c r="AC366">
        <v>0</v>
      </c>
      <c r="AD366">
        <v>1</v>
      </c>
      <c r="AE366">
        <v>0</v>
      </c>
      <c r="AF366" t="s">
        <v>3</v>
      </c>
      <c r="AG366">
        <v>10</v>
      </c>
      <c r="AH366">
        <v>2</v>
      </c>
      <c r="AI366">
        <v>68191730</v>
      </c>
      <c r="AJ366">
        <v>369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</row>
    <row r="367" spans="1:44" x14ac:dyDescent="0.2">
      <c r="A367">
        <f>ROW(Source!A200)</f>
        <v>200</v>
      </c>
      <c r="B367">
        <v>68191731</v>
      </c>
      <c r="C367">
        <v>68191715</v>
      </c>
      <c r="D367">
        <v>64863980</v>
      </c>
      <c r="E367">
        <v>1</v>
      </c>
      <c r="F367">
        <v>1</v>
      </c>
      <c r="G367">
        <v>1</v>
      </c>
      <c r="H367">
        <v>3</v>
      </c>
      <c r="I367" t="s">
        <v>1065</v>
      </c>
      <c r="J367" t="s">
        <v>1066</v>
      </c>
      <c r="K367" t="s">
        <v>1067</v>
      </c>
      <c r="L367">
        <v>1346</v>
      </c>
      <c r="N367">
        <v>1009</v>
      </c>
      <c r="O367" t="s">
        <v>120</v>
      </c>
      <c r="P367" t="s">
        <v>120</v>
      </c>
      <c r="Q367">
        <v>1</v>
      </c>
      <c r="X367">
        <v>20</v>
      </c>
      <c r="Y367">
        <v>6.79</v>
      </c>
      <c r="Z367">
        <v>0</v>
      </c>
      <c r="AA367">
        <v>0</v>
      </c>
      <c r="AB367">
        <v>0</v>
      </c>
      <c r="AC367">
        <v>0</v>
      </c>
      <c r="AD367">
        <v>1</v>
      </c>
      <c r="AE367">
        <v>0</v>
      </c>
      <c r="AF367" t="s">
        <v>3</v>
      </c>
      <c r="AG367">
        <v>20</v>
      </c>
      <c r="AH367">
        <v>2</v>
      </c>
      <c r="AI367">
        <v>68191731</v>
      </c>
      <c r="AJ367">
        <v>370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</row>
    <row r="368" spans="1:44" x14ac:dyDescent="0.2">
      <c r="A368">
        <f>ROW(Source!A203)</f>
        <v>203</v>
      </c>
      <c r="B368">
        <v>68191737</v>
      </c>
      <c r="C368">
        <v>68191736</v>
      </c>
      <c r="D368">
        <v>18408066</v>
      </c>
      <c r="E368">
        <v>1</v>
      </c>
      <c r="F368">
        <v>1</v>
      </c>
      <c r="G368">
        <v>1</v>
      </c>
      <c r="H368">
        <v>1</v>
      </c>
      <c r="I368" t="s">
        <v>1068</v>
      </c>
      <c r="J368" t="s">
        <v>3</v>
      </c>
      <c r="K368" t="s">
        <v>1069</v>
      </c>
      <c r="L368">
        <v>1369</v>
      </c>
      <c r="N368">
        <v>1013</v>
      </c>
      <c r="O368" t="s">
        <v>665</v>
      </c>
      <c r="P368" t="s">
        <v>665</v>
      </c>
      <c r="Q368">
        <v>1</v>
      </c>
      <c r="X368">
        <v>75.150000000000006</v>
      </c>
      <c r="Y368">
        <v>0</v>
      </c>
      <c r="Z368">
        <v>0</v>
      </c>
      <c r="AA368">
        <v>0</v>
      </c>
      <c r="AB368">
        <v>8.02</v>
      </c>
      <c r="AC368">
        <v>0</v>
      </c>
      <c r="AD368">
        <v>1</v>
      </c>
      <c r="AE368">
        <v>1</v>
      </c>
      <c r="AF368" t="s">
        <v>21</v>
      </c>
      <c r="AG368">
        <v>86.422499999999999</v>
      </c>
      <c r="AH368">
        <v>2</v>
      </c>
      <c r="AI368">
        <v>68191737</v>
      </c>
      <c r="AJ368">
        <v>372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</row>
    <row r="369" spans="1:44" x14ac:dyDescent="0.2">
      <c r="A369">
        <f>ROW(Source!A203)</f>
        <v>203</v>
      </c>
      <c r="B369">
        <v>68191738</v>
      </c>
      <c r="C369">
        <v>68191736</v>
      </c>
      <c r="D369">
        <v>121548</v>
      </c>
      <c r="E369">
        <v>1</v>
      </c>
      <c r="F369">
        <v>1</v>
      </c>
      <c r="G369">
        <v>1</v>
      </c>
      <c r="H369">
        <v>1</v>
      </c>
      <c r="I369" t="s">
        <v>44</v>
      </c>
      <c r="J369" t="s">
        <v>3</v>
      </c>
      <c r="K369" t="s">
        <v>723</v>
      </c>
      <c r="L369">
        <v>608254</v>
      </c>
      <c r="N369">
        <v>1013</v>
      </c>
      <c r="O369" t="s">
        <v>724</v>
      </c>
      <c r="P369" t="s">
        <v>724</v>
      </c>
      <c r="Q369">
        <v>1</v>
      </c>
      <c r="X369">
        <v>1.73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1</v>
      </c>
      <c r="AE369">
        <v>2</v>
      </c>
      <c r="AF369" t="s">
        <v>20</v>
      </c>
      <c r="AG369">
        <v>2.1625000000000001</v>
      </c>
      <c r="AH369">
        <v>2</v>
      </c>
      <c r="AI369">
        <v>68191738</v>
      </c>
      <c r="AJ369">
        <v>373</v>
      </c>
      <c r="AK369">
        <v>0</v>
      </c>
      <c r="AL369">
        <v>0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0</v>
      </c>
    </row>
    <row r="370" spans="1:44" x14ac:dyDescent="0.2">
      <c r="A370">
        <f>ROW(Source!A203)</f>
        <v>203</v>
      </c>
      <c r="B370">
        <v>68191739</v>
      </c>
      <c r="C370">
        <v>68191736</v>
      </c>
      <c r="D370">
        <v>64871408</v>
      </c>
      <c r="E370">
        <v>1</v>
      </c>
      <c r="F370">
        <v>1</v>
      </c>
      <c r="G370">
        <v>1</v>
      </c>
      <c r="H370">
        <v>2</v>
      </c>
      <c r="I370" t="s">
        <v>789</v>
      </c>
      <c r="J370" t="s">
        <v>790</v>
      </c>
      <c r="K370" t="s">
        <v>791</v>
      </c>
      <c r="L370">
        <v>1368</v>
      </c>
      <c r="N370">
        <v>1011</v>
      </c>
      <c r="O370" t="s">
        <v>669</v>
      </c>
      <c r="P370" t="s">
        <v>669</v>
      </c>
      <c r="Q370">
        <v>1</v>
      </c>
      <c r="X370">
        <v>1.73</v>
      </c>
      <c r="Y370">
        <v>0</v>
      </c>
      <c r="Z370">
        <v>31.26</v>
      </c>
      <c r="AA370">
        <v>13.5</v>
      </c>
      <c r="AB370">
        <v>0</v>
      </c>
      <c r="AC370">
        <v>0</v>
      </c>
      <c r="AD370">
        <v>1</v>
      </c>
      <c r="AE370">
        <v>0</v>
      </c>
      <c r="AF370" t="s">
        <v>20</v>
      </c>
      <c r="AG370">
        <v>2.1625000000000001</v>
      </c>
      <c r="AH370">
        <v>2</v>
      </c>
      <c r="AI370">
        <v>68191739</v>
      </c>
      <c r="AJ370">
        <v>374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</row>
    <row r="371" spans="1:44" x14ac:dyDescent="0.2">
      <c r="A371">
        <f>ROW(Source!A203)</f>
        <v>203</v>
      </c>
      <c r="B371">
        <v>68191740</v>
      </c>
      <c r="C371">
        <v>68191736</v>
      </c>
      <c r="D371">
        <v>64873129</v>
      </c>
      <c r="E371">
        <v>1</v>
      </c>
      <c r="F371">
        <v>1</v>
      </c>
      <c r="G371">
        <v>1</v>
      </c>
      <c r="H371">
        <v>2</v>
      </c>
      <c r="I371" t="s">
        <v>715</v>
      </c>
      <c r="J371" t="s">
        <v>716</v>
      </c>
      <c r="K371" t="s">
        <v>717</v>
      </c>
      <c r="L371">
        <v>1368</v>
      </c>
      <c r="N371">
        <v>1011</v>
      </c>
      <c r="O371" t="s">
        <v>669</v>
      </c>
      <c r="P371" t="s">
        <v>669</v>
      </c>
      <c r="Q371">
        <v>1</v>
      </c>
      <c r="X371">
        <v>2.4700000000000002</v>
      </c>
      <c r="Y371">
        <v>0</v>
      </c>
      <c r="Z371">
        <v>87.17</v>
      </c>
      <c r="AA371">
        <v>11.6</v>
      </c>
      <c r="AB371">
        <v>0</v>
      </c>
      <c r="AC371">
        <v>0</v>
      </c>
      <c r="AD371">
        <v>1</v>
      </c>
      <c r="AE371">
        <v>0</v>
      </c>
      <c r="AF371" t="s">
        <v>20</v>
      </c>
      <c r="AG371">
        <v>3.0875000000000004</v>
      </c>
      <c r="AH371">
        <v>2</v>
      </c>
      <c r="AI371">
        <v>68191740</v>
      </c>
      <c r="AJ371">
        <v>375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</row>
    <row r="372" spans="1:44" x14ac:dyDescent="0.2">
      <c r="A372">
        <f>ROW(Source!A203)</f>
        <v>203</v>
      </c>
      <c r="B372">
        <v>68191741</v>
      </c>
      <c r="C372">
        <v>68191736</v>
      </c>
      <c r="D372">
        <v>64807833</v>
      </c>
      <c r="E372">
        <v>1</v>
      </c>
      <c r="F372">
        <v>1</v>
      </c>
      <c r="G372">
        <v>1</v>
      </c>
      <c r="H372">
        <v>3</v>
      </c>
      <c r="I372" t="s">
        <v>1070</v>
      </c>
      <c r="J372" t="s">
        <v>1071</v>
      </c>
      <c r="K372" t="s">
        <v>1072</v>
      </c>
      <c r="L372">
        <v>1348</v>
      </c>
      <c r="N372">
        <v>1009</v>
      </c>
      <c r="O372" t="s">
        <v>133</v>
      </c>
      <c r="P372" t="s">
        <v>133</v>
      </c>
      <c r="Q372">
        <v>1000</v>
      </c>
      <c r="X372">
        <v>3.5000000000000003E-2</v>
      </c>
      <c r="Y372">
        <v>5989</v>
      </c>
      <c r="Z372">
        <v>0</v>
      </c>
      <c r="AA372">
        <v>0</v>
      </c>
      <c r="AB372">
        <v>0</v>
      </c>
      <c r="AC372">
        <v>0</v>
      </c>
      <c r="AD372">
        <v>1</v>
      </c>
      <c r="AE372">
        <v>0</v>
      </c>
      <c r="AF372" t="s">
        <v>3</v>
      </c>
      <c r="AG372">
        <v>3.5000000000000003E-2</v>
      </c>
      <c r="AH372">
        <v>2</v>
      </c>
      <c r="AI372">
        <v>68191741</v>
      </c>
      <c r="AJ372">
        <v>376</v>
      </c>
      <c r="AK372">
        <v>0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0</v>
      </c>
    </row>
    <row r="373" spans="1:44" x14ac:dyDescent="0.2">
      <c r="A373">
        <f>ROW(Source!A203)</f>
        <v>203</v>
      </c>
      <c r="B373">
        <v>68191742</v>
      </c>
      <c r="C373">
        <v>68191736</v>
      </c>
      <c r="D373">
        <v>64808704</v>
      </c>
      <c r="E373">
        <v>1</v>
      </c>
      <c r="F373">
        <v>1</v>
      </c>
      <c r="G373">
        <v>1</v>
      </c>
      <c r="H373">
        <v>3</v>
      </c>
      <c r="I373" t="s">
        <v>764</v>
      </c>
      <c r="J373" t="s">
        <v>765</v>
      </c>
      <c r="K373" t="s">
        <v>766</v>
      </c>
      <c r="L373">
        <v>1348</v>
      </c>
      <c r="N373">
        <v>1009</v>
      </c>
      <c r="O373" t="s">
        <v>133</v>
      </c>
      <c r="P373" t="s">
        <v>133</v>
      </c>
      <c r="Q373">
        <v>1000</v>
      </c>
      <c r="X373">
        <v>1.2E-2</v>
      </c>
      <c r="Y373">
        <v>11978</v>
      </c>
      <c r="Z373">
        <v>0</v>
      </c>
      <c r="AA373">
        <v>0</v>
      </c>
      <c r="AB373">
        <v>0</v>
      </c>
      <c r="AC373">
        <v>0</v>
      </c>
      <c r="AD373">
        <v>1</v>
      </c>
      <c r="AE373">
        <v>0</v>
      </c>
      <c r="AF373" t="s">
        <v>3</v>
      </c>
      <c r="AG373">
        <v>1.2E-2</v>
      </c>
      <c r="AH373">
        <v>2</v>
      </c>
      <c r="AI373">
        <v>68191742</v>
      </c>
      <c r="AJ373">
        <v>377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</row>
    <row r="374" spans="1:44" x14ac:dyDescent="0.2">
      <c r="A374">
        <f>ROW(Source!A203)</f>
        <v>203</v>
      </c>
      <c r="B374">
        <v>68191743</v>
      </c>
      <c r="C374">
        <v>68191736</v>
      </c>
      <c r="D374">
        <v>64829459</v>
      </c>
      <c r="E374">
        <v>1</v>
      </c>
      <c r="F374">
        <v>1</v>
      </c>
      <c r="G374">
        <v>1</v>
      </c>
      <c r="H374">
        <v>3</v>
      </c>
      <c r="I374" t="s">
        <v>1073</v>
      </c>
      <c r="J374" t="s">
        <v>1074</v>
      </c>
      <c r="K374" t="s">
        <v>1075</v>
      </c>
      <c r="L374">
        <v>1301</v>
      </c>
      <c r="N374">
        <v>1003</v>
      </c>
      <c r="O374" t="s">
        <v>507</v>
      </c>
      <c r="P374" t="s">
        <v>507</v>
      </c>
      <c r="Q374">
        <v>1</v>
      </c>
      <c r="X374">
        <v>400</v>
      </c>
      <c r="Y374">
        <v>3.2</v>
      </c>
      <c r="Z374">
        <v>0</v>
      </c>
      <c r="AA374">
        <v>0</v>
      </c>
      <c r="AB374">
        <v>0</v>
      </c>
      <c r="AC374">
        <v>0</v>
      </c>
      <c r="AD374">
        <v>1</v>
      </c>
      <c r="AE374">
        <v>0</v>
      </c>
      <c r="AF374" t="s">
        <v>3</v>
      </c>
      <c r="AG374">
        <v>400</v>
      </c>
      <c r="AH374">
        <v>2</v>
      </c>
      <c r="AI374">
        <v>68191743</v>
      </c>
      <c r="AJ374">
        <v>378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</row>
    <row r="375" spans="1:44" x14ac:dyDescent="0.2">
      <c r="A375">
        <f>ROW(Source!A203)</f>
        <v>203</v>
      </c>
      <c r="B375">
        <v>68191744</v>
      </c>
      <c r="C375">
        <v>68191736</v>
      </c>
      <c r="D375">
        <v>64830291</v>
      </c>
      <c r="E375">
        <v>1</v>
      </c>
      <c r="F375">
        <v>1</v>
      </c>
      <c r="G375">
        <v>1</v>
      </c>
      <c r="H375">
        <v>3</v>
      </c>
      <c r="I375" t="s">
        <v>1214</v>
      </c>
      <c r="J375" t="s">
        <v>1215</v>
      </c>
      <c r="K375" t="s">
        <v>1216</v>
      </c>
      <c r="L375">
        <v>1354</v>
      </c>
      <c r="N375">
        <v>1010</v>
      </c>
      <c r="O375" t="s">
        <v>72</v>
      </c>
      <c r="P375" t="s">
        <v>72</v>
      </c>
      <c r="Q375">
        <v>1</v>
      </c>
      <c r="X375">
        <v>100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 t="s">
        <v>3</v>
      </c>
      <c r="AG375">
        <v>100</v>
      </c>
      <c r="AH375">
        <v>3</v>
      </c>
      <c r="AI375">
        <v>-1</v>
      </c>
      <c r="AJ375" t="s">
        <v>3</v>
      </c>
      <c r="AK375">
        <v>0</v>
      </c>
      <c r="AL375">
        <v>0</v>
      </c>
      <c r="AM375">
        <v>0</v>
      </c>
      <c r="AN375">
        <v>0</v>
      </c>
      <c r="AO375">
        <v>0</v>
      </c>
      <c r="AP375">
        <v>0</v>
      </c>
      <c r="AQ375">
        <v>0</v>
      </c>
      <c r="AR375">
        <v>0</v>
      </c>
    </row>
    <row r="376" spans="1:44" x14ac:dyDescent="0.2">
      <c r="A376">
        <f>ROW(Source!A205)</f>
        <v>205</v>
      </c>
      <c r="B376">
        <v>68191752</v>
      </c>
      <c r="C376">
        <v>68191751</v>
      </c>
      <c r="D376">
        <v>18411117</v>
      </c>
      <c r="E376">
        <v>1</v>
      </c>
      <c r="F376">
        <v>1</v>
      </c>
      <c r="G376">
        <v>1</v>
      </c>
      <c r="H376">
        <v>1</v>
      </c>
      <c r="I376" t="s">
        <v>801</v>
      </c>
      <c r="J376" t="s">
        <v>3</v>
      </c>
      <c r="K376" t="s">
        <v>802</v>
      </c>
      <c r="L376">
        <v>1369</v>
      </c>
      <c r="N376">
        <v>1013</v>
      </c>
      <c r="O376" t="s">
        <v>665</v>
      </c>
      <c r="P376" t="s">
        <v>665</v>
      </c>
      <c r="Q376">
        <v>1</v>
      </c>
      <c r="X376">
        <v>21.65</v>
      </c>
      <c r="Y376">
        <v>0</v>
      </c>
      <c r="Z376">
        <v>0</v>
      </c>
      <c r="AA376">
        <v>0</v>
      </c>
      <c r="AB376">
        <v>9.6199999999999992</v>
      </c>
      <c r="AC376">
        <v>0</v>
      </c>
      <c r="AD376">
        <v>1</v>
      </c>
      <c r="AE376">
        <v>1</v>
      </c>
      <c r="AF376" t="s">
        <v>21</v>
      </c>
      <c r="AG376">
        <v>24.897499999999997</v>
      </c>
      <c r="AH376">
        <v>2</v>
      </c>
      <c r="AI376">
        <v>68191752</v>
      </c>
      <c r="AJ376">
        <v>380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</row>
    <row r="377" spans="1:44" x14ac:dyDescent="0.2">
      <c r="A377">
        <f>ROW(Source!A205)</f>
        <v>205</v>
      </c>
      <c r="B377">
        <v>68191753</v>
      </c>
      <c r="C377">
        <v>68191751</v>
      </c>
      <c r="D377">
        <v>121548</v>
      </c>
      <c r="E377">
        <v>1</v>
      </c>
      <c r="F377">
        <v>1</v>
      </c>
      <c r="G377">
        <v>1</v>
      </c>
      <c r="H377">
        <v>1</v>
      </c>
      <c r="I377" t="s">
        <v>44</v>
      </c>
      <c r="J377" t="s">
        <v>3</v>
      </c>
      <c r="K377" t="s">
        <v>723</v>
      </c>
      <c r="L377">
        <v>608254</v>
      </c>
      <c r="N377">
        <v>1013</v>
      </c>
      <c r="O377" t="s">
        <v>724</v>
      </c>
      <c r="P377" t="s">
        <v>724</v>
      </c>
      <c r="Q377">
        <v>1</v>
      </c>
      <c r="X377">
        <v>0.13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1</v>
      </c>
      <c r="AE377">
        <v>2</v>
      </c>
      <c r="AF377" t="s">
        <v>20</v>
      </c>
      <c r="AG377">
        <v>0.16250000000000001</v>
      </c>
      <c r="AH377">
        <v>2</v>
      </c>
      <c r="AI377">
        <v>68191753</v>
      </c>
      <c r="AJ377">
        <v>381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</row>
    <row r="378" spans="1:44" x14ac:dyDescent="0.2">
      <c r="A378">
        <f>ROW(Source!A205)</f>
        <v>205</v>
      </c>
      <c r="B378">
        <v>68191754</v>
      </c>
      <c r="C378">
        <v>68191751</v>
      </c>
      <c r="D378">
        <v>64871408</v>
      </c>
      <c r="E378">
        <v>1</v>
      </c>
      <c r="F378">
        <v>1</v>
      </c>
      <c r="G378">
        <v>1</v>
      </c>
      <c r="H378">
        <v>2</v>
      </c>
      <c r="I378" t="s">
        <v>789</v>
      </c>
      <c r="J378" t="s">
        <v>790</v>
      </c>
      <c r="K378" t="s">
        <v>791</v>
      </c>
      <c r="L378">
        <v>1368</v>
      </c>
      <c r="N378">
        <v>1011</v>
      </c>
      <c r="O378" t="s">
        <v>669</v>
      </c>
      <c r="P378" t="s">
        <v>669</v>
      </c>
      <c r="Q378">
        <v>1</v>
      </c>
      <c r="X378">
        <v>0.13</v>
      </c>
      <c r="Y378">
        <v>0</v>
      </c>
      <c r="Z378">
        <v>31.26</v>
      </c>
      <c r="AA378">
        <v>13.5</v>
      </c>
      <c r="AB378">
        <v>0</v>
      </c>
      <c r="AC378">
        <v>0</v>
      </c>
      <c r="AD378">
        <v>1</v>
      </c>
      <c r="AE378">
        <v>0</v>
      </c>
      <c r="AF378" t="s">
        <v>20</v>
      </c>
      <c r="AG378">
        <v>0.16250000000000001</v>
      </c>
      <c r="AH378">
        <v>2</v>
      </c>
      <c r="AI378">
        <v>68191754</v>
      </c>
      <c r="AJ378">
        <v>382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</row>
    <row r="379" spans="1:44" x14ac:dyDescent="0.2">
      <c r="A379">
        <f>ROW(Source!A205)</f>
        <v>205</v>
      </c>
      <c r="B379">
        <v>68191755</v>
      </c>
      <c r="C379">
        <v>68191751</v>
      </c>
      <c r="D379">
        <v>64872800</v>
      </c>
      <c r="E379">
        <v>1</v>
      </c>
      <c r="F379">
        <v>1</v>
      </c>
      <c r="G379">
        <v>1</v>
      </c>
      <c r="H379">
        <v>2</v>
      </c>
      <c r="I379" t="s">
        <v>746</v>
      </c>
      <c r="J379" t="s">
        <v>747</v>
      </c>
      <c r="K379" t="s">
        <v>748</v>
      </c>
      <c r="L379">
        <v>1368</v>
      </c>
      <c r="N379">
        <v>1011</v>
      </c>
      <c r="O379" t="s">
        <v>669</v>
      </c>
      <c r="P379" t="s">
        <v>669</v>
      </c>
      <c r="Q379">
        <v>1</v>
      </c>
      <c r="X379">
        <v>0.2</v>
      </c>
      <c r="Y379">
        <v>0</v>
      </c>
      <c r="Z379">
        <v>1.95</v>
      </c>
      <c r="AA379">
        <v>0</v>
      </c>
      <c r="AB379">
        <v>0</v>
      </c>
      <c r="AC379">
        <v>0</v>
      </c>
      <c r="AD379">
        <v>1</v>
      </c>
      <c r="AE379">
        <v>0</v>
      </c>
      <c r="AF379" t="s">
        <v>20</v>
      </c>
      <c r="AG379">
        <v>0.25</v>
      </c>
      <c r="AH379">
        <v>2</v>
      </c>
      <c r="AI379">
        <v>68191755</v>
      </c>
      <c r="AJ379">
        <v>383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</row>
    <row r="380" spans="1:44" x14ac:dyDescent="0.2">
      <c r="A380">
        <f>ROW(Source!A205)</f>
        <v>205</v>
      </c>
      <c r="B380">
        <v>68191756</v>
      </c>
      <c r="C380">
        <v>68191751</v>
      </c>
      <c r="D380">
        <v>64873129</v>
      </c>
      <c r="E380">
        <v>1</v>
      </c>
      <c r="F380">
        <v>1</v>
      </c>
      <c r="G380">
        <v>1</v>
      </c>
      <c r="H380">
        <v>2</v>
      </c>
      <c r="I380" t="s">
        <v>715</v>
      </c>
      <c r="J380" t="s">
        <v>716</v>
      </c>
      <c r="K380" t="s">
        <v>717</v>
      </c>
      <c r="L380">
        <v>1368</v>
      </c>
      <c r="N380">
        <v>1011</v>
      </c>
      <c r="O380" t="s">
        <v>669</v>
      </c>
      <c r="P380" t="s">
        <v>669</v>
      </c>
      <c r="Q380">
        <v>1</v>
      </c>
      <c r="X380">
        <v>0.22</v>
      </c>
      <c r="Y380">
        <v>0</v>
      </c>
      <c r="Z380">
        <v>87.17</v>
      </c>
      <c r="AA380">
        <v>11.6</v>
      </c>
      <c r="AB380">
        <v>0</v>
      </c>
      <c r="AC380">
        <v>0</v>
      </c>
      <c r="AD380">
        <v>1</v>
      </c>
      <c r="AE380">
        <v>0</v>
      </c>
      <c r="AF380" t="s">
        <v>20</v>
      </c>
      <c r="AG380">
        <v>0.27500000000000002</v>
      </c>
      <c r="AH380">
        <v>2</v>
      </c>
      <c r="AI380">
        <v>68191756</v>
      </c>
      <c r="AJ380">
        <v>384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</row>
    <row r="381" spans="1:44" x14ac:dyDescent="0.2">
      <c r="A381">
        <f>ROW(Source!A205)</f>
        <v>205</v>
      </c>
      <c r="B381">
        <v>68191757</v>
      </c>
      <c r="C381">
        <v>68191751</v>
      </c>
      <c r="D381">
        <v>64807574</v>
      </c>
      <c r="E381">
        <v>1</v>
      </c>
      <c r="F381">
        <v>1</v>
      </c>
      <c r="G381">
        <v>1</v>
      </c>
      <c r="H381">
        <v>3</v>
      </c>
      <c r="I381" t="s">
        <v>985</v>
      </c>
      <c r="J381" t="s">
        <v>986</v>
      </c>
      <c r="K381" t="s">
        <v>987</v>
      </c>
      <c r="L381">
        <v>1348</v>
      </c>
      <c r="N381">
        <v>1009</v>
      </c>
      <c r="O381" t="s">
        <v>133</v>
      </c>
      <c r="P381" t="s">
        <v>133</v>
      </c>
      <c r="Q381">
        <v>1000</v>
      </c>
      <c r="X381">
        <v>4.0000000000000002E-4</v>
      </c>
      <c r="Y381">
        <v>15118.99</v>
      </c>
      <c r="Z381">
        <v>0</v>
      </c>
      <c r="AA381">
        <v>0</v>
      </c>
      <c r="AB381">
        <v>0</v>
      </c>
      <c r="AC381">
        <v>0</v>
      </c>
      <c r="AD381">
        <v>1</v>
      </c>
      <c r="AE381">
        <v>0</v>
      </c>
      <c r="AF381" t="s">
        <v>3</v>
      </c>
      <c r="AG381">
        <v>4.0000000000000002E-4</v>
      </c>
      <c r="AH381">
        <v>2</v>
      </c>
      <c r="AI381">
        <v>68191757</v>
      </c>
      <c r="AJ381">
        <v>385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</row>
    <row r="382" spans="1:44" x14ac:dyDescent="0.2">
      <c r="A382">
        <f>ROW(Source!A205)</f>
        <v>205</v>
      </c>
      <c r="B382">
        <v>68191758</v>
      </c>
      <c r="C382">
        <v>68191751</v>
      </c>
      <c r="D382">
        <v>64807749</v>
      </c>
      <c r="E382">
        <v>1</v>
      </c>
      <c r="F382">
        <v>1</v>
      </c>
      <c r="G382">
        <v>1</v>
      </c>
      <c r="H382">
        <v>3</v>
      </c>
      <c r="I382" t="s">
        <v>988</v>
      </c>
      <c r="J382" t="s">
        <v>989</v>
      </c>
      <c r="K382" t="s">
        <v>990</v>
      </c>
      <c r="L382">
        <v>1348</v>
      </c>
      <c r="N382">
        <v>1009</v>
      </c>
      <c r="O382" t="s">
        <v>133</v>
      </c>
      <c r="P382" t="s">
        <v>133</v>
      </c>
      <c r="Q382">
        <v>1000</v>
      </c>
      <c r="X382">
        <v>2.0000000000000001E-4</v>
      </c>
      <c r="Y382">
        <v>16950</v>
      </c>
      <c r="Z382">
        <v>0</v>
      </c>
      <c r="AA382">
        <v>0</v>
      </c>
      <c r="AB382">
        <v>0</v>
      </c>
      <c r="AC382">
        <v>0</v>
      </c>
      <c r="AD382">
        <v>1</v>
      </c>
      <c r="AE382">
        <v>0</v>
      </c>
      <c r="AF382" t="s">
        <v>3</v>
      </c>
      <c r="AG382">
        <v>2.0000000000000001E-4</v>
      </c>
      <c r="AH382">
        <v>2</v>
      </c>
      <c r="AI382">
        <v>68191758</v>
      </c>
      <c r="AJ382">
        <v>386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0</v>
      </c>
      <c r="AR382">
        <v>0</v>
      </c>
    </row>
    <row r="383" spans="1:44" x14ac:dyDescent="0.2">
      <c r="A383">
        <f>ROW(Source!A205)</f>
        <v>205</v>
      </c>
      <c r="B383">
        <v>68191759</v>
      </c>
      <c r="C383">
        <v>68191751</v>
      </c>
      <c r="D383">
        <v>64807833</v>
      </c>
      <c r="E383">
        <v>1</v>
      </c>
      <c r="F383">
        <v>1</v>
      </c>
      <c r="G383">
        <v>1</v>
      </c>
      <c r="H383">
        <v>3</v>
      </c>
      <c r="I383" t="s">
        <v>1070</v>
      </c>
      <c r="J383" t="s">
        <v>1071</v>
      </c>
      <c r="K383" t="s">
        <v>1072</v>
      </c>
      <c r="L383">
        <v>1348</v>
      </c>
      <c r="N383">
        <v>1009</v>
      </c>
      <c r="O383" t="s">
        <v>133</v>
      </c>
      <c r="P383" t="s">
        <v>133</v>
      </c>
      <c r="Q383">
        <v>1000</v>
      </c>
      <c r="X383">
        <v>3.5999999999999999E-3</v>
      </c>
      <c r="Y383">
        <v>5989</v>
      </c>
      <c r="Z383">
        <v>0</v>
      </c>
      <c r="AA383">
        <v>0</v>
      </c>
      <c r="AB383">
        <v>0</v>
      </c>
      <c r="AC383">
        <v>0</v>
      </c>
      <c r="AD383">
        <v>1</v>
      </c>
      <c r="AE383">
        <v>0</v>
      </c>
      <c r="AF383" t="s">
        <v>3</v>
      </c>
      <c r="AG383">
        <v>3.5999999999999999E-3</v>
      </c>
      <c r="AH383">
        <v>2</v>
      </c>
      <c r="AI383">
        <v>68191759</v>
      </c>
      <c r="AJ383">
        <v>387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</row>
    <row r="384" spans="1:44" x14ac:dyDescent="0.2">
      <c r="A384">
        <f>ROW(Source!A205)</f>
        <v>205</v>
      </c>
      <c r="B384">
        <v>68191760</v>
      </c>
      <c r="C384">
        <v>68191751</v>
      </c>
      <c r="D384">
        <v>64808586</v>
      </c>
      <c r="E384">
        <v>1</v>
      </c>
      <c r="F384">
        <v>1</v>
      </c>
      <c r="G384">
        <v>1</v>
      </c>
      <c r="H384">
        <v>3</v>
      </c>
      <c r="I384" t="s">
        <v>994</v>
      </c>
      <c r="J384" t="s">
        <v>995</v>
      </c>
      <c r="K384" t="s">
        <v>996</v>
      </c>
      <c r="L384">
        <v>1346</v>
      </c>
      <c r="N384">
        <v>1009</v>
      </c>
      <c r="O384" t="s">
        <v>120</v>
      </c>
      <c r="P384" t="s">
        <v>120</v>
      </c>
      <c r="Q384">
        <v>1</v>
      </c>
      <c r="X384">
        <v>0.3</v>
      </c>
      <c r="Y384">
        <v>37.29</v>
      </c>
      <c r="Z384">
        <v>0</v>
      </c>
      <c r="AA384">
        <v>0</v>
      </c>
      <c r="AB384">
        <v>0</v>
      </c>
      <c r="AC384">
        <v>0</v>
      </c>
      <c r="AD384">
        <v>1</v>
      </c>
      <c r="AE384">
        <v>0</v>
      </c>
      <c r="AF384" t="s">
        <v>3</v>
      </c>
      <c r="AG384">
        <v>0.3</v>
      </c>
      <c r="AH384">
        <v>2</v>
      </c>
      <c r="AI384">
        <v>68191760</v>
      </c>
      <c r="AJ384">
        <v>388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</row>
    <row r="385" spans="1:44" x14ac:dyDescent="0.2">
      <c r="A385">
        <f>ROW(Source!A205)</f>
        <v>205</v>
      </c>
      <c r="B385">
        <v>68191761</v>
      </c>
      <c r="C385">
        <v>68191751</v>
      </c>
      <c r="D385">
        <v>64808742</v>
      </c>
      <c r="E385">
        <v>1</v>
      </c>
      <c r="F385">
        <v>1</v>
      </c>
      <c r="G385">
        <v>1</v>
      </c>
      <c r="H385">
        <v>3</v>
      </c>
      <c r="I385" t="s">
        <v>1053</v>
      </c>
      <c r="J385" t="s">
        <v>1054</v>
      </c>
      <c r="K385" t="s">
        <v>1055</v>
      </c>
      <c r="L385">
        <v>1346</v>
      </c>
      <c r="N385">
        <v>1009</v>
      </c>
      <c r="O385" t="s">
        <v>120</v>
      </c>
      <c r="P385" t="s">
        <v>120</v>
      </c>
      <c r="Q385">
        <v>1</v>
      </c>
      <c r="X385">
        <v>2</v>
      </c>
      <c r="Y385">
        <v>9.61</v>
      </c>
      <c r="Z385">
        <v>0</v>
      </c>
      <c r="AA385">
        <v>0</v>
      </c>
      <c r="AB385">
        <v>0</v>
      </c>
      <c r="AC385">
        <v>0</v>
      </c>
      <c r="AD385">
        <v>1</v>
      </c>
      <c r="AE385">
        <v>0</v>
      </c>
      <c r="AF385" t="s">
        <v>3</v>
      </c>
      <c r="AG385">
        <v>2</v>
      </c>
      <c r="AH385">
        <v>2</v>
      </c>
      <c r="AI385">
        <v>68191761</v>
      </c>
      <c r="AJ385">
        <v>389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0</v>
      </c>
    </row>
    <row r="386" spans="1:44" x14ac:dyDescent="0.2">
      <c r="A386">
        <f>ROW(Source!A205)</f>
        <v>205</v>
      </c>
      <c r="B386">
        <v>68191762</v>
      </c>
      <c r="C386">
        <v>68191751</v>
      </c>
      <c r="D386">
        <v>64809022</v>
      </c>
      <c r="E386">
        <v>1</v>
      </c>
      <c r="F386">
        <v>1</v>
      </c>
      <c r="G386">
        <v>1</v>
      </c>
      <c r="H386">
        <v>3</v>
      </c>
      <c r="I386" t="s">
        <v>1076</v>
      </c>
      <c r="J386" t="s">
        <v>1077</v>
      </c>
      <c r="K386" t="s">
        <v>1078</v>
      </c>
      <c r="L386">
        <v>1348</v>
      </c>
      <c r="N386">
        <v>1009</v>
      </c>
      <c r="O386" t="s">
        <v>133</v>
      </c>
      <c r="P386" t="s">
        <v>133</v>
      </c>
      <c r="Q386">
        <v>1000</v>
      </c>
      <c r="X386">
        <v>6.9999999999999999E-4</v>
      </c>
      <c r="Y386">
        <v>11350</v>
      </c>
      <c r="Z386">
        <v>0</v>
      </c>
      <c r="AA386">
        <v>0</v>
      </c>
      <c r="AB386">
        <v>0</v>
      </c>
      <c r="AC386">
        <v>0</v>
      </c>
      <c r="AD386">
        <v>1</v>
      </c>
      <c r="AE386">
        <v>0</v>
      </c>
      <c r="AF386" t="s">
        <v>3</v>
      </c>
      <c r="AG386">
        <v>6.9999999999999999E-4</v>
      </c>
      <c r="AH386">
        <v>2</v>
      </c>
      <c r="AI386">
        <v>68191762</v>
      </c>
      <c r="AJ386">
        <v>390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</row>
    <row r="387" spans="1:44" x14ac:dyDescent="0.2">
      <c r="A387">
        <f>ROW(Source!A205)</f>
        <v>205</v>
      </c>
      <c r="B387">
        <v>68191763</v>
      </c>
      <c r="C387">
        <v>68191751</v>
      </c>
      <c r="D387">
        <v>64809038</v>
      </c>
      <c r="E387">
        <v>1</v>
      </c>
      <c r="F387">
        <v>1</v>
      </c>
      <c r="G387">
        <v>1</v>
      </c>
      <c r="H387">
        <v>3</v>
      </c>
      <c r="I387" t="s">
        <v>1079</v>
      </c>
      <c r="J387" t="s">
        <v>1080</v>
      </c>
      <c r="K387" t="s">
        <v>1081</v>
      </c>
      <c r="L387">
        <v>1356</v>
      </c>
      <c r="N387">
        <v>1010</v>
      </c>
      <c r="O387" t="s">
        <v>271</v>
      </c>
      <c r="P387" t="s">
        <v>271</v>
      </c>
      <c r="Q387">
        <v>1000</v>
      </c>
      <c r="X387">
        <v>0.04</v>
      </c>
      <c r="Y387">
        <v>200</v>
      </c>
      <c r="Z387">
        <v>0</v>
      </c>
      <c r="AA387">
        <v>0</v>
      </c>
      <c r="AB387">
        <v>0</v>
      </c>
      <c r="AC387">
        <v>0</v>
      </c>
      <c r="AD387">
        <v>1</v>
      </c>
      <c r="AE387">
        <v>0</v>
      </c>
      <c r="AF387" t="s">
        <v>3</v>
      </c>
      <c r="AG387">
        <v>0.04</v>
      </c>
      <c r="AH387">
        <v>2</v>
      </c>
      <c r="AI387">
        <v>68191763</v>
      </c>
      <c r="AJ387">
        <v>391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</row>
    <row r="388" spans="1:44" x14ac:dyDescent="0.2">
      <c r="A388">
        <f>ROW(Source!A205)</f>
        <v>205</v>
      </c>
      <c r="B388">
        <v>68191764</v>
      </c>
      <c r="C388">
        <v>68191751</v>
      </c>
      <c r="D388">
        <v>64832442</v>
      </c>
      <c r="E388">
        <v>1</v>
      </c>
      <c r="F388">
        <v>1</v>
      </c>
      <c r="G388">
        <v>1</v>
      </c>
      <c r="H388">
        <v>3</v>
      </c>
      <c r="I388" t="s">
        <v>418</v>
      </c>
      <c r="J388" t="s">
        <v>420</v>
      </c>
      <c r="K388" t="s">
        <v>419</v>
      </c>
      <c r="L388">
        <v>1035</v>
      </c>
      <c r="N388">
        <v>1013</v>
      </c>
      <c r="O388" t="s">
        <v>103</v>
      </c>
      <c r="P388" t="s">
        <v>103</v>
      </c>
      <c r="Q388">
        <v>1</v>
      </c>
      <c r="X388">
        <v>10</v>
      </c>
      <c r="Y388">
        <v>130</v>
      </c>
      <c r="Z388">
        <v>0</v>
      </c>
      <c r="AA388">
        <v>0</v>
      </c>
      <c r="AB388">
        <v>0</v>
      </c>
      <c r="AC388">
        <v>0</v>
      </c>
      <c r="AD388">
        <v>1</v>
      </c>
      <c r="AE388">
        <v>0</v>
      </c>
      <c r="AF388" t="s">
        <v>3</v>
      </c>
      <c r="AG388">
        <v>10</v>
      </c>
      <c r="AH388">
        <v>2</v>
      </c>
      <c r="AI388">
        <v>68191764</v>
      </c>
      <c r="AJ388">
        <v>393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0</v>
      </c>
    </row>
    <row r="389" spans="1:44" x14ac:dyDescent="0.2">
      <c r="A389">
        <f>ROW(Source!A209)</f>
        <v>209</v>
      </c>
      <c r="B389">
        <v>68191770</v>
      </c>
      <c r="C389">
        <v>68191769</v>
      </c>
      <c r="D389">
        <v>18407546</v>
      </c>
      <c r="E389">
        <v>1</v>
      </c>
      <c r="F389">
        <v>1</v>
      </c>
      <c r="G389">
        <v>1</v>
      </c>
      <c r="H389">
        <v>1</v>
      </c>
      <c r="I389" t="s">
        <v>881</v>
      </c>
      <c r="J389" t="s">
        <v>3</v>
      </c>
      <c r="K389" t="s">
        <v>882</v>
      </c>
      <c r="L389">
        <v>1369</v>
      </c>
      <c r="N389">
        <v>1013</v>
      </c>
      <c r="O389" t="s">
        <v>665</v>
      </c>
      <c r="P389" t="s">
        <v>665</v>
      </c>
      <c r="Q389">
        <v>1</v>
      </c>
      <c r="X389">
        <v>10.32</v>
      </c>
      <c r="Y389">
        <v>0</v>
      </c>
      <c r="Z389">
        <v>0</v>
      </c>
      <c r="AA389">
        <v>0</v>
      </c>
      <c r="AB389">
        <v>9.4</v>
      </c>
      <c r="AC389">
        <v>0</v>
      </c>
      <c r="AD389">
        <v>1</v>
      </c>
      <c r="AE389">
        <v>1</v>
      </c>
      <c r="AF389" t="s">
        <v>21</v>
      </c>
      <c r="AG389">
        <v>11.867999999999999</v>
      </c>
      <c r="AH389">
        <v>2</v>
      </c>
      <c r="AI389">
        <v>68191770</v>
      </c>
      <c r="AJ389">
        <v>395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0</v>
      </c>
    </row>
    <row r="390" spans="1:44" x14ac:dyDescent="0.2">
      <c r="A390">
        <f>ROW(Source!A209)</f>
        <v>209</v>
      </c>
      <c r="B390">
        <v>68191771</v>
      </c>
      <c r="C390">
        <v>68191769</v>
      </c>
      <c r="D390">
        <v>121548</v>
      </c>
      <c r="E390">
        <v>1</v>
      </c>
      <c r="F390">
        <v>1</v>
      </c>
      <c r="G390">
        <v>1</v>
      </c>
      <c r="H390">
        <v>1</v>
      </c>
      <c r="I390" t="s">
        <v>44</v>
      </c>
      <c r="J390" t="s">
        <v>3</v>
      </c>
      <c r="K390" t="s">
        <v>723</v>
      </c>
      <c r="L390">
        <v>608254</v>
      </c>
      <c r="N390">
        <v>1013</v>
      </c>
      <c r="O390" t="s">
        <v>724</v>
      </c>
      <c r="P390" t="s">
        <v>724</v>
      </c>
      <c r="Q390">
        <v>1</v>
      </c>
      <c r="X390">
        <v>0.1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1</v>
      </c>
      <c r="AE390">
        <v>2</v>
      </c>
      <c r="AF390" t="s">
        <v>20</v>
      </c>
      <c r="AG390">
        <v>0.125</v>
      </c>
      <c r="AH390">
        <v>2</v>
      </c>
      <c r="AI390">
        <v>68191771</v>
      </c>
      <c r="AJ390">
        <v>396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0</v>
      </c>
    </row>
    <row r="391" spans="1:44" x14ac:dyDescent="0.2">
      <c r="A391">
        <f>ROW(Source!A209)</f>
        <v>209</v>
      </c>
      <c r="B391">
        <v>68191772</v>
      </c>
      <c r="C391">
        <v>68191769</v>
      </c>
      <c r="D391">
        <v>64871408</v>
      </c>
      <c r="E391">
        <v>1</v>
      </c>
      <c r="F391">
        <v>1</v>
      </c>
      <c r="G391">
        <v>1</v>
      </c>
      <c r="H391">
        <v>2</v>
      </c>
      <c r="I391" t="s">
        <v>789</v>
      </c>
      <c r="J391" t="s">
        <v>790</v>
      </c>
      <c r="K391" t="s">
        <v>791</v>
      </c>
      <c r="L391">
        <v>1368</v>
      </c>
      <c r="N391">
        <v>1011</v>
      </c>
      <c r="O391" t="s">
        <v>669</v>
      </c>
      <c r="P391" t="s">
        <v>669</v>
      </c>
      <c r="Q391">
        <v>1</v>
      </c>
      <c r="X391">
        <v>0.1</v>
      </c>
      <c r="Y391">
        <v>0</v>
      </c>
      <c r="Z391">
        <v>31.26</v>
      </c>
      <c r="AA391">
        <v>13.5</v>
      </c>
      <c r="AB391">
        <v>0</v>
      </c>
      <c r="AC391">
        <v>0</v>
      </c>
      <c r="AD391">
        <v>1</v>
      </c>
      <c r="AE391">
        <v>0</v>
      </c>
      <c r="AF391" t="s">
        <v>20</v>
      </c>
      <c r="AG391">
        <v>0.125</v>
      </c>
      <c r="AH391">
        <v>2</v>
      </c>
      <c r="AI391">
        <v>68191772</v>
      </c>
      <c r="AJ391">
        <v>397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</row>
    <row r="392" spans="1:44" x14ac:dyDescent="0.2">
      <c r="A392">
        <f>ROW(Source!A209)</f>
        <v>209</v>
      </c>
      <c r="B392">
        <v>68191773</v>
      </c>
      <c r="C392">
        <v>68191769</v>
      </c>
      <c r="D392">
        <v>64872800</v>
      </c>
      <c r="E392">
        <v>1</v>
      </c>
      <c r="F392">
        <v>1</v>
      </c>
      <c r="G392">
        <v>1</v>
      </c>
      <c r="H392">
        <v>2</v>
      </c>
      <c r="I392" t="s">
        <v>746</v>
      </c>
      <c r="J392" t="s">
        <v>747</v>
      </c>
      <c r="K392" t="s">
        <v>748</v>
      </c>
      <c r="L392">
        <v>1368</v>
      </c>
      <c r="N392">
        <v>1011</v>
      </c>
      <c r="O392" t="s">
        <v>669</v>
      </c>
      <c r="P392" t="s">
        <v>669</v>
      </c>
      <c r="Q392">
        <v>1</v>
      </c>
      <c r="X392">
        <v>0.2</v>
      </c>
      <c r="Y392">
        <v>0</v>
      </c>
      <c r="Z392">
        <v>1.95</v>
      </c>
      <c r="AA392">
        <v>0</v>
      </c>
      <c r="AB392">
        <v>0</v>
      </c>
      <c r="AC392">
        <v>0</v>
      </c>
      <c r="AD392">
        <v>1</v>
      </c>
      <c r="AE392">
        <v>0</v>
      </c>
      <c r="AF392" t="s">
        <v>20</v>
      </c>
      <c r="AG392">
        <v>0.25</v>
      </c>
      <c r="AH392">
        <v>2</v>
      </c>
      <c r="AI392">
        <v>68191773</v>
      </c>
      <c r="AJ392">
        <v>398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0</v>
      </c>
    </row>
    <row r="393" spans="1:44" x14ac:dyDescent="0.2">
      <c r="A393">
        <f>ROW(Source!A209)</f>
        <v>209</v>
      </c>
      <c r="B393">
        <v>68191774</v>
      </c>
      <c r="C393">
        <v>68191769</v>
      </c>
      <c r="D393">
        <v>64873129</v>
      </c>
      <c r="E393">
        <v>1</v>
      </c>
      <c r="F393">
        <v>1</v>
      </c>
      <c r="G393">
        <v>1</v>
      </c>
      <c r="H393">
        <v>2</v>
      </c>
      <c r="I393" t="s">
        <v>715</v>
      </c>
      <c r="J393" t="s">
        <v>716</v>
      </c>
      <c r="K393" t="s">
        <v>717</v>
      </c>
      <c r="L393">
        <v>1368</v>
      </c>
      <c r="N393">
        <v>1011</v>
      </c>
      <c r="O393" t="s">
        <v>669</v>
      </c>
      <c r="P393" t="s">
        <v>669</v>
      </c>
      <c r="Q393">
        <v>1</v>
      </c>
      <c r="X393">
        <v>0.15</v>
      </c>
      <c r="Y393">
        <v>0</v>
      </c>
      <c r="Z393">
        <v>87.17</v>
      </c>
      <c r="AA393">
        <v>11.6</v>
      </c>
      <c r="AB393">
        <v>0</v>
      </c>
      <c r="AC393">
        <v>0</v>
      </c>
      <c r="AD393">
        <v>1</v>
      </c>
      <c r="AE393">
        <v>0</v>
      </c>
      <c r="AF393" t="s">
        <v>20</v>
      </c>
      <c r="AG393">
        <v>0.1875</v>
      </c>
      <c r="AH393">
        <v>2</v>
      </c>
      <c r="AI393">
        <v>68191774</v>
      </c>
      <c r="AJ393">
        <v>399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</row>
    <row r="394" spans="1:44" x14ac:dyDescent="0.2">
      <c r="A394">
        <f>ROW(Source!A209)</f>
        <v>209</v>
      </c>
      <c r="B394">
        <v>68191775</v>
      </c>
      <c r="C394">
        <v>68191769</v>
      </c>
      <c r="D394">
        <v>64807530</v>
      </c>
      <c r="E394">
        <v>1</v>
      </c>
      <c r="F394">
        <v>1</v>
      </c>
      <c r="G394">
        <v>1</v>
      </c>
      <c r="H394">
        <v>3</v>
      </c>
      <c r="I394" t="s">
        <v>1047</v>
      </c>
      <c r="J394" t="s">
        <v>1048</v>
      </c>
      <c r="K394" t="s">
        <v>1049</v>
      </c>
      <c r="L394">
        <v>1348</v>
      </c>
      <c r="N394">
        <v>1009</v>
      </c>
      <c r="O394" t="s">
        <v>133</v>
      </c>
      <c r="P394" t="s">
        <v>133</v>
      </c>
      <c r="Q394">
        <v>1000</v>
      </c>
      <c r="X394">
        <v>8.9999999999999998E-4</v>
      </c>
      <c r="Y394">
        <v>30029.99</v>
      </c>
      <c r="Z394">
        <v>0</v>
      </c>
      <c r="AA394">
        <v>0</v>
      </c>
      <c r="AB394">
        <v>0</v>
      </c>
      <c r="AC394">
        <v>0</v>
      </c>
      <c r="AD394">
        <v>1</v>
      </c>
      <c r="AE394">
        <v>0</v>
      </c>
      <c r="AF394" t="s">
        <v>3</v>
      </c>
      <c r="AG394">
        <v>8.9999999999999998E-4</v>
      </c>
      <c r="AH394">
        <v>2</v>
      </c>
      <c r="AI394">
        <v>68191775</v>
      </c>
      <c r="AJ394">
        <v>400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0</v>
      </c>
    </row>
    <row r="395" spans="1:44" x14ac:dyDescent="0.2">
      <c r="A395">
        <f>ROW(Source!A209)</f>
        <v>209</v>
      </c>
      <c r="B395">
        <v>68191776</v>
      </c>
      <c r="C395">
        <v>68191769</v>
      </c>
      <c r="D395">
        <v>64807574</v>
      </c>
      <c r="E395">
        <v>1</v>
      </c>
      <c r="F395">
        <v>1</v>
      </c>
      <c r="G395">
        <v>1</v>
      </c>
      <c r="H395">
        <v>3</v>
      </c>
      <c r="I395" t="s">
        <v>985</v>
      </c>
      <c r="J395" t="s">
        <v>986</v>
      </c>
      <c r="K395" t="s">
        <v>987</v>
      </c>
      <c r="L395">
        <v>1348</v>
      </c>
      <c r="N395">
        <v>1009</v>
      </c>
      <c r="O395" t="s">
        <v>133</v>
      </c>
      <c r="P395" t="s">
        <v>133</v>
      </c>
      <c r="Q395">
        <v>1000</v>
      </c>
      <c r="X395">
        <v>2.4000000000000001E-4</v>
      </c>
      <c r="Y395">
        <v>15118.99</v>
      </c>
      <c r="Z395">
        <v>0</v>
      </c>
      <c r="AA395">
        <v>0</v>
      </c>
      <c r="AB395">
        <v>0</v>
      </c>
      <c r="AC395">
        <v>0</v>
      </c>
      <c r="AD395">
        <v>1</v>
      </c>
      <c r="AE395">
        <v>0</v>
      </c>
      <c r="AF395" t="s">
        <v>3</v>
      </c>
      <c r="AG395">
        <v>2.4000000000000001E-4</v>
      </c>
      <c r="AH395">
        <v>2</v>
      </c>
      <c r="AI395">
        <v>68191776</v>
      </c>
      <c r="AJ395">
        <v>401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0</v>
      </c>
    </row>
    <row r="396" spans="1:44" x14ac:dyDescent="0.2">
      <c r="A396">
        <f>ROW(Source!A209)</f>
        <v>209</v>
      </c>
      <c r="B396">
        <v>68191777</v>
      </c>
      <c r="C396">
        <v>68191769</v>
      </c>
      <c r="D396">
        <v>64807749</v>
      </c>
      <c r="E396">
        <v>1</v>
      </c>
      <c r="F396">
        <v>1</v>
      </c>
      <c r="G396">
        <v>1</v>
      </c>
      <c r="H396">
        <v>3</v>
      </c>
      <c r="I396" t="s">
        <v>988</v>
      </c>
      <c r="J396" t="s">
        <v>989</v>
      </c>
      <c r="K396" t="s">
        <v>990</v>
      </c>
      <c r="L396">
        <v>1348</v>
      </c>
      <c r="N396">
        <v>1009</v>
      </c>
      <c r="O396" t="s">
        <v>133</v>
      </c>
      <c r="P396" t="s">
        <v>133</v>
      </c>
      <c r="Q396">
        <v>1000</v>
      </c>
      <c r="X396">
        <v>1.2E-4</v>
      </c>
      <c r="Y396">
        <v>16950</v>
      </c>
      <c r="Z396">
        <v>0</v>
      </c>
      <c r="AA396">
        <v>0</v>
      </c>
      <c r="AB396">
        <v>0</v>
      </c>
      <c r="AC396">
        <v>0</v>
      </c>
      <c r="AD396">
        <v>1</v>
      </c>
      <c r="AE396">
        <v>0</v>
      </c>
      <c r="AF396" t="s">
        <v>3</v>
      </c>
      <c r="AG396">
        <v>1.2E-4</v>
      </c>
      <c r="AH396">
        <v>2</v>
      </c>
      <c r="AI396">
        <v>68191777</v>
      </c>
      <c r="AJ396">
        <v>402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0</v>
      </c>
      <c r="AQ396">
        <v>0</v>
      </c>
      <c r="AR396">
        <v>0</v>
      </c>
    </row>
    <row r="397" spans="1:44" x14ac:dyDescent="0.2">
      <c r="A397">
        <f>ROW(Source!A209)</f>
        <v>209</v>
      </c>
      <c r="B397">
        <v>68191778</v>
      </c>
      <c r="C397">
        <v>68191769</v>
      </c>
      <c r="D397">
        <v>64808292</v>
      </c>
      <c r="E397">
        <v>1</v>
      </c>
      <c r="F397">
        <v>1</v>
      </c>
      <c r="G397">
        <v>1</v>
      </c>
      <c r="H397">
        <v>3</v>
      </c>
      <c r="I397" t="s">
        <v>1035</v>
      </c>
      <c r="J397" t="s">
        <v>1036</v>
      </c>
      <c r="K397" t="s">
        <v>1037</v>
      </c>
      <c r="L397">
        <v>1348</v>
      </c>
      <c r="N397">
        <v>1009</v>
      </c>
      <c r="O397" t="s">
        <v>133</v>
      </c>
      <c r="P397" t="s">
        <v>133</v>
      </c>
      <c r="Q397">
        <v>1000</v>
      </c>
      <c r="X397">
        <v>1.6000000000000001E-3</v>
      </c>
      <c r="Y397">
        <v>1836</v>
      </c>
      <c r="Z397">
        <v>0</v>
      </c>
      <c r="AA397">
        <v>0</v>
      </c>
      <c r="AB397">
        <v>0</v>
      </c>
      <c r="AC397">
        <v>0</v>
      </c>
      <c r="AD397">
        <v>1</v>
      </c>
      <c r="AE397">
        <v>0</v>
      </c>
      <c r="AF397" t="s">
        <v>3</v>
      </c>
      <c r="AG397">
        <v>1.6000000000000001E-3</v>
      </c>
      <c r="AH397">
        <v>2</v>
      </c>
      <c r="AI397">
        <v>68191778</v>
      </c>
      <c r="AJ397">
        <v>403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</row>
    <row r="398" spans="1:44" x14ac:dyDescent="0.2">
      <c r="A398">
        <f>ROW(Source!A209)</f>
        <v>209</v>
      </c>
      <c r="B398">
        <v>68191779</v>
      </c>
      <c r="C398">
        <v>68191769</v>
      </c>
      <c r="D398">
        <v>64808586</v>
      </c>
      <c r="E398">
        <v>1</v>
      </c>
      <c r="F398">
        <v>1</v>
      </c>
      <c r="G398">
        <v>1</v>
      </c>
      <c r="H398">
        <v>3</v>
      </c>
      <c r="I398" t="s">
        <v>994</v>
      </c>
      <c r="J398" t="s">
        <v>995</v>
      </c>
      <c r="K398" t="s">
        <v>996</v>
      </c>
      <c r="L398">
        <v>1346</v>
      </c>
      <c r="N398">
        <v>1009</v>
      </c>
      <c r="O398" t="s">
        <v>120</v>
      </c>
      <c r="P398" t="s">
        <v>120</v>
      </c>
      <c r="Q398">
        <v>1</v>
      </c>
      <c r="X398">
        <v>0.12</v>
      </c>
      <c r="Y398">
        <v>37.29</v>
      </c>
      <c r="Z398">
        <v>0</v>
      </c>
      <c r="AA398">
        <v>0</v>
      </c>
      <c r="AB398">
        <v>0</v>
      </c>
      <c r="AC398">
        <v>0</v>
      </c>
      <c r="AD398">
        <v>1</v>
      </c>
      <c r="AE398">
        <v>0</v>
      </c>
      <c r="AF398" t="s">
        <v>3</v>
      </c>
      <c r="AG398">
        <v>0.12</v>
      </c>
      <c r="AH398">
        <v>2</v>
      </c>
      <c r="AI398">
        <v>68191779</v>
      </c>
      <c r="AJ398">
        <v>404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</row>
    <row r="399" spans="1:44" x14ac:dyDescent="0.2">
      <c r="A399">
        <f>ROW(Source!A209)</f>
        <v>209</v>
      </c>
      <c r="B399">
        <v>68191780</v>
      </c>
      <c r="C399">
        <v>68191769</v>
      </c>
      <c r="D399">
        <v>64808742</v>
      </c>
      <c r="E399">
        <v>1</v>
      </c>
      <c r="F399">
        <v>1</v>
      </c>
      <c r="G399">
        <v>1</v>
      </c>
      <c r="H399">
        <v>3</v>
      </c>
      <c r="I399" t="s">
        <v>1053</v>
      </c>
      <c r="J399" t="s">
        <v>1054</v>
      </c>
      <c r="K399" t="s">
        <v>1055</v>
      </c>
      <c r="L399">
        <v>1346</v>
      </c>
      <c r="N399">
        <v>1009</v>
      </c>
      <c r="O399" t="s">
        <v>120</v>
      </c>
      <c r="P399" t="s">
        <v>120</v>
      </c>
      <c r="Q399">
        <v>1</v>
      </c>
      <c r="X399">
        <v>0.8</v>
      </c>
      <c r="Y399">
        <v>9.61</v>
      </c>
      <c r="Z399">
        <v>0</v>
      </c>
      <c r="AA399">
        <v>0</v>
      </c>
      <c r="AB399">
        <v>0</v>
      </c>
      <c r="AC399">
        <v>0</v>
      </c>
      <c r="AD399">
        <v>1</v>
      </c>
      <c r="AE399">
        <v>0</v>
      </c>
      <c r="AF399" t="s">
        <v>3</v>
      </c>
      <c r="AG399">
        <v>0.8</v>
      </c>
      <c r="AH399">
        <v>2</v>
      </c>
      <c r="AI399">
        <v>68191780</v>
      </c>
      <c r="AJ399">
        <v>405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</row>
    <row r="400" spans="1:44" x14ac:dyDescent="0.2">
      <c r="A400">
        <f>ROW(Source!A209)</f>
        <v>209</v>
      </c>
      <c r="B400">
        <v>68191781</v>
      </c>
      <c r="C400">
        <v>68191769</v>
      </c>
      <c r="D400">
        <v>64809023</v>
      </c>
      <c r="E400">
        <v>1</v>
      </c>
      <c r="F400">
        <v>1</v>
      </c>
      <c r="G400">
        <v>1</v>
      </c>
      <c r="H400">
        <v>3</v>
      </c>
      <c r="I400" t="s">
        <v>1082</v>
      </c>
      <c r="J400" t="s">
        <v>1083</v>
      </c>
      <c r="K400" t="s">
        <v>1084</v>
      </c>
      <c r="L400">
        <v>1348</v>
      </c>
      <c r="N400">
        <v>1009</v>
      </c>
      <c r="O400" t="s">
        <v>133</v>
      </c>
      <c r="P400" t="s">
        <v>133</v>
      </c>
      <c r="Q400">
        <v>1000</v>
      </c>
      <c r="X400">
        <v>6.9999999999999999E-4</v>
      </c>
      <c r="Y400">
        <v>11350</v>
      </c>
      <c r="Z400">
        <v>0</v>
      </c>
      <c r="AA400">
        <v>0</v>
      </c>
      <c r="AB400">
        <v>0</v>
      </c>
      <c r="AC400">
        <v>0</v>
      </c>
      <c r="AD400">
        <v>1</v>
      </c>
      <c r="AE400">
        <v>0</v>
      </c>
      <c r="AF400" t="s">
        <v>3</v>
      </c>
      <c r="AG400">
        <v>6.9999999999999999E-4</v>
      </c>
      <c r="AH400">
        <v>2</v>
      </c>
      <c r="AI400">
        <v>68191781</v>
      </c>
      <c r="AJ400">
        <v>406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</v>
      </c>
    </row>
    <row r="401" spans="1:44" x14ac:dyDescent="0.2">
      <c r="A401">
        <f>ROW(Source!A209)</f>
        <v>209</v>
      </c>
      <c r="B401">
        <v>68191782</v>
      </c>
      <c r="C401">
        <v>68191769</v>
      </c>
      <c r="D401">
        <v>64809039</v>
      </c>
      <c r="E401">
        <v>1</v>
      </c>
      <c r="F401">
        <v>1</v>
      </c>
      <c r="G401">
        <v>1</v>
      </c>
      <c r="H401">
        <v>3</v>
      </c>
      <c r="I401" t="s">
        <v>1085</v>
      </c>
      <c r="J401" t="s">
        <v>1086</v>
      </c>
      <c r="K401" t="s">
        <v>1087</v>
      </c>
      <c r="L401">
        <v>1356</v>
      </c>
      <c r="N401">
        <v>1010</v>
      </c>
      <c r="O401" t="s">
        <v>271</v>
      </c>
      <c r="P401" t="s">
        <v>271</v>
      </c>
      <c r="Q401">
        <v>1000</v>
      </c>
      <c r="X401">
        <v>0.04</v>
      </c>
      <c r="Y401">
        <v>269</v>
      </c>
      <c r="Z401">
        <v>0</v>
      </c>
      <c r="AA401">
        <v>0</v>
      </c>
      <c r="AB401">
        <v>0</v>
      </c>
      <c r="AC401">
        <v>0</v>
      </c>
      <c r="AD401">
        <v>1</v>
      </c>
      <c r="AE401">
        <v>0</v>
      </c>
      <c r="AF401" t="s">
        <v>3</v>
      </c>
      <c r="AG401">
        <v>0.04</v>
      </c>
      <c r="AH401">
        <v>2</v>
      </c>
      <c r="AI401">
        <v>68191782</v>
      </c>
      <c r="AJ401">
        <v>407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</row>
    <row r="402" spans="1:44" x14ac:dyDescent="0.2">
      <c r="A402">
        <f>ROW(Source!A209)</f>
        <v>209</v>
      </c>
      <c r="B402">
        <v>68191783</v>
      </c>
      <c r="C402">
        <v>68191769</v>
      </c>
      <c r="D402">
        <v>64832151</v>
      </c>
      <c r="E402">
        <v>1</v>
      </c>
      <c r="F402">
        <v>1</v>
      </c>
      <c r="G402">
        <v>1</v>
      </c>
      <c r="H402">
        <v>3</v>
      </c>
      <c r="I402" t="s">
        <v>433</v>
      </c>
      <c r="J402" t="s">
        <v>435</v>
      </c>
      <c r="K402" t="s">
        <v>434</v>
      </c>
      <c r="L402">
        <v>1035</v>
      </c>
      <c r="N402">
        <v>1013</v>
      </c>
      <c r="O402" t="s">
        <v>103</v>
      </c>
      <c r="P402" t="s">
        <v>103</v>
      </c>
      <c r="Q402">
        <v>1</v>
      </c>
      <c r="X402">
        <v>10</v>
      </c>
      <c r="Y402">
        <v>131.80000000000001</v>
      </c>
      <c r="Z402">
        <v>0</v>
      </c>
      <c r="AA402">
        <v>0</v>
      </c>
      <c r="AB402">
        <v>0</v>
      </c>
      <c r="AC402">
        <v>0</v>
      </c>
      <c r="AD402">
        <v>1</v>
      </c>
      <c r="AE402">
        <v>0</v>
      </c>
      <c r="AF402" t="s">
        <v>3</v>
      </c>
      <c r="AG402">
        <v>10</v>
      </c>
      <c r="AH402">
        <v>2</v>
      </c>
      <c r="AI402">
        <v>68191783</v>
      </c>
      <c r="AJ402">
        <v>408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</row>
    <row r="403" spans="1:44" x14ac:dyDescent="0.2">
      <c r="A403">
        <f>ROW(Source!A212)</f>
        <v>212</v>
      </c>
      <c r="B403">
        <v>68191789</v>
      </c>
      <c r="C403">
        <v>68191788</v>
      </c>
      <c r="D403">
        <v>18411117</v>
      </c>
      <c r="E403">
        <v>1</v>
      </c>
      <c r="F403">
        <v>1</v>
      </c>
      <c r="G403">
        <v>1</v>
      </c>
      <c r="H403">
        <v>1</v>
      </c>
      <c r="I403" t="s">
        <v>801</v>
      </c>
      <c r="J403" t="s">
        <v>3</v>
      </c>
      <c r="K403" t="s">
        <v>802</v>
      </c>
      <c r="L403">
        <v>1369</v>
      </c>
      <c r="N403">
        <v>1013</v>
      </c>
      <c r="O403" t="s">
        <v>665</v>
      </c>
      <c r="P403" t="s">
        <v>665</v>
      </c>
      <c r="Q403">
        <v>1</v>
      </c>
      <c r="X403">
        <v>21.65</v>
      </c>
      <c r="Y403">
        <v>0</v>
      </c>
      <c r="Z403">
        <v>0</v>
      </c>
      <c r="AA403">
        <v>0</v>
      </c>
      <c r="AB403">
        <v>9.6199999999999992</v>
      </c>
      <c r="AC403">
        <v>0</v>
      </c>
      <c r="AD403">
        <v>1</v>
      </c>
      <c r="AE403">
        <v>1</v>
      </c>
      <c r="AF403" t="s">
        <v>21</v>
      </c>
      <c r="AG403">
        <v>24.897499999999997</v>
      </c>
      <c r="AH403">
        <v>2</v>
      </c>
      <c r="AI403">
        <v>68191789</v>
      </c>
      <c r="AJ403">
        <v>410</v>
      </c>
      <c r="AK403">
        <v>0</v>
      </c>
      <c r="AL403">
        <v>0</v>
      </c>
      <c r="AM403">
        <v>0</v>
      </c>
      <c r="AN403">
        <v>0</v>
      </c>
      <c r="AO403">
        <v>0</v>
      </c>
      <c r="AP403">
        <v>0</v>
      </c>
      <c r="AQ403">
        <v>0</v>
      </c>
      <c r="AR403">
        <v>0</v>
      </c>
    </row>
    <row r="404" spans="1:44" x14ac:dyDescent="0.2">
      <c r="A404">
        <f>ROW(Source!A212)</f>
        <v>212</v>
      </c>
      <c r="B404">
        <v>68191790</v>
      </c>
      <c r="C404">
        <v>68191788</v>
      </c>
      <c r="D404">
        <v>121548</v>
      </c>
      <c r="E404">
        <v>1</v>
      </c>
      <c r="F404">
        <v>1</v>
      </c>
      <c r="G404">
        <v>1</v>
      </c>
      <c r="H404">
        <v>1</v>
      </c>
      <c r="I404" t="s">
        <v>44</v>
      </c>
      <c r="J404" t="s">
        <v>3</v>
      </c>
      <c r="K404" t="s">
        <v>723</v>
      </c>
      <c r="L404">
        <v>608254</v>
      </c>
      <c r="N404">
        <v>1013</v>
      </c>
      <c r="O404" t="s">
        <v>724</v>
      </c>
      <c r="P404" t="s">
        <v>724</v>
      </c>
      <c r="Q404">
        <v>1</v>
      </c>
      <c r="X404">
        <v>0.13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1</v>
      </c>
      <c r="AE404">
        <v>2</v>
      </c>
      <c r="AF404" t="s">
        <v>20</v>
      </c>
      <c r="AG404">
        <v>0.16250000000000001</v>
      </c>
      <c r="AH404">
        <v>2</v>
      </c>
      <c r="AI404">
        <v>68191790</v>
      </c>
      <c r="AJ404">
        <v>411</v>
      </c>
      <c r="AK404">
        <v>0</v>
      </c>
      <c r="AL404">
        <v>0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0</v>
      </c>
    </row>
    <row r="405" spans="1:44" x14ac:dyDescent="0.2">
      <c r="A405">
        <f>ROW(Source!A212)</f>
        <v>212</v>
      </c>
      <c r="B405">
        <v>68191791</v>
      </c>
      <c r="C405">
        <v>68191788</v>
      </c>
      <c r="D405">
        <v>64871408</v>
      </c>
      <c r="E405">
        <v>1</v>
      </c>
      <c r="F405">
        <v>1</v>
      </c>
      <c r="G405">
        <v>1</v>
      </c>
      <c r="H405">
        <v>2</v>
      </c>
      <c r="I405" t="s">
        <v>789</v>
      </c>
      <c r="J405" t="s">
        <v>790</v>
      </c>
      <c r="K405" t="s">
        <v>791</v>
      </c>
      <c r="L405">
        <v>1368</v>
      </c>
      <c r="N405">
        <v>1011</v>
      </c>
      <c r="O405" t="s">
        <v>669</v>
      </c>
      <c r="P405" t="s">
        <v>669</v>
      </c>
      <c r="Q405">
        <v>1</v>
      </c>
      <c r="X405">
        <v>0.13</v>
      </c>
      <c r="Y405">
        <v>0</v>
      </c>
      <c r="Z405">
        <v>31.26</v>
      </c>
      <c r="AA405">
        <v>13.5</v>
      </c>
      <c r="AB405">
        <v>0</v>
      </c>
      <c r="AC405">
        <v>0</v>
      </c>
      <c r="AD405">
        <v>1</v>
      </c>
      <c r="AE405">
        <v>0</v>
      </c>
      <c r="AF405" t="s">
        <v>20</v>
      </c>
      <c r="AG405">
        <v>0.16250000000000001</v>
      </c>
      <c r="AH405">
        <v>2</v>
      </c>
      <c r="AI405">
        <v>68191791</v>
      </c>
      <c r="AJ405">
        <v>412</v>
      </c>
      <c r="AK405">
        <v>0</v>
      </c>
      <c r="AL405">
        <v>0</v>
      </c>
      <c r="AM405">
        <v>0</v>
      </c>
      <c r="AN405">
        <v>0</v>
      </c>
      <c r="AO405">
        <v>0</v>
      </c>
      <c r="AP405">
        <v>0</v>
      </c>
      <c r="AQ405">
        <v>0</v>
      </c>
      <c r="AR405">
        <v>0</v>
      </c>
    </row>
    <row r="406" spans="1:44" x14ac:dyDescent="0.2">
      <c r="A406">
        <f>ROW(Source!A212)</f>
        <v>212</v>
      </c>
      <c r="B406">
        <v>68191792</v>
      </c>
      <c r="C406">
        <v>68191788</v>
      </c>
      <c r="D406">
        <v>64872800</v>
      </c>
      <c r="E406">
        <v>1</v>
      </c>
      <c r="F406">
        <v>1</v>
      </c>
      <c r="G406">
        <v>1</v>
      </c>
      <c r="H406">
        <v>2</v>
      </c>
      <c r="I406" t="s">
        <v>746</v>
      </c>
      <c r="J406" t="s">
        <v>747</v>
      </c>
      <c r="K406" t="s">
        <v>748</v>
      </c>
      <c r="L406">
        <v>1368</v>
      </c>
      <c r="N406">
        <v>1011</v>
      </c>
      <c r="O406" t="s">
        <v>669</v>
      </c>
      <c r="P406" t="s">
        <v>669</v>
      </c>
      <c r="Q406">
        <v>1</v>
      </c>
      <c r="X406">
        <v>0.2</v>
      </c>
      <c r="Y406">
        <v>0</v>
      </c>
      <c r="Z406">
        <v>1.95</v>
      </c>
      <c r="AA406">
        <v>0</v>
      </c>
      <c r="AB406">
        <v>0</v>
      </c>
      <c r="AC406">
        <v>0</v>
      </c>
      <c r="AD406">
        <v>1</v>
      </c>
      <c r="AE406">
        <v>0</v>
      </c>
      <c r="AF406" t="s">
        <v>20</v>
      </c>
      <c r="AG406">
        <v>0.25</v>
      </c>
      <c r="AH406">
        <v>2</v>
      </c>
      <c r="AI406">
        <v>68191792</v>
      </c>
      <c r="AJ406">
        <v>413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0</v>
      </c>
    </row>
    <row r="407" spans="1:44" x14ac:dyDescent="0.2">
      <c r="A407">
        <f>ROW(Source!A212)</f>
        <v>212</v>
      </c>
      <c r="B407">
        <v>68191793</v>
      </c>
      <c r="C407">
        <v>68191788</v>
      </c>
      <c r="D407">
        <v>64873129</v>
      </c>
      <c r="E407">
        <v>1</v>
      </c>
      <c r="F407">
        <v>1</v>
      </c>
      <c r="G407">
        <v>1</v>
      </c>
      <c r="H407">
        <v>2</v>
      </c>
      <c r="I407" t="s">
        <v>715</v>
      </c>
      <c r="J407" t="s">
        <v>716</v>
      </c>
      <c r="K407" t="s">
        <v>717</v>
      </c>
      <c r="L407">
        <v>1368</v>
      </c>
      <c r="N407">
        <v>1011</v>
      </c>
      <c r="O407" t="s">
        <v>669</v>
      </c>
      <c r="P407" t="s">
        <v>669</v>
      </c>
      <c r="Q407">
        <v>1</v>
      </c>
      <c r="X407">
        <v>0.22</v>
      </c>
      <c r="Y407">
        <v>0</v>
      </c>
      <c r="Z407">
        <v>87.17</v>
      </c>
      <c r="AA407">
        <v>11.6</v>
      </c>
      <c r="AB407">
        <v>0</v>
      </c>
      <c r="AC407">
        <v>0</v>
      </c>
      <c r="AD407">
        <v>1</v>
      </c>
      <c r="AE407">
        <v>0</v>
      </c>
      <c r="AF407" t="s">
        <v>20</v>
      </c>
      <c r="AG407">
        <v>0.27500000000000002</v>
      </c>
      <c r="AH407">
        <v>2</v>
      </c>
      <c r="AI407">
        <v>68191793</v>
      </c>
      <c r="AJ407">
        <v>414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0</v>
      </c>
    </row>
    <row r="408" spans="1:44" x14ac:dyDescent="0.2">
      <c r="A408">
        <f>ROW(Source!A212)</f>
        <v>212</v>
      </c>
      <c r="B408">
        <v>68191794</v>
      </c>
      <c r="C408">
        <v>68191788</v>
      </c>
      <c r="D408">
        <v>64807574</v>
      </c>
      <c r="E408">
        <v>1</v>
      </c>
      <c r="F408">
        <v>1</v>
      </c>
      <c r="G408">
        <v>1</v>
      </c>
      <c r="H408">
        <v>3</v>
      </c>
      <c r="I408" t="s">
        <v>985</v>
      </c>
      <c r="J408" t="s">
        <v>986</v>
      </c>
      <c r="K408" t="s">
        <v>987</v>
      </c>
      <c r="L408">
        <v>1348</v>
      </c>
      <c r="N408">
        <v>1009</v>
      </c>
      <c r="O408" t="s">
        <v>133</v>
      </c>
      <c r="P408" t="s">
        <v>133</v>
      </c>
      <c r="Q408">
        <v>1000</v>
      </c>
      <c r="X408">
        <v>4.0000000000000002E-4</v>
      </c>
      <c r="Y408">
        <v>15118.99</v>
      </c>
      <c r="Z408">
        <v>0</v>
      </c>
      <c r="AA408">
        <v>0</v>
      </c>
      <c r="AB408">
        <v>0</v>
      </c>
      <c r="AC408">
        <v>0</v>
      </c>
      <c r="AD408">
        <v>1</v>
      </c>
      <c r="AE408">
        <v>0</v>
      </c>
      <c r="AF408" t="s">
        <v>3</v>
      </c>
      <c r="AG408">
        <v>4.0000000000000002E-4</v>
      </c>
      <c r="AH408">
        <v>2</v>
      </c>
      <c r="AI408">
        <v>68191794</v>
      </c>
      <c r="AJ408">
        <v>415</v>
      </c>
      <c r="AK408">
        <v>0</v>
      </c>
      <c r="AL408">
        <v>0</v>
      </c>
      <c r="AM408">
        <v>0</v>
      </c>
      <c r="AN408">
        <v>0</v>
      </c>
      <c r="AO408">
        <v>0</v>
      </c>
      <c r="AP408">
        <v>0</v>
      </c>
      <c r="AQ408">
        <v>0</v>
      </c>
      <c r="AR408">
        <v>0</v>
      </c>
    </row>
    <row r="409" spans="1:44" x14ac:dyDescent="0.2">
      <c r="A409">
        <f>ROW(Source!A212)</f>
        <v>212</v>
      </c>
      <c r="B409">
        <v>68191795</v>
      </c>
      <c r="C409">
        <v>68191788</v>
      </c>
      <c r="D409">
        <v>64807749</v>
      </c>
      <c r="E409">
        <v>1</v>
      </c>
      <c r="F409">
        <v>1</v>
      </c>
      <c r="G409">
        <v>1</v>
      </c>
      <c r="H409">
        <v>3</v>
      </c>
      <c r="I409" t="s">
        <v>988</v>
      </c>
      <c r="J409" t="s">
        <v>989</v>
      </c>
      <c r="K409" t="s">
        <v>990</v>
      </c>
      <c r="L409">
        <v>1348</v>
      </c>
      <c r="N409">
        <v>1009</v>
      </c>
      <c r="O409" t="s">
        <v>133</v>
      </c>
      <c r="P409" t="s">
        <v>133</v>
      </c>
      <c r="Q409">
        <v>1000</v>
      </c>
      <c r="X409">
        <v>2.0000000000000001E-4</v>
      </c>
      <c r="Y409">
        <v>16950</v>
      </c>
      <c r="Z409">
        <v>0</v>
      </c>
      <c r="AA409">
        <v>0</v>
      </c>
      <c r="AB409">
        <v>0</v>
      </c>
      <c r="AC409">
        <v>0</v>
      </c>
      <c r="AD409">
        <v>1</v>
      </c>
      <c r="AE409">
        <v>0</v>
      </c>
      <c r="AF409" t="s">
        <v>3</v>
      </c>
      <c r="AG409">
        <v>2.0000000000000001E-4</v>
      </c>
      <c r="AH409">
        <v>2</v>
      </c>
      <c r="AI409">
        <v>68191795</v>
      </c>
      <c r="AJ409">
        <v>416</v>
      </c>
      <c r="AK409">
        <v>0</v>
      </c>
      <c r="AL409">
        <v>0</v>
      </c>
      <c r="AM409">
        <v>0</v>
      </c>
      <c r="AN409">
        <v>0</v>
      </c>
      <c r="AO409">
        <v>0</v>
      </c>
      <c r="AP409">
        <v>0</v>
      </c>
      <c r="AQ409">
        <v>0</v>
      </c>
      <c r="AR409">
        <v>0</v>
      </c>
    </row>
    <row r="410" spans="1:44" x14ac:dyDescent="0.2">
      <c r="A410">
        <f>ROW(Source!A212)</f>
        <v>212</v>
      </c>
      <c r="B410">
        <v>68191796</v>
      </c>
      <c r="C410">
        <v>68191788</v>
      </c>
      <c r="D410">
        <v>64807833</v>
      </c>
      <c r="E410">
        <v>1</v>
      </c>
      <c r="F410">
        <v>1</v>
      </c>
      <c r="G410">
        <v>1</v>
      </c>
      <c r="H410">
        <v>3</v>
      </c>
      <c r="I410" t="s">
        <v>1070</v>
      </c>
      <c r="J410" t="s">
        <v>1071</v>
      </c>
      <c r="K410" t="s">
        <v>1072</v>
      </c>
      <c r="L410">
        <v>1348</v>
      </c>
      <c r="N410">
        <v>1009</v>
      </c>
      <c r="O410" t="s">
        <v>133</v>
      </c>
      <c r="P410" t="s">
        <v>133</v>
      </c>
      <c r="Q410">
        <v>1000</v>
      </c>
      <c r="X410">
        <v>3.5999999999999999E-3</v>
      </c>
      <c r="Y410">
        <v>5989</v>
      </c>
      <c r="Z410">
        <v>0</v>
      </c>
      <c r="AA410">
        <v>0</v>
      </c>
      <c r="AB410">
        <v>0</v>
      </c>
      <c r="AC410">
        <v>0</v>
      </c>
      <c r="AD410">
        <v>1</v>
      </c>
      <c r="AE410">
        <v>0</v>
      </c>
      <c r="AF410" t="s">
        <v>3</v>
      </c>
      <c r="AG410">
        <v>3.5999999999999999E-3</v>
      </c>
      <c r="AH410">
        <v>2</v>
      </c>
      <c r="AI410">
        <v>68191796</v>
      </c>
      <c r="AJ410">
        <v>417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0</v>
      </c>
      <c r="AQ410">
        <v>0</v>
      </c>
      <c r="AR410">
        <v>0</v>
      </c>
    </row>
    <row r="411" spans="1:44" x14ac:dyDescent="0.2">
      <c r="A411">
        <f>ROW(Source!A212)</f>
        <v>212</v>
      </c>
      <c r="B411">
        <v>68191797</v>
      </c>
      <c r="C411">
        <v>68191788</v>
      </c>
      <c r="D411">
        <v>64808586</v>
      </c>
      <c r="E411">
        <v>1</v>
      </c>
      <c r="F411">
        <v>1</v>
      </c>
      <c r="G411">
        <v>1</v>
      </c>
      <c r="H411">
        <v>3</v>
      </c>
      <c r="I411" t="s">
        <v>994</v>
      </c>
      <c r="J411" t="s">
        <v>995</v>
      </c>
      <c r="K411" t="s">
        <v>996</v>
      </c>
      <c r="L411">
        <v>1346</v>
      </c>
      <c r="N411">
        <v>1009</v>
      </c>
      <c r="O411" t="s">
        <v>120</v>
      </c>
      <c r="P411" t="s">
        <v>120</v>
      </c>
      <c r="Q411">
        <v>1</v>
      </c>
      <c r="X411">
        <v>0.3</v>
      </c>
      <c r="Y411">
        <v>37.29</v>
      </c>
      <c r="Z411">
        <v>0</v>
      </c>
      <c r="AA411">
        <v>0</v>
      </c>
      <c r="AB411">
        <v>0</v>
      </c>
      <c r="AC411">
        <v>0</v>
      </c>
      <c r="AD411">
        <v>1</v>
      </c>
      <c r="AE411">
        <v>0</v>
      </c>
      <c r="AF411" t="s">
        <v>3</v>
      </c>
      <c r="AG411">
        <v>0.3</v>
      </c>
      <c r="AH411">
        <v>2</v>
      </c>
      <c r="AI411">
        <v>68191797</v>
      </c>
      <c r="AJ411">
        <v>418</v>
      </c>
      <c r="AK411">
        <v>0</v>
      </c>
      <c r="AL411">
        <v>0</v>
      </c>
      <c r="AM411">
        <v>0</v>
      </c>
      <c r="AN411">
        <v>0</v>
      </c>
      <c r="AO411">
        <v>0</v>
      </c>
      <c r="AP411">
        <v>0</v>
      </c>
      <c r="AQ411">
        <v>0</v>
      </c>
      <c r="AR411">
        <v>0</v>
      </c>
    </row>
    <row r="412" spans="1:44" x14ac:dyDescent="0.2">
      <c r="A412">
        <f>ROW(Source!A212)</f>
        <v>212</v>
      </c>
      <c r="B412">
        <v>68191798</v>
      </c>
      <c r="C412">
        <v>68191788</v>
      </c>
      <c r="D412">
        <v>64808742</v>
      </c>
      <c r="E412">
        <v>1</v>
      </c>
      <c r="F412">
        <v>1</v>
      </c>
      <c r="G412">
        <v>1</v>
      </c>
      <c r="H412">
        <v>3</v>
      </c>
      <c r="I412" t="s">
        <v>1053</v>
      </c>
      <c r="J412" t="s">
        <v>1054</v>
      </c>
      <c r="K412" t="s">
        <v>1055</v>
      </c>
      <c r="L412">
        <v>1346</v>
      </c>
      <c r="N412">
        <v>1009</v>
      </c>
      <c r="O412" t="s">
        <v>120</v>
      </c>
      <c r="P412" t="s">
        <v>120</v>
      </c>
      <c r="Q412">
        <v>1</v>
      </c>
      <c r="X412">
        <v>2</v>
      </c>
      <c r="Y412">
        <v>9.61</v>
      </c>
      <c r="Z412">
        <v>0</v>
      </c>
      <c r="AA412">
        <v>0</v>
      </c>
      <c r="AB412">
        <v>0</v>
      </c>
      <c r="AC412">
        <v>0</v>
      </c>
      <c r="AD412">
        <v>1</v>
      </c>
      <c r="AE412">
        <v>0</v>
      </c>
      <c r="AF412" t="s">
        <v>3</v>
      </c>
      <c r="AG412">
        <v>2</v>
      </c>
      <c r="AH412">
        <v>2</v>
      </c>
      <c r="AI412">
        <v>68191798</v>
      </c>
      <c r="AJ412">
        <v>419</v>
      </c>
      <c r="AK412">
        <v>0</v>
      </c>
      <c r="AL412">
        <v>0</v>
      </c>
      <c r="AM412">
        <v>0</v>
      </c>
      <c r="AN412">
        <v>0</v>
      </c>
      <c r="AO412">
        <v>0</v>
      </c>
      <c r="AP412">
        <v>0</v>
      </c>
      <c r="AQ412">
        <v>0</v>
      </c>
      <c r="AR412">
        <v>0</v>
      </c>
    </row>
    <row r="413" spans="1:44" x14ac:dyDescent="0.2">
      <c r="A413">
        <f>ROW(Source!A212)</f>
        <v>212</v>
      </c>
      <c r="B413">
        <v>68191799</v>
      </c>
      <c r="C413">
        <v>68191788</v>
      </c>
      <c r="D413">
        <v>64809022</v>
      </c>
      <c r="E413">
        <v>1</v>
      </c>
      <c r="F413">
        <v>1</v>
      </c>
      <c r="G413">
        <v>1</v>
      </c>
      <c r="H413">
        <v>3</v>
      </c>
      <c r="I413" t="s">
        <v>1076</v>
      </c>
      <c r="J413" t="s">
        <v>1077</v>
      </c>
      <c r="K413" t="s">
        <v>1078</v>
      </c>
      <c r="L413">
        <v>1348</v>
      </c>
      <c r="N413">
        <v>1009</v>
      </c>
      <c r="O413" t="s">
        <v>133</v>
      </c>
      <c r="P413" t="s">
        <v>133</v>
      </c>
      <c r="Q413">
        <v>1000</v>
      </c>
      <c r="X413">
        <v>6.9999999999999999E-4</v>
      </c>
      <c r="Y413">
        <v>11350</v>
      </c>
      <c r="Z413">
        <v>0</v>
      </c>
      <c r="AA413">
        <v>0</v>
      </c>
      <c r="AB413">
        <v>0</v>
      </c>
      <c r="AC413">
        <v>0</v>
      </c>
      <c r="AD413">
        <v>1</v>
      </c>
      <c r="AE413">
        <v>0</v>
      </c>
      <c r="AF413" t="s">
        <v>3</v>
      </c>
      <c r="AG413">
        <v>6.9999999999999999E-4</v>
      </c>
      <c r="AH413">
        <v>2</v>
      </c>
      <c r="AI413">
        <v>68191799</v>
      </c>
      <c r="AJ413">
        <v>420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0</v>
      </c>
    </row>
    <row r="414" spans="1:44" x14ac:dyDescent="0.2">
      <c r="A414">
        <f>ROW(Source!A212)</f>
        <v>212</v>
      </c>
      <c r="B414">
        <v>68191800</v>
      </c>
      <c r="C414">
        <v>68191788</v>
      </c>
      <c r="D414">
        <v>64809038</v>
      </c>
      <c r="E414">
        <v>1</v>
      </c>
      <c r="F414">
        <v>1</v>
      </c>
      <c r="G414">
        <v>1</v>
      </c>
      <c r="H414">
        <v>3</v>
      </c>
      <c r="I414" t="s">
        <v>1079</v>
      </c>
      <c r="J414" t="s">
        <v>1080</v>
      </c>
      <c r="K414" t="s">
        <v>1081</v>
      </c>
      <c r="L414">
        <v>1356</v>
      </c>
      <c r="N414">
        <v>1010</v>
      </c>
      <c r="O414" t="s">
        <v>271</v>
      </c>
      <c r="P414" t="s">
        <v>271</v>
      </c>
      <c r="Q414">
        <v>1000</v>
      </c>
      <c r="X414">
        <v>0.04</v>
      </c>
      <c r="Y414">
        <v>200</v>
      </c>
      <c r="Z414">
        <v>0</v>
      </c>
      <c r="AA414">
        <v>0</v>
      </c>
      <c r="AB414">
        <v>0</v>
      </c>
      <c r="AC414">
        <v>0</v>
      </c>
      <c r="AD414">
        <v>1</v>
      </c>
      <c r="AE414">
        <v>0</v>
      </c>
      <c r="AF414" t="s">
        <v>3</v>
      </c>
      <c r="AG414">
        <v>0.04</v>
      </c>
      <c r="AH414">
        <v>2</v>
      </c>
      <c r="AI414">
        <v>68191800</v>
      </c>
      <c r="AJ414">
        <v>421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0</v>
      </c>
    </row>
    <row r="415" spans="1:44" x14ac:dyDescent="0.2">
      <c r="A415">
        <f>ROW(Source!A212)</f>
        <v>212</v>
      </c>
      <c r="B415">
        <v>68191801</v>
      </c>
      <c r="C415">
        <v>68191788</v>
      </c>
      <c r="D415">
        <v>64832442</v>
      </c>
      <c r="E415">
        <v>1</v>
      </c>
      <c r="F415">
        <v>1</v>
      </c>
      <c r="G415">
        <v>1</v>
      </c>
      <c r="H415">
        <v>3</v>
      </c>
      <c r="I415" t="s">
        <v>418</v>
      </c>
      <c r="J415" t="s">
        <v>420</v>
      </c>
      <c r="K415" t="s">
        <v>419</v>
      </c>
      <c r="L415">
        <v>1035</v>
      </c>
      <c r="N415">
        <v>1013</v>
      </c>
      <c r="O415" t="s">
        <v>103</v>
      </c>
      <c r="P415" t="s">
        <v>103</v>
      </c>
      <c r="Q415">
        <v>1</v>
      </c>
      <c r="X415">
        <v>10</v>
      </c>
      <c r="Y415">
        <v>130</v>
      </c>
      <c r="Z415">
        <v>0</v>
      </c>
      <c r="AA415">
        <v>0</v>
      </c>
      <c r="AB415">
        <v>0</v>
      </c>
      <c r="AC415">
        <v>0</v>
      </c>
      <c r="AD415">
        <v>1</v>
      </c>
      <c r="AE415">
        <v>0</v>
      </c>
      <c r="AF415" t="s">
        <v>3</v>
      </c>
      <c r="AG415">
        <v>10</v>
      </c>
      <c r="AH415">
        <v>2</v>
      </c>
      <c r="AI415">
        <v>68191801</v>
      </c>
      <c r="AJ415">
        <v>423</v>
      </c>
      <c r="AK415">
        <v>0</v>
      </c>
      <c r="AL415">
        <v>0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0</v>
      </c>
    </row>
    <row r="416" spans="1:44" x14ac:dyDescent="0.2">
      <c r="A416">
        <f>ROW(Source!A216)</f>
        <v>216</v>
      </c>
      <c r="B416">
        <v>68192083</v>
      </c>
      <c r="C416">
        <v>68192082</v>
      </c>
      <c r="D416">
        <v>18411117</v>
      </c>
      <c r="E416">
        <v>1</v>
      </c>
      <c r="F416">
        <v>1</v>
      </c>
      <c r="G416">
        <v>1</v>
      </c>
      <c r="H416">
        <v>1</v>
      </c>
      <c r="I416" t="s">
        <v>801</v>
      </c>
      <c r="J416" t="s">
        <v>3</v>
      </c>
      <c r="K416" t="s">
        <v>802</v>
      </c>
      <c r="L416">
        <v>1369</v>
      </c>
      <c r="N416">
        <v>1013</v>
      </c>
      <c r="O416" t="s">
        <v>665</v>
      </c>
      <c r="P416" t="s">
        <v>665</v>
      </c>
      <c r="Q416">
        <v>1</v>
      </c>
      <c r="X416">
        <v>17.32</v>
      </c>
      <c r="Y416">
        <v>0</v>
      </c>
      <c r="Z416">
        <v>0</v>
      </c>
      <c r="AA416">
        <v>0</v>
      </c>
      <c r="AB416">
        <v>9.6199999999999992</v>
      </c>
      <c r="AC416">
        <v>0</v>
      </c>
      <c r="AD416">
        <v>1</v>
      </c>
      <c r="AE416">
        <v>1</v>
      </c>
      <c r="AF416" t="s">
        <v>21</v>
      </c>
      <c r="AG416">
        <v>19.917999999999999</v>
      </c>
      <c r="AH416">
        <v>2</v>
      </c>
      <c r="AI416">
        <v>68192083</v>
      </c>
      <c r="AJ416">
        <v>425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0</v>
      </c>
    </row>
    <row r="417" spans="1:44" x14ac:dyDescent="0.2">
      <c r="A417">
        <f>ROW(Source!A216)</f>
        <v>216</v>
      </c>
      <c r="B417">
        <v>68192084</v>
      </c>
      <c r="C417">
        <v>68192082</v>
      </c>
      <c r="D417">
        <v>121548</v>
      </c>
      <c r="E417">
        <v>1</v>
      </c>
      <c r="F417">
        <v>1</v>
      </c>
      <c r="G417">
        <v>1</v>
      </c>
      <c r="H417">
        <v>1</v>
      </c>
      <c r="I417" t="s">
        <v>44</v>
      </c>
      <c r="J417" t="s">
        <v>3</v>
      </c>
      <c r="K417" t="s">
        <v>723</v>
      </c>
      <c r="L417">
        <v>608254</v>
      </c>
      <c r="N417">
        <v>1013</v>
      </c>
      <c r="O417" t="s">
        <v>724</v>
      </c>
      <c r="P417" t="s">
        <v>724</v>
      </c>
      <c r="Q417">
        <v>1</v>
      </c>
      <c r="X417">
        <v>0.13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1</v>
      </c>
      <c r="AE417">
        <v>2</v>
      </c>
      <c r="AF417" t="s">
        <v>20</v>
      </c>
      <c r="AG417">
        <v>0.16250000000000001</v>
      </c>
      <c r="AH417">
        <v>2</v>
      </c>
      <c r="AI417">
        <v>68192084</v>
      </c>
      <c r="AJ417">
        <v>426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0</v>
      </c>
    </row>
    <row r="418" spans="1:44" x14ac:dyDescent="0.2">
      <c r="A418">
        <f>ROW(Source!A216)</f>
        <v>216</v>
      </c>
      <c r="B418">
        <v>68192085</v>
      </c>
      <c r="C418">
        <v>68192082</v>
      </c>
      <c r="D418">
        <v>64871408</v>
      </c>
      <c r="E418">
        <v>1</v>
      </c>
      <c r="F418">
        <v>1</v>
      </c>
      <c r="G418">
        <v>1</v>
      </c>
      <c r="H418">
        <v>2</v>
      </c>
      <c r="I418" t="s">
        <v>789</v>
      </c>
      <c r="J418" t="s">
        <v>790</v>
      </c>
      <c r="K418" t="s">
        <v>791</v>
      </c>
      <c r="L418">
        <v>1368</v>
      </c>
      <c r="N418">
        <v>1011</v>
      </c>
      <c r="O418" t="s">
        <v>669</v>
      </c>
      <c r="P418" t="s">
        <v>669</v>
      </c>
      <c r="Q418">
        <v>1</v>
      </c>
      <c r="X418">
        <v>0.13</v>
      </c>
      <c r="Y418">
        <v>0</v>
      </c>
      <c r="Z418">
        <v>31.26</v>
      </c>
      <c r="AA418">
        <v>13.5</v>
      </c>
      <c r="AB418">
        <v>0</v>
      </c>
      <c r="AC418">
        <v>0</v>
      </c>
      <c r="AD418">
        <v>1</v>
      </c>
      <c r="AE418">
        <v>0</v>
      </c>
      <c r="AF418" t="s">
        <v>20</v>
      </c>
      <c r="AG418">
        <v>0.16250000000000001</v>
      </c>
      <c r="AH418">
        <v>2</v>
      </c>
      <c r="AI418">
        <v>68192085</v>
      </c>
      <c r="AJ418">
        <v>427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</row>
    <row r="419" spans="1:44" x14ac:dyDescent="0.2">
      <c r="A419">
        <f>ROW(Source!A216)</f>
        <v>216</v>
      </c>
      <c r="B419">
        <v>68192086</v>
      </c>
      <c r="C419">
        <v>68192082</v>
      </c>
      <c r="D419">
        <v>64872800</v>
      </c>
      <c r="E419">
        <v>1</v>
      </c>
      <c r="F419">
        <v>1</v>
      </c>
      <c r="G419">
        <v>1</v>
      </c>
      <c r="H419">
        <v>2</v>
      </c>
      <c r="I419" t="s">
        <v>746</v>
      </c>
      <c r="J419" t="s">
        <v>747</v>
      </c>
      <c r="K419" t="s">
        <v>748</v>
      </c>
      <c r="L419">
        <v>1368</v>
      </c>
      <c r="N419">
        <v>1011</v>
      </c>
      <c r="O419" t="s">
        <v>669</v>
      </c>
      <c r="P419" t="s">
        <v>669</v>
      </c>
      <c r="Q419">
        <v>1</v>
      </c>
      <c r="X419">
        <v>0.2</v>
      </c>
      <c r="Y419">
        <v>0</v>
      </c>
      <c r="Z419">
        <v>1.95</v>
      </c>
      <c r="AA419">
        <v>0</v>
      </c>
      <c r="AB419">
        <v>0</v>
      </c>
      <c r="AC419">
        <v>0</v>
      </c>
      <c r="AD419">
        <v>1</v>
      </c>
      <c r="AE419">
        <v>0</v>
      </c>
      <c r="AF419" t="s">
        <v>20</v>
      </c>
      <c r="AG419">
        <v>0.25</v>
      </c>
      <c r="AH419">
        <v>2</v>
      </c>
      <c r="AI419">
        <v>68192086</v>
      </c>
      <c r="AJ419">
        <v>428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0</v>
      </c>
    </row>
    <row r="420" spans="1:44" x14ac:dyDescent="0.2">
      <c r="A420">
        <f>ROW(Source!A216)</f>
        <v>216</v>
      </c>
      <c r="B420">
        <v>68192087</v>
      </c>
      <c r="C420">
        <v>68192082</v>
      </c>
      <c r="D420">
        <v>64873129</v>
      </c>
      <c r="E420">
        <v>1</v>
      </c>
      <c r="F420">
        <v>1</v>
      </c>
      <c r="G420">
        <v>1</v>
      </c>
      <c r="H420">
        <v>2</v>
      </c>
      <c r="I420" t="s">
        <v>715</v>
      </c>
      <c r="J420" t="s">
        <v>716</v>
      </c>
      <c r="K420" t="s">
        <v>717</v>
      </c>
      <c r="L420">
        <v>1368</v>
      </c>
      <c r="N420">
        <v>1011</v>
      </c>
      <c r="O420" t="s">
        <v>669</v>
      </c>
      <c r="P420" t="s">
        <v>669</v>
      </c>
      <c r="Q420">
        <v>1</v>
      </c>
      <c r="X420">
        <v>0.14000000000000001</v>
      </c>
      <c r="Y420">
        <v>0</v>
      </c>
      <c r="Z420">
        <v>87.17</v>
      </c>
      <c r="AA420">
        <v>11.6</v>
      </c>
      <c r="AB420">
        <v>0</v>
      </c>
      <c r="AC420">
        <v>0</v>
      </c>
      <c r="AD420">
        <v>1</v>
      </c>
      <c r="AE420">
        <v>0</v>
      </c>
      <c r="AF420" t="s">
        <v>20</v>
      </c>
      <c r="AG420">
        <v>0.17500000000000002</v>
      </c>
      <c r="AH420">
        <v>2</v>
      </c>
      <c r="AI420">
        <v>68192087</v>
      </c>
      <c r="AJ420">
        <v>429</v>
      </c>
      <c r="AK420">
        <v>0</v>
      </c>
      <c r="AL420">
        <v>0</v>
      </c>
      <c r="AM420">
        <v>0</v>
      </c>
      <c r="AN420">
        <v>0</v>
      </c>
      <c r="AO420">
        <v>0</v>
      </c>
      <c r="AP420">
        <v>0</v>
      </c>
      <c r="AQ420">
        <v>0</v>
      </c>
      <c r="AR420">
        <v>0</v>
      </c>
    </row>
    <row r="421" spans="1:44" x14ac:dyDescent="0.2">
      <c r="A421">
        <f>ROW(Source!A216)</f>
        <v>216</v>
      </c>
      <c r="B421">
        <v>68192088</v>
      </c>
      <c r="C421">
        <v>68192082</v>
      </c>
      <c r="D421">
        <v>64807530</v>
      </c>
      <c r="E421">
        <v>1</v>
      </c>
      <c r="F421">
        <v>1</v>
      </c>
      <c r="G421">
        <v>1</v>
      </c>
      <c r="H421">
        <v>3</v>
      </c>
      <c r="I421" t="s">
        <v>1047</v>
      </c>
      <c r="J421" t="s">
        <v>1048</v>
      </c>
      <c r="K421" t="s">
        <v>1049</v>
      </c>
      <c r="L421">
        <v>1348</v>
      </c>
      <c r="N421">
        <v>1009</v>
      </c>
      <c r="O421" t="s">
        <v>133</v>
      </c>
      <c r="P421" t="s">
        <v>133</v>
      </c>
      <c r="Q421">
        <v>1000</v>
      </c>
      <c r="X421">
        <v>1.4E-3</v>
      </c>
      <c r="Y421">
        <v>30029.99</v>
      </c>
      <c r="Z421">
        <v>0</v>
      </c>
      <c r="AA421">
        <v>0</v>
      </c>
      <c r="AB421">
        <v>0</v>
      </c>
      <c r="AC421">
        <v>0</v>
      </c>
      <c r="AD421">
        <v>1</v>
      </c>
      <c r="AE421">
        <v>0</v>
      </c>
      <c r="AF421" t="s">
        <v>3</v>
      </c>
      <c r="AG421">
        <v>1.4E-3</v>
      </c>
      <c r="AH421">
        <v>2</v>
      </c>
      <c r="AI421">
        <v>68192088</v>
      </c>
      <c r="AJ421">
        <v>430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0</v>
      </c>
    </row>
    <row r="422" spans="1:44" x14ac:dyDescent="0.2">
      <c r="A422">
        <f>ROW(Source!A216)</f>
        <v>216</v>
      </c>
      <c r="B422">
        <v>68192089</v>
      </c>
      <c r="C422">
        <v>68192082</v>
      </c>
      <c r="D422">
        <v>64807574</v>
      </c>
      <c r="E422">
        <v>1</v>
      </c>
      <c r="F422">
        <v>1</v>
      </c>
      <c r="G422">
        <v>1</v>
      </c>
      <c r="H422">
        <v>3</v>
      </c>
      <c r="I422" t="s">
        <v>985</v>
      </c>
      <c r="J422" t="s">
        <v>986</v>
      </c>
      <c r="K422" t="s">
        <v>987</v>
      </c>
      <c r="L422">
        <v>1348</v>
      </c>
      <c r="N422">
        <v>1009</v>
      </c>
      <c r="O422" t="s">
        <v>133</v>
      </c>
      <c r="P422" t="s">
        <v>133</v>
      </c>
      <c r="Q422">
        <v>1000</v>
      </c>
      <c r="X422">
        <v>2.7E-4</v>
      </c>
      <c r="Y422">
        <v>15118.99</v>
      </c>
      <c r="Z422">
        <v>0</v>
      </c>
      <c r="AA422">
        <v>0</v>
      </c>
      <c r="AB422">
        <v>0</v>
      </c>
      <c r="AC422">
        <v>0</v>
      </c>
      <c r="AD422">
        <v>1</v>
      </c>
      <c r="AE422">
        <v>0</v>
      </c>
      <c r="AF422" t="s">
        <v>3</v>
      </c>
      <c r="AG422">
        <v>2.7E-4</v>
      </c>
      <c r="AH422">
        <v>2</v>
      </c>
      <c r="AI422">
        <v>68192089</v>
      </c>
      <c r="AJ422">
        <v>431</v>
      </c>
      <c r="AK422">
        <v>0</v>
      </c>
      <c r="AL422">
        <v>0</v>
      </c>
      <c r="AM422">
        <v>0</v>
      </c>
      <c r="AN422">
        <v>0</v>
      </c>
      <c r="AO422">
        <v>0</v>
      </c>
      <c r="AP422">
        <v>0</v>
      </c>
      <c r="AQ422">
        <v>0</v>
      </c>
      <c r="AR422">
        <v>0</v>
      </c>
    </row>
    <row r="423" spans="1:44" x14ac:dyDescent="0.2">
      <c r="A423">
        <f>ROW(Source!A216)</f>
        <v>216</v>
      </c>
      <c r="B423">
        <v>68192090</v>
      </c>
      <c r="C423">
        <v>68192082</v>
      </c>
      <c r="D423">
        <v>64807749</v>
      </c>
      <c r="E423">
        <v>1</v>
      </c>
      <c r="F423">
        <v>1</v>
      </c>
      <c r="G423">
        <v>1</v>
      </c>
      <c r="H423">
        <v>3</v>
      </c>
      <c r="I423" t="s">
        <v>988</v>
      </c>
      <c r="J423" t="s">
        <v>989</v>
      </c>
      <c r="K423" t="s">
        <v>990</v>
      </c>
      <c r="L423">
        <v>1348</v>
      </c>
      <c r="N423">
        <v>1009</v>
      </c>
      <c r="O423" t="s">
        <v>133</v>
      </c>
      <c r="P423" t="s">
        <v>133</v>
      </c>
      <c r="Q423">
        <v>1000</v>
      </c>
      <c r="X423">
        <v>1.2999999999999999E-4</v>
      </c>
      <c r="Y423">
        <v>16950</v>
      </c>
      <c r="Z423">
        <v>0</v>
      </c>
      <c r="AA423">
        <v>0</v>
      </c>
      <c r="AB423">
        <v>0</v>
      </c>
      <c r="AC423">
        <v>0</v>
      </c>
      <c r="AD423">
        <v>1</v>
      </c>
      <c r="AE423">
        <v>0</v>
      </c>
      <c r="AF423" t="s">
        <v>3</v>
      </c>
      <c r="AG423">
        <v>1.2999999999999999E-4</v>
      </c>
      <c r="AH423">
        <v>2</v>
      </c>
      <c r="AI423">
        <v>68192090</v>
      </c>
      <c r="AJ423">
        <v>432</v>
      </c>
      <c r="AK423">
        <v>0</v>
      </c>
      <c r="AL423">
        <v>0</v>
      </c>
      <c r="AM423">
        <v>0</v>
      </c>
      <c r="AN423">
        <v>0</v>
      </c>
      <c r="AO423">
        <v>0</v>
      </c>
      <c r="AP423">
        <v>0</v>
      </c>
      <c r="AQ423">
        <v>0</v>
      </c>
      <c r="AR423">
        <v>0</v>
      </c>
    </row>
    <row r="424" spans="1:44" x14ac:dyDescent="0.2">
      <c r="A424">
        <f>ROW(Source!A216)</f>
        <v>216</v>
      </c>
      <c r="B424">
        <v>68192091</v>
      </c>
      <c r="C424">
        <v>68192082</v>
      </c>
      <c r="D424">
        <v>64808586</v>
      </c>
      <c r="E424">
        <v>1</v>
      </c>
      <c r="F424">
        <v>1</v>
      </c>
      <c r="G424">
        <v>1</v>
      </c>
      <c r="H424">
        <v>3</v>
      </c>
      <c r="I424" t="s">
        <v>994</v>
      </c>
      <c r="J424" t="s">
        <v>995</v>
      </c>
      <c r="K424" t="s">
        <v>996</v>
      </c>
      <c r="L424">
        <v>1346</v>
      </c>
      <c r="N424">
        <v>1009</v>
      </c>
      <c r="O424" t="s">
        <v>120</v>
      </c>
      <c r="P424" t="s">
        <v>120</v>
      </c>
      <c r="Q424">
        <v>1</v>
      </c>
      <c r="X424">
        <v>0.13</v>
      </c>
      <c r="Y424">
        <v>37.29</v>
      </c>
      <c r="Z424">
        <v>0</v>
      </c>
      <c r="AA424">
        <v>0</v>
      </c>
      <c r="AB424">
        <v>0</v>
      </c>
      <c r="AC424">
        <v>0</v>
      </c>
      <c r="AD424">
        <v>1</v>
      </c>
      <c r="AE424">
        <v>0</v>
      </c>
      <c r="AF424" t="s">
        <v>3</v>
      </c>
      <c r="AG424">
        <v>0.13</v>
      </c>
      <c r="AH424">
        <v>2</v>
      </c>
      <c r="AI424">
        <v>68192091</v>
      </c>
      <c r="AJ424">
        <v>433</v>
      </c>
      <c r="AK424">
        <v>0</v>
      </c>
      <c r="AL424">
        <v>0</v>
      </c>
      <c r="AM424">
        <v>0</v>
      </c>
      <c r="AN424">
        <v>0</v>
      </c>
      <c r="AO424">
        <v>0</v>
      </c>
      <c r="AP424">
        <v>0</v>
      </c>
      <c r="AQ424">
        <v>0</v>
      </c>
      <c r="AR424">
        <v>0</v>
      </c>
    </row>
    <row r="425" spans="1:44" x14ac:dyDescent="0.2">
      <c r="A425">
        <f>ROW(Source!A216)</f>
        <v>216</v>
      </c>
      <c r="B425">
        <v>68192092</v>
      </c>
      <c r="C425">
        <v>68192082</v>
      </c>
      <c r="D425">
        <v>64808742</v>
      </c>
      <c r="E425">
        <v>1</v>
      </c>
      <c r="F425">
        <v>1</v>
      </c>
      <c r="G425">
        <v>1</v>
      </c>
      <c r="H425">
        <v>3</v>
      </c>
      <c r="I425" t="s">
        <v>1053</v>
      </c>
      <c r="J425" t="s">
        <v>1054</v>
      </c>
      <c r="K425" t="s">
        <v>1055</v>
      </c>
      <c r="L425">
        <v>1346</v>
      </c>
      <c r="N425">
        <v>1009</v>
      </c>
      <c r="O425" t="s">
        <v>120</v>
      </c>
      <c r="P425" t="s">
        <v>120</v>
      </c>
      <c r="Q425">
        <v>1</v>
      </c>
      <c r="X425">
        <v>2</v>
      </c>
      <c r="Y425">
        <v>9.61</v>
      </c>
      <c r="Z425">
        <v>0</v>
      </c>
      <c r="AA425">
        <v>0</v>
      </c>
      <c r="AB425">
        <v>0</v>
      </c>
      <c r="AC425">
        <v>0</v>
      </c>
      <c r="AD425">
        <v>1</v>
      </c>
      <c r="AE425">
        <v>0</v>
      </c>
      <c r="AF425" t="s">
        <v>3</v>
      </c>
      <c r="AG425">
        <v>2</v>
      </c>
      <c r="AH425">
        <v>2</v>
      </c>
      <c r="AI425">
        <v>68192092</v>
      </c>
      <c r="AJ425">
        <v>434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0</v>
      </c>
    </row>
    <row r="426" spans="1:44" x14ac:dyDescent="0.2">
      <c r="A426">
        <f>ROW(Source!A216)</f>
        <v>216</v>
      </c>
      <c r="B426">
        <v>68192093</v>
      </c>
      <c r="C426">
        <v>68192082</v>
      </c>
      <c r="D426">
        <v>64809022</v>
      </c>
      <c r="E426">
        <v>1</v>
      </c>
      <c r="F426">
        <v>1</v>
      </c>
      <c r="G426">
        <v>1</v>
      </c>
      <c r="H426">
        <v>3</v>
      </c>
      <c r="I426" t="s">
        <v>1076</v>
      </c>
      <c r="J426" t="s">
        <v>1077</v>
      </c>
      <c r="K426" t="s">
        <v>1078</v>
      </c>
      <c r="L426">
        <v>1348</v>
      </c>
      <c r="N426">
        <v>1009</v>
      </c>
      <c r="O426" t="s">
        <v>133</v>
      </c>
      <c r="P426" t="s">
        <v>133</v>
      </c>
      <c r="Q426">
        <v>1000</v>
      </c>
      <c r="X426">
        <v>6.9999999999999999E-4</v>
      </c>
      <c r="Y426">
        <v>11350</v>
      </c>
      <c r="Z426">
        <v>0</v>
      </c>
      <c r="AA426">
        <v>0</v>
      </c>
      <c r="AB426">
        <v>0</v>
      </c>
      <c r="AC426">
        <v>0</v>
      </c>
      <c r="AD426">
        <v>1</v>
      </c>
      <c r="AE426">
        <v>0</v>
      </c>
      <c r="AF426" t="s">
        <v>3</v>
      </c>
      <c r="AG426">
        <v>6.9999999999999999E-4</v>
      </c>
      <c r="AH426">
        <v>2</v>
      </c>
      <c r="AI426">
        <v>68192093</v>
      </c>
      <c r="AJ426">
        <v>435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0</v>
      </c>
    </row>
    <row r="427" spans="1:44" x14ac:dyDescent="0.2">
      <c r="A427">
        <f>ROW(Source!A216)</f>
        <v>216</v>
      </c>
      <c r="B427">
        <v>68192094</v>
      </c>
      <c r="C427">
        <v>68192082</v>
      </c>
      <c r="D427">
        <v>64809038</v>
      </c>
      <c r="E427">
        <v>1</v>
      </c>
      <c r="F427">
        <v>1</v>
      </c>
      <c r="G427">
        <v>1</v>
      </c>
      <c r="H427">
        <v>3</v>
      </c>
      <c r="I427" t="s">
        <v>1079</v>
      </c>
      <c r="J427" t="s">
        <v>1080</v>
      </c>
      <c r="K427" t="s">
        <v>1081</v>
      </c>
      <c r="L427">
        <v>1356</v>
      </c>
      <c r="N427">
        <v>1010</v>
      </c>
      <c r="O427" t="s">
        <v>271</v>
      </c>
      <c r="P427" t="s">
        <v>271</v>
      </c>
      <c r="Q427">
        <v>1000</v>
      </c>
      <c r="X427">
        <v>0.04</v>
      </c>
      <c r="Y427">
        <v>200</v>
      </c>
      <c r="Z427">
        <v>0</v>
      </c>
      <c r="AA427">
        <v>0</v>
      </c>
      <c r="AB427">
        <v>0</v>
      </c>
      <c r="AC427">
        <v>0</v>
      </c>
      <c r="AD427">
        <v>1</v>
      </c>
      <c r="AE427">
        <v>0</v>
      </c>
      <c r="AF427" t="s">
        <v>3</v>
      </c>
      <c r="AG427">
        <v>0.04</v>
      </c>
      <c r="AH427">
        <v>2</v>
      </c>
      <c r="AI427">
        <v>68192094</v>
      </c>
      <c r="AJ427">
        <v>436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v>0</v>
      </c>
      <c r="AQ427">
        <v>0</v>
      </c>
      <c r="AR427">
        <v>0</v>
      </c>
    </row>
    <row r="428" spans="1:44" x14ac:dyDescent="0.2">
      <c r="A428">
        <f>ROW(Source!A216)</f>
        <v>216</v>
      </c>
      <c r="B428">
        <v>68192095</v>
      </c>
      <c r="C428">
        <v>68192082</v>
      </c>
      <c r="D428">
        <v>64832116</v>
      </c>
      <c r="E428">
        <v>1</v>
      </c>
      <c r="F428">
        <v>1</v>
      </c>
      <c r="G428">
        <v>1</v>
      </c>
      <c r="H428">
        <v>3</v>
      </c>
      <c r="I428" t="s">
        <v>453</v>
      </c>
      <c r="J428" t="s">
        <v>455</v>
      </c>
      <c r="K428" t="s">
        <v>454</v>
      </c>
      <c r="L428">
        <v>1035</v>
      </c>
      <c r="N428">
        <v>1013</v>
      </c>
      <c r="O428" t="s">
        <v>103</v>
      </c>
      <c r="P428" t="s">
        <v>103</v>
      </c>
      <c r="Q428">
        <v>1</v>
      </c>
      <c r="X428">
        <v>10</v>
      </c>
      <c r="Y428">
        <v>280</v>
      </c>
      <c r="Z428">
        <v>0</v>
      </c>
      <c r="AA428">
        <v>0</v>
      </c>
      <c r="AB428">
        <v>0</v>
      </c>
      <c r="AC428">
        <v>0</v>
      </c>
      <c r="AD428">
        <v>1</v>
      </c>
      <c r="AE428">
        <v>0</v>
      </c>
      <c r="AF428" t="s">
        <v>3</v>
      </c>
      <c r="AG428">
        <v>10</v>
      </c>
      <c r="AH428">
        <v>2</v>
      </c>
      <c r="AI428">
        <v>68192095</v>
      </c>
      <c r="AJ428">
        <v>438</v>
      </c>
      <c r="AK428">
        <v>0</v>
      </c>
      <c r="AL428">
        <v>0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0</v>
      </c>
    </row>
    <row r="429" spans="1:44" x14ac:dyDescent="0.2">
      <c r="A429">
        <f>ROW(Source!A216)</f>
        <v>216</v>
      </c>
      <c r="B429">
        <v>68192096</v>
      </c>
      <c r="C429">
        <v>68192082</v>
      </c>
      <c r="D429">
        <v>64842727</v>
      </c>
      <c r="E429">
        <v>1</v>
      </c>
      <c r="F429">
        <v>1</v>
      </c>
      <c r="G429">
        <v>1</v>
      </c>
      <c r="H429">
        <v>3</v>
      </c>
      <c r="I429" t="s">
        <v>758</v>
      </c>
      <c r="J429" t="s">
        <v>759</v>
      </c>
      <c r="K429" t="s">
        <v>760</v>
      </c>
      <c r="L429">
        <v>1339</v>
      </c>
      <c r="N429">
        <v>1007</v>
      </c>
      <c r="O429" t="s">
        <v>712</v>
      </c>
      <c r="P429" t="s">
        <v>712</v>
      </c>
      <c r="Q429">
        <v>1</v>
      </c>
      <c r="X429">
        <v>0.01</v>
      </c>
      <c r="Y429">
        <v>519.79999999999995</v>
      </c>
      <c r="Z429">
        <v>0</v>
      </c>
      <c r="AA429">
        <v>0</v>
      </c>
      <c r="AB429">
        <v>0</v>
      </c>
      <c r="AC429">
        <v>0</v>
      </c>
      <c r="AD429">
        <v>1</v>
      </c>
      <c r="AE429">
        <v>0</v>
      </c>
      <c r="AF429" t="s">
        <v>3</v>
      </c>
      <c r="AG429">
        <v>0.01</v>
      </c>
      <c r="AH429">
        <v>2</v>
      </c>
      <c r="AI429">
        <v>68192096</v>
      </c>
      <c r="AJ429">
        <v>439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0</v>
      </c>
    </row>
    <row r="430" spans="1:44" x14ac:dyDescent="0.2">
      <c r="A430">
        <f>ROW(Source!A253)</f>
        <v>253</v>
      </c>
      <c r="B430">
        <v>68192429</v>
      </c>
      <c r="C430">
        <v>68192428</v>
      </c>
      <c r="D430">
        <v>18434709</v>
      </c>
      <c r="E430">
        <v>1</v>
      </c>
      <c r="F430">
        <v>1</v>
      </c>
      <c r="G430">
        <v>1</v>
      </c>
      <c r="H430">
        <v>1</v>
      </c>
      <c r="I430" t="s">
        <v>1088</v>
      </c>
      <c r="J430" t="s">
        <v>3</v>
      </c>
      <c r="K430" t="s">
        <v>1089</v>
      </c>
      <c r="L430">
        <v>1369</v>
      </c>
      <c r="N430">
        <v>1013</v>
      </c>
      <c r="O430" t="s">
        <v>665</v>
      </c>
      <c r="P430" t="s">
        <v>665</v>
      </c>
      <c r="Q430">
        <v>1</v>
      </c>
      <c r="X430">
        <v>46.18</v>
      </c>
      <c r="Y430">
        <v>0</v>
      </c>
      <c r="Z430">
        <v>0</v>
      </c>
      <c r="AA430">
        <v>0</v>
      </c>
      <c r="AB430">
        <v>11.27</v>
      </c>
      <c r="AC430">
        <v>0</v>
      </c>
      <c r="AD430">
        <v>1</v>
      </c>
      <c r="AE430">
        <v>1</v>
      </c>
      <c r="AF430" t="s">
        <v>21</v>
      </c>
      <c r="AG430">
        <v>53.106999999999992</v>
      </c>
      <c r="AH430">
        <v>2</v>
      </c>
      <c r="AI430">
        <v>68192429</v>
      </c>
      <c r="AJ430">
        <v>440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0</v>
      </c>
      <c r="AQ430">
        <v>0</v>
      </c>
      <c r="AR430">
        <v>0</v>
      </c>
    </row>
    <row r="431" spans="1:44" x14ac:dyDescent="0.2">
      <c r="A431">
        <f>ROW(Source!A253)</f>
        <v>253</v>
      </c>
      <c r="B431">
        <v>68192430</v>
      </c>
      <c r="C431">
        <v>68192428</v>
      </c>
      <c r="D431">
        <v>121548</v>
      </c>
      <c r="E431">
        <v>1</v>
      </c>
      <c r="F431">
        <v>1</v>
      </c>
      <c r="G431">
        <v>1</v>
      </c>
      <c r="H431">
        <v>1</v>
      </c>
      <c r="I431" t="s">
        <v>44</v>
      </c>
      <c r="J431" t="s">
        <v>3</v>
      </c>
      <c r="K431" t="s">
        <v>723</v>
      </c>
      <c r="L431">
        <v>608254</v>
      </c>
      <c r="N431">
        <v>1013</v>
      </c>
      <c r="O431" t="s">
        <v>724</v>
      </c>
      <c r="P431" t="s">
        <v>724</v>
      </c>
      <c r="Q431">
        <v>1</v>
      </c>
      <c r="X431">
        <v>0.39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1</v>
      </c>
      <c r="AE431">
        <v>2</v>
      </c>
      <c r="AF431" t="s">
        <v>20</v>
      </c>
      <c r="AG431">
        <v>0.48750000000000004</v>
      </c>
      <c r="AH431">
        <v>2</v>
      </c>
      <c r="AI431">
        <v>68192430</v>
      </c>
      <c r="AJ431">
        <v>441</v>
      </c>
      <c r="AK431">
        <v>0</v>
      </c>
      <c r="AL431">
        <v>0</v>
      </c>
      <c r="AM431">
        <v>0</v>
      </c>
      <c r="AN431">
        <v>0</v>
      </c>
      <c r="AO431">
        <v>0</v>
      </c>
      <c r="AP431">
        <v>0</v>
      </c>
      <c r="AQ431">
        <v>0</v>
      </c>
      <c r="AR431">
        <v>0</v>
      </c>
    </row>
    <row r="432" spans="1:44" x14ac:dyDescent="0.2">
      <c r="A432">
        <f>ROW(Source!A253)</f>
        <v>253</v>
      </c>
      <c r="B432">
        <v>68192431</v>
      </c>
      <c r="C432">
        <v>68192428</v>
      </c>
      <c r="D432">
        <v>64871408</v>
      </c>
      <c r="E432">
        <v>1</v>
      </c>
      <c r="F432">
        <v>1</v>
      </c>
      <c r="G432">
        <v>1</v>
      </c>
      <c r="H432">
        <v>2</v>
      </c>
      <c r="I432" t="s">
        <v>789</v>
      </c>
      <c r="J432" t="s">
        <v>790</v>
      </c>
      <c r="K432" t="s">
        <v>791</v>
      </c>
      <c r="L432">
        <v>1368</v>
      </c>
      <c r="N432">
        <v>1011</v>
      </c>
      <c r="O432" t="s">
        <v>669</v>
      </c>
      <c r="P432" t="s">
        <v>669</v>
      </c>
      <c r="Q432">
        <v>1</v>
      </c>
      <c r="X432">
        <v>0.39</v>
      </c>
      <c r="Y432">
        <v>0</v>
      </c>
      <c r="Z432">
        <v>31.26</v>
      </c>
      <c r="AA432">
        <v>13.5</v>
      </c>
      <c r="AB432">
        <v>0</v>
      </c>
      <c r="AC432">
        <v>0</v>
      </c>
      <c r="AD432">
        <v>1</v>
      </c>
      <c r="AE432">
        <v>0</v>
      </c>
      <c r="AF432" t="s">
        <v>20</v>
      </c>
      <c r="AG432">
        <v>0.48750000000000004</v>
      </c>
      <c r="AH432">
        <v>2</v>
      </c>
      <c r="AI432">
        <v>68192431</v>
      </c>
      <c r="AJ432">
        <v>442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0</v>
      </c>
    </row>
    <row r="433" spans="1:44" x14ac:dyDescent="0.2">
      <c r="A433">
        <f>ROW(Source!A253)</f>
        <v>253</v>
      </c>
      <c r="B433">
        <v>68192432</v>
      </c>
      <c r="C433">
        <v>68192428</v>
      </c>
      <c r="D433">
        <v>64871898</v>
      </c>
      <c r="E433">
        <v>1</v>
      </c>
      <c r="F433">
        <v>1</v>
      </c>
      <c r="G433">
        <v>1</v>
      </c>
      <c r="H433">
        <v>2</v>
      </c>
      <c r="I433" t="s">
        <v>1090</v>
      </c>
      <c r="J433" t="s">
        <v>1091</v>
      </c>
      <c r="K433" t="s">
        <v>1092</v>
      </c>
      <c r="L433">
        <v>1368</v>
      </c>
      <c r="N433">
        <v>1011</v>
      </c>
      <c r="O433" t="s">
        <v>669</v>
      </c>
      <c r="P433" t="s">
        <v>669</v>
      </c>
      <c r="Q433">
        <v>1</v>
      </c>
      <c r="X433">
        <v>8.0500000000000007</v>
      </c>
      <c r="Y433">
        <v>0</v>
      </c>
      <c r="Z433">
        <v>30</v>
      </c>
      <c r="AA433">
        <v>0</v>
      </c>
      <c r="AB433">
        <v>0</v>
      </c>
      <c r="AC433">
        <v>0</v>
      </c>
      <c r="AD433">
        <v>1</v>
      </c>
      <c r="AE433">
        <v>0</v>
      </c>
      <c r="AF433" t="s">
        <v>20</v>
      </c>
      <c r="AG433">
        <v>10.0625</v>
      </c>
      <c r="AH433">
        <v>2</v>
      </c>
      <c r="AI433">
        <v>68192432</v>
      </c>
      <c r="AJ433">
        <v>443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0</v>
      </c>
    </row>
    <row r="434" spans="1:44" x14ac:dyDescent="0.2">
      <c r="A434">
        <f>ROW(Source!A253)</f>
        <v>253</v>
      </c>
      <c r="B434">
        <v>68192433</v>
      </c>
      <c r="C434">
        <v>68192428</v>
      </c>
      <c r="D434">
        <v>64872992</v>
      </c>
      <c r="E434">
        <v>1</v>
      </c>
      <c r="F434">
        <v>1</v>
      </c>
      <c r="G434">
        <v>1</v>
      </c>
      <c r="H434">
        <v>2</v>
      </c>
      <c r="I434" t="s">
        <v>1093</v>
      </c>
      <c r="J434" t="s">
        <v>1094</v>
      </c>
      <c r="K434" t="s">
        <v>1095</v>
      </c>
      <c r="L434">
        <v>1368</v>
      </c>
      <c r="N434">
        <v>1011</v>
      </c>
      <c r="O434" t="s">
        <v>669</v>
      </c>
      <c r="P434" t="s">
        <v>669</v>
      </c>
      <c r="Q434">
        <v>1</v>
      </c>
      <c r="X434">
        <v>6</v>
      </c>
      <c r="Y434">
        <v>0</v>
      </c>
      <c r="Z434">
        <v>2.7</v>
      </c>
      <c r="AA434">
        <v>0</v>
      </c>
      <c r="AB434">
        <v>0</v>
      </c>
      <c r="AC434">
        <v>0</v>
      </c>
      <c r="AD434">
        <v>1</v>
      </c>
      <c r="AE434">
        <v>0</v>
      </c>
      <c r="AF434" t="s">
        <v>20</v>
      </c>
      <c r="AG434">
        <v>7.5</v>
      </c>
      <c r="AH434">
        <v>2</v>
      </c>
      <c r="AI434">
        <v>68192433</v>
      </c>
      <c r="AJ434">
        <v>444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0</v>
      </c>
      <c r="AQ434">
        <v>0</v>
      </c>
      <c r="AR434">
        <v>0</v>
      </c>
    </row>
    <row r="435" spans="1:44" x14ac:dyDescent="0.2">
      <c r="A435">
        <f>ROW(Source!A253)</f>
        <v>253</v>
      </c>
      <c r="B435">
        <v>68192434</v>
      </c>
      <c r="C435">
        <v>68192428</v>
      </c>
      <c r="D435">
        <v>64873129</v>
      </c>
      <c r="E435">
        <v>1</v>
      </c>
      <c r="F435">
        <v>1</v>
      </c>
      <c r="G435">
        <v>1</v>
      </c>
      <c r="H435">
        <v>2</v>
      </c>
      <c r="I435" t="s">
        <v>715</v>
      </c>
      <c r="J435" t="s">
        <v>716</v>
      </c>
      <c r="K435" t="s">
        <v>717</v>
      </c>
      <c r="L435">
        <v>1368</v>
      </c>
      <c r="N435">
        <v>1011</v>
      </c>
      <c r="O435" t="s">
        <v>669</v>
      </c>
      <c r="P435" t="s">
        <v>669</v>
      </c>
      <c r="Q435">
        <v>1</v>
      </c>
      <c r="X435">
        <v>0.59</v>
      </c>
      <c r="Y435">
        <v>0</v>
      </c>
      <c r="Z435">
        <v>87.17</v>
      </c>
      <c r="AA435">
        <v>11.6</v>
      </c>
      <c r="AB435">
        <v>0</v>
      </c>
      <c r="AC435">
        <v>0</v>
      </c>
      <c r="AD435">
        <v>1</v>
      </c>
      <c r="AE435">
        <v>0</v>
      </c>
      <c r="AF435" t="s">
        <v>20</v>
      </c>
      <c r="AG435">
        <v>0.73749999999999993</v>
      </c>
      <c r="AH435">
        <v>2</v>
      </c>
      <c r="AI435">
        <v>68192434</v>
      </c>
      <c r="AJ435">
        <v>445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</row>
    <row r="436" spans="1:44" x14ac:dyDescent="0.2">
      <c r="A436">
        <f>ROW(Source!A253)</f>
        <v>253</v>
      </c>
      <c r="B436">
        <v>68192435</v>
      </c>
      <c r="C436">
        <v>68192428</v>
      </c>
      <c r="D436">
        <v>64807275</v>
      </c>
      <c r="E436">
        <v>1</v>
      </c>
      <c r="F436">
        <v>1</v>
      </c>
      <c r="G436">
        <v>1</v>
      </c>
      <c r="H436">
        <v>3</v>
      </c>
      <c r="I436" t="s">
        <v>1096</v>
      </c>
      <c r="J436" t="s">
        <v>1097</v>
      </c>
      <c r="K436" t="s">
        <v>1098</v>
      </c>
      <c r="L436">
        <v>1348</v>
      </c>
      <c r="N436">
        <v>1009</v>
      </c>
      <c r="O436" t="s">
        <v>133</v>
      </c>
      <c r="P436" t="s">
        <v>133</v>
      </c>
      <c r="Q436">
        <v>1000</v>
      </c>
      <c r="X436">
        <v>1.4E-2</v>
      </c>
      <c r="Y436">
        <v>1160</v>
      </c>
      <c r="Z436">
        <v>0</v>
      </c>
      <c r="AA436">
        <v>0</v>
      </c>
      <c r="AB436">
        <v>0</v>
      </c>
      <c r="AC436">
        <v>0</v>
      </c>
      <c r="AD436">
        <v>1</v>
      </c>
      <c r="AE436">
        <v>0</v>
      </c>
      <c r="AF436" t="s">
        <v>3</v>
      </c>
      <c r="AG436">
        <v>1.4E-2</v>
      </c>
      <c r="AH436">
        <v>2</v>
      </c>
      <c r="AI436">
        <v>68192435</v>
      </c>
      <c r="AJ436">
        <v>446</v>
      </c>
      <c r="AK436">
        <v>0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0</v>
      </c>
    </row>
    <row r="437" spans="1:44" x14ac:dyDescent="0.2">
      <c r="A437">
        <f>ROW(Source!A253)</f>
        <v>253</v>
      </c>
      <c r="B437">
        <v>68192436</v>
      </c>
      <c r="C437">
        <v>68192428</v>
      </c>
      <c r="D437">
        <v>64807310</v>
      </c>
      <c r="E437">
        <v>1</v>
      </c>
      <c r="F437">
        <v>1</v>
      </c>
      <c r="G437">
        <v>1</v>
      </c>
      <c r="H437">
        <v>3</v>
      </c>
      <c r="I437" t="s">
        <v>1099</v>
      </c>
      <c r="J437" t="s">
        <v>1100</v>
      </c>
      <c r="K437" t="s">
        <v>1101</v>
      </c>
      <c r="L437">
        <v>1348</v>
      </c>
      <c r="N437">
        <v>1009</v>
      </c>
      <c r="O437" t="s">
        <v>133</v>
      </c>
      <c r="P437" t="s">
        <v>133</v>
      </c>
      <c r="Q437">
        <v>1000</v>
      </c>
      <c r="X437">
        <v>0.28899999999999998</v>
      </c>
      <c r="Y437">
        <v>1383.11</v>
      </c>
      <c r="Z437">
        <v>0</v>
      </c>
      <c r="AA437">
        <v>0</v>
      </c>
      <c r="AB437">
        <v>0</v>
      </c>
      <c r="AC437">
        <v>0</v>
      </c>
      <c r="AD437">
        <v>1</v>
      </c>
      <c r="AE437">
        <v>0</v>
      </c>
      <c r="AF437" t="s">
        <v>3</v>
      </c>
      <c r="AG437">
        <v>0.28899999999999998</v>
      </c>
      <c r="AH437">
        <v>2</v>
      </c>
      <c r="AI437">
        <v>68192436</v>
      </c>
      <c r="AJ437">
        <v>447</v>
      </c>
      <c r="AK437">
        <v>0</v>
      </c>
      <c r="AL437">
        <v>0</v>
      </c>
      <c r="AM437">
        <v>0</v>
      </c>
      <c r="AN437">
        <v>0</v>
      </c>
      <c r="AO437">
        <v>0</v>
      </c>
      <c r="AP437">
        <v>0</v>
      </c>
      <c r="AQ437">
        <v>0</v>
      </c>
      <c r="AR437">
        <v>0</v>
      </c>
    </row>
    <row r="438" spans="1:44" x14ac:dyDescent="0.2">
      <c r="A438">
        <f>ROW(Source!A253)</f>
        <v>253</v>
      </c>
      <c r="B438">
        <v>68192437</v>
      </c>
      <c r="C438">
        <v>68192428</v>
      </c>
      <c r="D438">
        <v>64807311</v>
      </c>
      <c r="E438">
        <v>1</v>
      </c>
      <c r="F438">
        <v>1</v>
      </c>
      <c r="G438">
        <v>1</v>
      </c>
      <c r="H438">
        <v>3</v>
      </c>
      <c r="I438" t="s">
        <v>1102</v>
      </c>
      <c r="J438" t="s">
        <v>1103</v>
      </c>
      <c r="K438" t="s">
        <v>1104</v>
      </c>
      <c r="L438">
        <v>1348</v>
      </c>
      <c r="N438">
        <v>1009</v>
      </c>
      <c r="O438" t="s">
        <v>133</v>
      </c>
      <c r="P438" t="s">
        <v>133</v>
      </c>
      <c r="Q438">
        <v>1000</v>
      </c>
      <c r="X438">
        <v>5.7000000000000002E-2</v>
      </c>
      <c r="Y438">
        <v>1525.49</v>
      </c>
      <c r="Z438">
        <v>0</v>
      </c>
      <c r="AA438">
        <v>0</v>
      </c>
      <c r="AB438">
        <v>0</v>
      </c>
      <c r="AC438">
        <v>0</v>
      </c>
      <c r="AD438">
        <v>1</v>
      </c>
      <c r="AE438">
        <v>0</v>
      </c>
      <c r="AF438" t="s">
        <v>3</v>
      </c>
      <c r="AG438">
        <v>5.7000000000000002E-2</v>
      </c>
      <c r="AH438">
        <v>2</v>
      </c>
      <c r="AI438">
        <v>68192437</v>
      </c>
      <c r="AJ438">
        <v>448</v>
      </c>
      <c r="AK438">
        <v>0</v>
      </c>
      <c r="AL438">
        <v>0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0</v>
      </c>
    </row>
    <row r="439" spans="1:44" x14ac:dyDescent="0.2">
      <c r="A439">
        <f>ROW(Source!A253)</f>
        <v>253</v>
      </c>
      <c r="B439">
        <v>68192438</v>
      </c>
      <c r="C439">
        <v>68192428</v>
      </c>
      <c r="D439">
        <v>64808650</v>
      </c>
      <c r="E439">
        <v>1</v>
      </c>
      <c r="F439">
        <v>1</v>
      </c>
      <c r="G439">
        <v>1</v>
      </c>
      <c r="H439">
        <v>3</v>
      </c>
      <c r="I439" t="s">
        <v>466</v>
      </c>
      <c r="J439" t="s">
        <v>468</v>
      </c>
      <c r="K439" t="s">
        <v>467</v>
      </c>
      <c r="L439">
        <v>1327</v>
      </c>
      <c r="N439">
        <v>1005</v>
      </c>
      <c r="O439" t="s">
        <v>31</v>
      </c>
      <c r="P439" t="s">
        <v>31</v>
      </c>
      <c r="Q439">
        <v>1</v>
      </c>
      <c r="X439">
        <v>116</v>
      </c>
      <c r="Y439">
        <v>5.71</v>
      </c>
      <c r="Z439">
        <v>0</v>
      </c>
      <c r="AA439">
        <v>0</v>
      </c>
      <c r="AB439">
        <v>0</v>
      </c>
      <c r="AC439">
        <v>0</v>
      </c>
      <c r="AD439">
        <v>1</v>
      </c>
      <c r="AE439">
        <v>0</v>
      </c>
      <c r="AF439" t="s">
        <v>3</v>
      </c>
      <c r="AG439">
        <v>116</v>
      </c>
      <c r="AH439">
        <v>2</v>
      </c>
      <c r="AI439">
        <v>68192438</v>
      </c>
      <c r="AJ439">
        <v>449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0</v>
      </c>
    </row>
    <row r="440" spans="1:44" x14ac:dyDescent="0.2">
      <c r="A440">
        <f>ROW(Source!A253)</f>
        <v>253</v>
      </c>
      <c r="B440">
        <v>68192439</v>
      </c>
      <c r="C440">
        <v>68192428</v>
      </c>
      <c r="D440">
        <v>64808653</v>
      </c>
      <c r="E440">
        <v>1</v>
      </c>
      <c r="F440">
        <v>1</v>
      </c>
      <c r="G440">
        <v>1</v>
      </c>
      <c r="H440">
        <v>3</v>
      </c>
      <c r="I440" t="s">
        <v>1105</v>
      </c>
      <c r="J440" t="s">
        <v>1106</v>
      </c>
      <c r="K440" t="s">
        <v>1107</v>
      </c>
      <c r="L440">
        <v>1348</v>
      </c>
      <c r="N440">
        <v>1009</v>
      </c>
      <c r="O440" t="s">
        <v>133</v>
      </c>
      <c r="P440" t="s">
        <v>133</v>
      </c>
      <c r="Q440">
        <v>1000</v>
      </c>
      <c r="X440">
        <v>9.5000000000000001E-2</v>
      </c>
      <c r="Y440">
        <v>6143.8</v>
      </c>
      <c r="Z440">
        <v>0</v>
      </c>
      <c r="AA440">
        <v>0</v>
      </c>
      <c r="AB440">
        <v>0</v>
      </c>
      <c r="AC440">
        <v>0</v>
      </c>
      <c r="AD440">
        <v>1</v>
      </c>
      <c r="AE440">
        <v>0</v>
      </c>
      <c r="AF440" t="s">
        <v>3</v>
      </c>
      <c r="AG440">
        <v>9.5000000000000001E-2</v>
      </c>
      <c r="AH440">
        <v>2</v>
      </c>
      <c r="AI440">
        <v>68192439</v>
      </c>
      <c r="AJ440">
        <v>450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0</v>
      </c>
      <c r="AR440">
        <v>0</v>
      </c>
    </row>
    <row r="441" spans="1:44" x14ac:dyDescent="0.2">
      <c r="A441">
        <f>ROW(Source!A253)</f>
        <v>253</v>
      </c>
      <c r="B441">
        <v>68192440</v>
      </c>
      <c r="C441">
        <v>68192428</v>
      </c>
      <c r="D441">
        <v>64808665</v>
      </c>
      <c r="E441">
        <v>1</v>
      </c>
      <c r="F441">
        <v>1</v>
      </c>
      <c r="G441">
        <v>1</v>
      </c>
      <c r="H441">
        <v>3</v>
      </c>
      <c r="I441" t="s">
        <v>798</v>
      </c>
      <c r="J441" t="s">
        <v>799</v>
      </c>
      <c r="K441" t="s">
        <v>800</v>
      </c>
      <c r="L441">
        <v>1346</v>
      </c>
      <c r="N441">
        <v>1009</v>
      </c>
      <c r="O441" t="s">
        <v>120</v>
      </c>
      <c r="P441" t="s">
        <v>120</v>
      </c>
      <c r="Q441">
        <v>1</v>
      </c>
      <c r="X441">
        <v>0.5</v>
      </c>
      <c r="Y441">
        <v>1.81</v>
      </c>
      <c r="Z441">
        <v>0</v>
      </c>
      <c r="AA441">
        <v>0</v>
      </c>
      <c r="AB441">
        <v>0</v>
      </c>
      <c r="AC441">
        <v>0</v>
      </c>
      <c r="AD441">
        <v>1</v>
      </c>
      <c r="AE441">
        <v>0</v>
      </c>
      <c r="AF441" t="s">
        <v>3</v>
      </c>
      <c r="AG441">
        <v>0.5</v>
      </c>
      <c r="AH441">
        <v>2</v>
      </c>
      <c r="AI441">
        <v>68192440</v>
      </c>
      <c r="AJ441">
        <v>451</v>
      </c>
      <c r="AK441">
        <v>0</v>
      </c>
      <c r="AL441">
        <v>0</v>
      </c>
      <c r="AM441">
        <v>0</v>
      </c>
      <c r="AN441">
        <v>0</v>
      </c>
      <c r="AO441">
        <v>0</v>
      </c>
      <c r="AP441">
        <v>0</v>
      </c>
      <c r="AQ441">
        <v>0</v>
      </c>
      <c r="AR441">
        <v>0</v>
      </c>
    </row>
    <row r="442" spans="1:44" x14ac:dyDescent="0.2">
      <c r="A442">
        <f>ROW(Source!A253)</f>
        <v>253</v>
      </c>
      <c r="B442">
        <v>68192441</v>
      </c>
      <c r="C442">
        <v>68192428</v>
      </c>
      <c r="D442">
        <v>64821659</v>
      </c>
      <c r="E442">
        <v>1</v>
      </c>
      <c r="F442">
        <v>1</v>
      </c>
      <c r="G442">
        <v>1</v>
      </c>
      <c r="H442">
        <v>3</v>
      </c>
      <c r="I442" t="s">
        <v>1108</v>
      </c>
      <c r="J442" t="s">
        <v>1109</v>
      </c>
      <c r="K442" t="s">
        <v>1110</v>
      </c>
      <c r="L442">
        <v>1348</v>
      </c>
      <c r="N442">
        <v>1009</v>
      </c>
      <c r="O442" t="s">
        <v>133</v>
      </c>
      <c r="P442" t="s">
        <v>133</v>
      </c>
      <c r="Q442">
        <v>1000</v>
      </c>
      <c r="X442">
        <v>0.23100000000000001</v>
      </c>
      <c r="Y442">
        <v>688.8</v>
      </c>
      <c r="Z442">
        <v>0</v>
      </c>
      <c r="AA442">
        <v>0</v>
      </c>
      <c r="AB442">
        <v>0</v>
      </c>
      <c r="AC442">
        <v>0</v>
      </c>
      <c r="AD442">
        <v>1</v>
      </c>
      <c r="AE442">
        <v>0</v>
      </c>
      <c r="AF442" t="s">
        <v>3</v>
      </c>
      <c r="AG442">
        <v>0.23100000000000001</v>
      </c>
      <c r="AH442">
        <v>2</v>
      </c>
      <c r="AI442">
        <v>68192441</v>
      </c>
      <c r="AJ442">
        <v>453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0</v>
      </c>
    </row>
    <row r="443" spans="1:44" x14ac:dyDescent="0.2">
      <c r="A443">
        <f>ROW(Source!A256)</f>
        <v>256</v>
      </c>
      <c r="B443">
        <v>68192443</v>
      </c>
      <c r="C443">
        <v>68192442</v>
      </c>
      <c r="D443">
        <v>18434709</v>
      </c>
      <c r="E443">
        <v>1</v>
      </c>
      <c r="F443">
        <v>1</v>
      </c>
      <c r="G443">
        <v>1</v>
      </c>
      <c r="H443">
        <v>1</v>
      </c>
      <c r="I443" t="s">
        <v>1088</v>
      </c>
      <c r="J443" t="s">
        <v>3</v>
      </c>
      <c r="K443" t="s">
        <v>1089</v>
      </c>
      <c r="L443">
        <v>1369</v>
      </c>
      <c r="N443">
        <v>1013</v>
      </c>
      <c r="O443" t="s">
        <v>665</v>
      </c>
      <c r="P443" t="s">
        <v>665</v>
      </c>
      <c r="Q443">
        <v>1</v>
      </c>
      <c r="X443">
        <v>27.86</v>
      </c>
      <c r="Y443">
        <v>0</v>
      </c>
      <c r="Z443">
        <v>0</v>
      </c>
      <c r="AA443">
        <v>0</v>
      </c>
      <c r="AB443">
        <v>11.27</v>
      </c>
      <c r="AC443">
        <v>0</v>
      </c>
      <c r="AD443">
        <v>1</v>
      </c>
      <c r="AE443">
        <v>1</v>
      </c>
      <c r="AF443" t="s">
        <v>21</v>
      </c>
      <c r="AG443">
        <v>32.038999999999994</v>
      </c>
      <c r="AH443">
        <v>2</v>
      </c>
      <c r="AI443">
        <v>68192443</v>
      </c>
      <c r="AJ443">
        <v>454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0</v>
      </c>
    </row>
    <row r="444" spans="1:44" x14ac:dyDescent="0.2">
      <c r="A444">
        <f>ROW(Source!A256)</f>
        <v>256</v>
      </c>
      <c r="B444">
        <v>68192444</v>
      </c>
      <c r="C444">
        <v>68192442</v>
      </c>
      <c r="D444">
        <v>121548</v>
      </c>
      <c r="E444">
        <v>1</v>
      </c>
      <c r="F444">
        <v>1</v>
      </c>
      <c r="G444">
        <v>1</v>
      </c>
      <c r="H444">
        <v>1</v>
      </c>
      <c r="I444" t="s">
        <v>44</v>
      </c>
      <c r="J444" t="s">
        <v>3</v>
      </c>
      <c r="K444" t="s">
        <v>723</v>
      </c>
      <c r="L444">
        <v>608254</v>
      </c>
      <c r="N444">
        <v>1013</v>
      </c>
      <c r="O444" t="s">
        <v>724</v>
      </c>
      <c r="P444" t="s">
        <v>724</v>
      </c>
      <c r="Q444">
        <v>1</v>
      </c>
      <c r="X444">
        <v>0.23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1</v>
      </c>
      <c r="AE444">
        <v>2</v>
      </c>
      <c r="AF444" t="s">
        <v>20</v>
      </c>
      <c r="AG444">
        <v>0.28750000000000003</v>
      </c>
      <c r="AH444">
        <v>2</v>
      </c>
      <c r="AI444">
        <v>68192444</v>
      </c>
      <c r="AJ444">
        <v>455</v>
      </c>
      <c r="AK444">
        <v>0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0</v>
      </c>
      <c r="AR444">
        <v>0</v>
      </c>
    </row>
    <row r="445" spans="1:44" x14ac:dyDescent="0.2">
      <c r="A445">
        <f>ROW(Source!A256)</f>
        <v>256</v>
      </c>
      <c r="B445">
        <v>68192445</v>
      </c>
      <c r="C445">
        <v>68192442</v>
      </c>
      <c r="D445">
        <v>64871408</v>
      </c>
      <c r="E445">
        <v>1</v>
      </c>
      <c r="F445">
        <v>1</v>
      </c>
      <c r="G445">
        <v>1</v>
      </c>
      <c r="H445">
        <v>2</v>
      </c>
      <c r="I445" t="s">
        <v>789</v>
      </c>
      <c r="J445" t="s">
        <v>790</v>
      </c>
      <c r="K445" t="s">
        <v>791</v>
      </c>
      <c r="L445">
        <v>1368</v>
      </c>
      <c r="N445">
        <v>1011</v>
      </c>
      <c r="O445" t="s">
        <v>669</v>
      </c>
      <c r="P445" t="s">
        <v>669</v>
      </c>
      <c r="Q445">
        <v>1</v>
      </c>
      <c r="X445">
        <v>0.23</v>
      </c>
      <c r="Y445">
        <v>0</v>
      </c>
      <c r="Z445">
        <v>31.26</v>
      </c>
      <c r="AA445">
        <v>13.5</v>
      </c>
      <c r="AB445">
        <v>0</v>
      </c>
      <c r="AC445">
        <v>0</v>
      </c>
      <c r="AD445">
        <v>1</v>
      </c>
      <c r="AE445">
        <v>0</v>
      </c>
      <c r="AF445" t="s">
        <v>20</v>
      </c>
      <c r="AG445">
        <v>0.28750000000000003</v>
      </c>
      <c r="AH445">
        <v>2</v>
      </c>
      <c r="AI445">
        <v>68192445</v>
      </c>
      <c r="AJ445">
        <v>456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0</v>
      </c>
    </row>
    <row r="446" spans="1:44" x14ac:dyDescent="0.2">
      <c r="A446">
        <f>ROW(Source!A256)</f>
        <v>256</v>
      </c>
      <c r="B446">
        <v>68192446</v>
      </c>
      <c r="C446">
        <v>68192442</v>
      </c>
      <c r="D446">
        <v>64871898</v>
      </c>
      <c r="E446">
        <v>1</v>
      </c>
      <c r="F446">
        <v>1</v>
      </c>
      <c r="G446">
        <v>1</v>
      </c>
      <c r="H446">
        <v>2</v>
      </c>
      <c r="I446" t="s">
        <v>1090</v>
      </c>
      <c r="J446" t="s">
        <v>1091</v>
      </c>
      <c r="K446" t="s">
        <v>1092</v>
      </c>
      <c r="L446">
        <v>1368</v>
      </c>
      <c r="N446">
        <v>1011</v>
      </c>
      <c r="O446" t="s">
        <v>669</v>
      </c>
      <c r="P446" t="s">
        <v>669</v>
      </c>
      <c r="Q446">
        <v>1</v>
      </c>
      <c r="X446">
        <v>3.68</v>
      </c>
      <c r="Y446">
        <v>0</v>
      </c>
      <c r="Z446">
        <v>30</v>
      </c>
      <c r="AA446">
        <v>0</v>
      </c>
      <c r="AB446">
        <v>0</v>
      </c>
      <c r="AC446">
        <v>0</v>
      </c>
      <c r="AD446">
        <v>1</v>
      </c>
      <c r="AE446">
        <v>0</v>
      </c>
      <c r="AF446" t="s">
        <v>20</v>
      </c>
      <c r="AG446">
        <v>4.6000000000000005</v>
      </c>
      <c r="AH446">
        <v>2</v>
      </c>
      <c r="AI446">
        <v>68192446</v>
      </c>
      <c r="AJ446">
        <v>457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0</v>
      </c>
    </row>
    <row r="447" spans="1:44" x14ac:dyDescent="0.2">
      <c r="A447">
        <f>ROW(Source!A256)</f>
        <v>256</v>
      </c>
      <c r="B447">
        <v>68192447</v>
      </c>
      <c r="C447">
        <v>68192442</v>
      </c>
      <c r="D447">
        <v>64872992</v>
      </c>
      <c r="E447">
        <v>1</v>
      </c>
      <c r="F447">
        <v>1</v>
      </c>
      <c r="G447">
        <v>1</v>
      </c>
      <c r="H447">
        <v>2</v>
      </c>
      <c r="I447" t="s">
        <v>1093</v>
      </c>
      <c r="J447" t="s">
        <v>1094</v>
      </c>
      <c r="K447" t="s">
        <v>1095</v>
      </c>
      <c r="L447">
        <v>1368</v>
      </c>
      <c r="N447">
        <v>1011</v>
      </c>
      <c r="O447" t="s">
        <v>669</v>
      </c>
      <c r="P447" t="s">
        <v>669</v>
      </c>
      <c r="Q447">
        <v>1</v>
      </c>
      <c r="X447">
        <v>4.5</v>
      </c>
      <c r="Y447">
        <v>0</v>
      </c>
      <c r="Z447">
        <v>2.7</v>
      </c>
      <c r="AA447">
        <v>0</v>
      </c>
      <c r="AB447">
        <v>0</v>
      </c>
      <c r="AC447">
        <v>0</v>
      </c>
      <c r="AD447">
        <v>1</v>
      </c>
      <c r="AE447">
        <v>0</v>
      </c>
      <c r="AF447" t="s">
        <v>20</v>
      </c>
      <c r="AG447">
        <v>5.625</v>
      </c>
      <c r="AH447">
        <v>2</v>
      </c>
      <c r="AI447">
        <v>68192447</v>
      </c>
      <c r="AJ447">
        <v>458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0</v>
      </c>
    </row>
    <row r="448" spans="1:44" x14ac:dyDescent="0.2">
      <c r="A448">
        <f>ROW(Source!A256)</f>
        <v>256</v>
      </c>
      <c r="B448">
        <v>68192448</v>
      </c>
      <c r="C448">
        <v>68192442</v>
      </c>
      <c r="D448">
        <v>64873129</v>
      </c>
      <c r="E448">
        <v>1</v>
      </c>
      <c r="F448">
        <v>1</v>
      </c>
      <c r="G448">
        <v>1</v>
      </c>
      <c r="H448">
        <v>2</v>
      </c>
      <c r="I448" t="s">
        <v>715</v>
      </c>
      <c r="J448" t="s">
        <v>716</v>
      </c>
      <c r="K448" t="s">
        <v>717</v>
      </c>
      <c r="L448">
        <v>1368</v>
      </c>
      <c r="N448">
        <v>1011</v>
      </c>
      <c r="O448" t="s">
        <v>669</v>
      </c>
      <c r="P448" t="s">
        <v>669</v>
      </c>
      <c r="Q448">
        <v>1</v>
      </c>
      <c r="X448">
        <v>0.33</v>
      </c>
      <c r="Y448">
        <v>0</v>
      </c>
      <c r="Z448">
        <v>87.17</v>
      </c>
      <c r="AA448">
        <v>11.6</v>
      </c>
      <c r="AB448">
        <v>0</v>
      </c>
      <c r="AC448">
        <v>0</v>
      </c>
      <c r="AD448">
        <v>1</v>
      </c>
      <c r="AE448">
        <v>0</v>
      </c>
      <c r="AF448" t="s">
        <v>20</v>
      </c>
      <c r="AG448">
        <v>0.41250000000000003</v>
      </c>
      <c r="AH448">
        <v>2</v>
      </c>
      <c r="AI448">
        <v>68192448</v>
      </c>
      <c r="AJ448">
        <v>459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</row>
    <row r="449" spans="1:44" x14ac:dyDescent="0.2">
      <c r="A449">
        <f>ROW(Source!A256)</f>
        <v>256</v>
      </c>
      <c r="B449">
        <v>68192449</v>
      </c>
      <c r="C449">
        <v>68192442</v>
      </c>
      <c r="D449">
        <v>64807275</v>
      </c>
      <c r="E449">
        <v>1</v>
      </c>
      <c r="F449">
        <v>1</v>
      </c>
      <c r="G449">
        <v>1</v>
      </c>
      <c r="H449">
        <v>3</v>
      </c>
      <c r="I449" t="s">
        <v>1096</v>
      </c>
      <c r="J449" t="s">
        <v>1097</v>
      </c>
      <c r="K449" t="s">
        <v>1098</v>
      </c>
      <c r="L449">
        <v>1348</v>
      </c>
      <c r="N449">
        <v>1009</v>
      </c>
      <c r="O449" t="s">
        <v>133</v>
      </c>
      <c r="P449" t="s">
        <v>133</v>
      </c>
      <c r="Q449">
        <v>1000</v>
      </c>
      <c r="X449">
        <v>6.0000000000000001E-3</v>
      </c>
      <c r="Y449">
        <v>1160</v>
      </c>
      <c r="Z449">
        <v>0</v>
      </c>
      <c r="AA449">
        <v>0</v>
      </c>
      <c r="AB449">
        <v>0</v>
      </c>
      <c r="AC449">
        <v>0</v>
      </c>
      <c r="AD449">
        <v>1</v>
      </c>
      <c r="AE449">
        <v>0</v>
      </c>
      <c r="AF449" t="s">
        <v>3</v>
      </c>
      <c r="AG449">
        <v>6.0000000000000001E-3</v>
      </c>
      <c r="AH449">
        <v>2</v>
      </c>
      <c r="AI449">
        <v>68192449</v>
      </c>
      <c r="AJ449">
        <v>460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0</v>
      </c>
    </row>
    <row r="450" spans="1:44" x14ac:dyDescent="0.2">
      <c r="A450">
        <f>ROW(Source!A256)</f>
        <v>256</v>
      </c>
      <c r="B450">
        <v>68192450</v>
      </c>
      <c r="C450">
        <v>68192442</v>
      </c>
      <c r="D450">
        <v>64807310</v>
      </c>
      <c r="E450">
        <v>1</v>
      </c>
      <c r="F450">
        <v>1</v>
      </c>
      <c r="G450">
        <v>1</v>
      </c>
      <c r="H450">
        <v>3</v>
      </c>
      <c r="I450" t="s">
        <v>1099</v>
      </c>
      <c r="J450" t="s">
        <v>1100</v>
      </c>
      <c r="K450" t="s">
        <v>1101</v>
      </c>
      <c r="L450">
        <v>1348</v>
      </c>
      <c r="N450">
        <v>1009</v>
      </c>
      <c r="O450" t="s">
        <v>133</v>
      </c>
      <c r="P450" t="s">
        <v>133</v>
      </c>
      <c r="Q450">
        <v>1000</v>
      </c>
      <c r="X450">
        <v>0.13200000000000001</v>
      </c>
      <c r="Y450">
        <v>1383.11</v>
      </c>
      <c r="Z450">
        <v>0</v>
      </c>
      <c r="AA450">
        <v>0</v>
      </c>
      <c r="AB450">
        <v>0</v>
      </c>
      <c r="AC450">
        <v>0</v>
      </c>
      <c r="AD450">
        <v>1</v>
      </c>
      <c r="AE450">
        <v>0</v>
      </c>
      <c r="AF450" t="s">
        <v>3</v>
      </c>
      <c r="AG450">
        <v>0.13200000000000001</v>
      </c>
      <c r="AH450">
        <v>2</v>
      </c>
      <c r="AI450">
        <v>68192450</v>
      </c>
      <c r="AJ450">
        <v>461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0</v>
      </c>
    </row>
    <row r="451" spans="1:44" x14ac:dyDescent="0.2">
      <c r="A451">
        <f>ROW(Source!A256)</f>
        <v>256</v>
      </c>
      <c r="B451">
        <v>68192451</v>
      </c>
      <c r="C451">
        <v>68192442</v>
      </c>
      <c r="D451">
        <v>64807311</v>
      </c>
      <c r="E451">
        <v>1</v>
      </c>
      <c r="F451">
        <v>1</v>
      </c>
      <c r="G451">
        <v>1</v>
      </c>
      <c r="H451">
        <v>3</v>
      </c>
      <c r="I451" t="s">
        <v>1102</v>
      </c>
      <c r="J451" t="s">
        <v>1103</v>
      </c>
      <c r="K451" t="s">
        <v>1104</v>
      </c>
      <c r="L451">
        <v>1348</v>
      </c>
      <c r="N451">
        <v>1009</v>
      </c>
      <c r="O451" t="s">
        <v>133</v>
      </c>
      <c r="P451" t="s">
        <v>133</v>
      </c>
      <c r="Q451">
        <v>1000</v>
      </c>
      <c r="X451">
        <v>1.9E-2</v>
      </c>
      <c r="Y451">
        <v>1525.49</v>
      </c>
      <c r="Z451">
        <v>0</v>
      </c>
      <c r="AA451">
        <v>0</v>
      </c>
      <c r="AB451">
        <v>0</v>
      </c>
      <c r="AC451">
        <v>0</v>
      </c>
      <c r="AD451">
        <v>1</v>
      </c>
      <c r="AE451">
        <v>0</v>
      </c>
      <c r="AF451" t="s">
        <v>3</v>
      </c>
      <c r="AG451">
        <v>1.9E-2</v>
      </c>
      <c r="AH451">
        <v>2</v>
      </c>
      <c r="AI451">
        <v>68192451</v>
      </c>
      <c r="AJ451">
        <v>462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0</v>
      </c>
    </row>
    <row r="452" spans="1:44" x14ac:dyDescent="0.2">
      <c r="A452">
        <f>ROW(Source!A256)</f>
        <v>256</v>
      </c>
      <c r="B452">
        <v>68192452</v>
      </c>
      <c r="C452">
        <v>68192442</v>
      </c>
      <c r="D452">
        <v>64808650</v>
      </c>
      <c r="E452">
        <v>1</v>
      </c>
      <c r="F452">
        <v>1</v>
      </c>
      <c r="G452">
        <v>1</v>
      </c>
      <c r="H452">
        <v>3</v>
      </c>
      <c r="I452" t="s">
        <v>466</v>
      </c>
      <c r="J452" t="s">
        <v>468</v>
      </c>
      <c r="K452" t="s">
        <v>467</v>
      </c>
      <c r="L452">
        <v>1327</v>
      </c>
      <c r="N452">
        <v>1005</v>
      </c>
      <c r="O452" t="s">
        <v>31</v>
      </c>
      <c r="P452" t="s">
        <v>31</v>
      </c>
      <c r="Q452">
        <v>1</v>
      </c>
      <c r="X452">
        <v>116</v>
      </c>
      <c r="Y452">
        <v>5.71</v>
      </c>
      <c r="Z452">
        <v>0</v>
      </c>
      <c r="AA452">
        <v>0</v>
      </c>
      <c r="AB452">
        <v>0</v>
      </c>
      <c r="AC452">
        <v>0</v>
      </c>
      <c r="AD452">
        <v>1</v>
      </c>
      <c r="AE452">
        <v>0</v>
      </c>
      <c r="AF452" t="s">
        <v>3</v>
      </c>
      <c r="AG452">
        <v>116</v>
      </c>
      <c r="AH452">
        <v>2</v>
      </c>
      <c r="AI452">
        <v>68192452</v>
      </c>
      <c r="AJ452">
        <v>463</v>
      </c>
      <c r="AK452">
        <v>0</v>
      </c>
      <c r="AL452">
        <v>0</v>
      </c>
      <c r="AM452">
        <v>0</v>
      </c>
      <c r="AN452">
        <v>0</v>
      </c>
      <c r="AO452">
        <v>0</v>
      </c>
      <c r="AP452">
        <v>0</v>
      </c>
      <c r="AQ452">
        <v>0</v>
      </c>
      <c r="AR452">
        <v>0</v>
      </c>
    </row>
    <row r="453" spans="1:44" x14ac:dyDescent="0.2">
      <c r="A453">
        <f>ROW(Source!A256)</f>
        <v>256</v>
      </c>
      <c r="B453">
        <v>68192453</v>
      </c>
      <c r="C453">
        <v>68192442</v>
      </c>
      <c r="D453">
        <v>64808653</v>
      </c>
      <c r="E453">
        <v>1</v>
      </c>
      <c r="F453">
        <v>1</v>
      </c>
      <c r="G453">
        <v>1</v>
      </c>
      <c r="H453">
        <v>3</v>
      </c>
      <c r="I453" t="s">
        <v>1105</v>
      </c>
      <c r="J453" t="s">
        <v>1106</v>
      </c>
      <c r="K453" t="s">
        <v>1107</v>
      </c>
      <c r="L453">
        <v>1348</v>
      </c>
      <c r="N453">
        <v>1009</v>
      </c>
      <c r="O453" t="s">
        <v>133</v>
      </c>
      <c r="P453" t="s">
        <v>133</v>
      </c>
      <c r="Q453">
        <v>1000</v>
      </c>
      <c r="X453">
        <v>5.7000000000000002E-2</v>
      </c>
      <c r="Y453">
        <v>6143.8</v>
      </c>
      <c r="Z453">
        <v>0</v>
      </c>
      <c r="AA453">
        <v>0</v>
      </c>
      <c r="AB453">
        <v>0</v>
      </c>
      <c r="AC453">
        <v>0</v>
      </c>
      <c r="AD453">
        <v>1</v>
      </c>
      <c r="AE453">
        <v>0</v>
      </c>
      <c r="AF453" t="s">
        <v>3</v>
      </c>
      <c r="AG453">
        <v>5.7000000000000002E-2</v>
      </c>
      <c r="AH453">
        <v>2</v>
      </c>
      <c r="AI453">
        <v>68192453</v>
      </c>
      <c r="AJ453">
        <v>464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0</v>
      </c>
      <c r="AQ453">
        <v>0</v>
      </c>
      <c r="AR453">
        <v>0</v>
      </c>
    </row>
    <row r="454" spans="1:44" x14ac:dyDescent="0.2">
      <c r="A454">
        <f>ROW(Source!A256)</f>
        <v>256</v>
      </c>
      <c r="B454">
        <v>68192454</v>
      </c>
      <c r="C454">
        <v>68192442</v>
      </c>
      <c r="D454">
        <v>64821659</v>
      </c>
      <c r="E454">
        <v>1</v>
      </c>
      <c r="F454">
        <v>1</v>
      </c>
      <c r="G454">
        <v>1</v>
      </c>
      <c r="H454">
        <v>3</v>
      </c>
      <c r="I454" t="s">
        <v>1108</v>
      </c>
      <c r="J454" t="s">
        <v>1109</v>
      </c>
      <c r="K454" t="s">
        <v>1110</v>
      </c>
      <c r="L454">
        <v>1348</v>
      </c>
      <c r="N454">
        <v>1009</v>
      </c>
      <c r="O454" t="s">
        <v>133</v>
      </c>
      <c r="P454" t="s">
        <v>133</v>
      </c>
      <c r="Q454">
        <v>1000</v>
      </c>
      <c r="X454">
        <v>0.106</v>
      </c>
      <c r="Y454">
        <v>688.8</v>
      </c>
      <c r="Z454">
        <v>0</v>
      </c>
      <c r="AA454">
        <v>0</v>
      </c>
      <c r="AB454">
        <v>0</v>
      </c>
      <c r="AC454">
        <v>0</v>
      </c>
      <c r="AD454">
        <v>1</v>
      </c>
      <c r="AE454">
        <v>0</v>
      </c>
      <c r="AF454" t="s">
        <v>3</v>
      </c>
      <c r="AG454">
        <v>0.106</v>
      </c>
      <c r="AH454">
        <v>2</v>
      </c>
      <c r="AI454">
        <v>68192454</v>
      </c>
      <c r="AJ454">
        <v>466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0</v>
      </c>
      <c r="AR454">
        <v>0</v>
      </c>
    </row>
    <row r="455" spans="1:44" x14ac:dyDescent="0.2">
      <c r="A455">
        <f>ROW(Source!A259)</f>
        <v>259</v>
      </c>
      <c r="B455">
        <v>68192776</v>
      </c>
      <c r="C455">
        <v>68192775</v>
      </c>
      <c r="D455">
        <v>18411771</v>
      </c>
      <c r="E455">
        <v>1</v>
      </c>
      <c r="F455">
        <v>1</v>
      </c>
      <c r="G455">
        <v>1</v>
      </c>
      <c r="H455">
        <v>1</v>
      </c>
      <c r="I455" t="s">
        <v>1111</v>
      </c>
      <c r="J455" t="s">
        <v>3</v>
      </c>
      <c r="K455" t="s">
        <v>1112</v>
      </c>
      <c r="L455">
        <v>1369</v>
      </c>
      <c r="N455">
        <v>1013</v>
      </c>
      <c r="O455" t="s">
        <v>665</v>
      </c>
      <c r="P455" t="s">
        <v>665</v>
      </c>
      <c r="Q455">
        <v>1</v>
      </c>
      <c r="X455">
        <v>39.51</v>
      </c>
      <c r="Y455">
        <v>0</v>
      </c>
      <c r="Z455">
        <v>0</v>
      </c>
      <c r="AA455">
        <v>0</v>
      </c>
      <c r="AB455">
        <v>7.94</v>
      </c>
      <c r="AC455">
        <v>0</v>
      </c>
      <c r="AD455">
        <v>1</v>
      </c>
      <c r="AE455">
        <v>1</v>
      </c>
      <c r="AF455" t="s">
        <v>21</v>
      </c>
      <c r="AG455">
        <v>45.436499999999995</v>
      </c>
      <c r="AH455">
        <v>2</v>
      </c>
      <c r="AI455">
        <v>68192776</v>
      </c>
      <c r="AJ455">
        <v>467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0</v>
      </c>
      <c r="AQ455">
        <v>0</v>
      </c>
      <c r="AR455">
        <v>0</v>
      </c>
    </row>
    <row r="456" spans="1:44" x14ac:dyDescent="0.2">
      <c r="A456">
        <f>ROW(Source!A259)</f>
        <v>259</v>
      </c>
      <c r="B456">
        <v>68192777</v>
      </c>
      <c r="C456">
        <v>68192775</v>
      </c>
      <c r="D456">
        <v>121548</v>
      </c>
      <c r="E456">
        <v>1</v>
      </c>
      <c r="F456">
        <v>1</v>
      </c>
      <c r="G456">
        <v>1</v>
      </c>
      <c r="H456">
        <v>1</v>
      </c>
      <c r="I456" t="s">
        <v>44</v>
      </c>
      <c r="J456" t="s">
        <v>3</v>
      </c>
      <c r="K456" t="s">
        <v>723</v>
      </c>
      <c r="L456">
        <v>608254</v>
      </c>
      <c r="N456">
        <v>1013</v>
      </c>
      <c r="O456" t="s">
        <v>724</v>
      </c>
      <c r="P456" t="s">
        <v>724</v>
      </c>
      <c r="Q456">
        <v>1</v>
      </c>
      <c r="X456">
        <v>1.27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1</v>
      </c>
      <c r="AE456">
        <v>2</v>
      </c>
      <c r="AF456" t="s">
        <v>20</v>
      </c>
      <c r="AG456">
        <v>1.5874999999999999</v>
      </c>
      <c r="AH456">
        <v>2</v>
      </c>
      <c r="AI456">
        <v>68192777</v>
      </c>
      <c r="AJ456">
        <v>468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v>0</v>
      </c>
      <c r="AQ456">
        <v>0</v>
      </c>
      <c r="AR456">
        <v>0</v>
      </c>
    </row>
    <row r="457" spans="1:44" x14ac:dyDescent="0.2">
      <c r="A457">
        <f>ROW(Source!A259)</f>
        <v>259</v>
      </c>
      <c r="B457">
        <v>68192778</v>
      </c>
      <c r="C457">
        <v>68192775</v>
      </c>
      <c r="D457">
        <v>64871408</v>
      </c>
      <c r="E457">
        <v>1</v>
      </c>
      <c r="F457">
        <v>1</v>
      </c>
      <c r="G457">
        <v>1</v>
      </c>
      <c r="H457">
        <v>2</v>
      </c>
      <c r="I457" t="s">
        <v>789</v>
      </c>
      <c r="J457" t="s">
        <v>790</v>
      </c>
      <c r="K457" t="s">
        <v>791</v>
      </c>
      <c r="L457">
        <v>1368</v>
      </c>
      <c r="N457">
        <v>1011</v>
      </c>
      <c r="O457" t="s">
        <v>669</v>
      </c>
      <c r="P457" t="s">
        <v>669</v>
      </c>
      <c r="Q457">
        <v>1</v>
      </c>
      <c r="X457">
        <v>1.27</v>
      </c>
      <c r="Y457">
        <v>0</v>
      </c>
      <c r="Z457">
        <v>31.26</v>
      </c>
      <c r="AA457">
        <v>13.5</v>
      </c>
      <c r="AB457">
        <v>0</v>
      </c>
      <c r="AC457">
        <v>0</v>
      </c>
      <c r="AD457">
        <v>1</v>
      </c>
      <c r="AE457">
        <v>0</v>
      </c>
      <c r="AF457" t="s">
        <v>20</v>
      </c>
      <c r="AG457">
        <v>1.5874999999999999</v>
      </c>
      <c r="AH457">
        <v>2</v>
      </c>
      <c r="AI457">
        <v>68192778</v>
      </c>
      <c r="AJ457">
        <v>469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0</v>
      </c>
      <c r="AQ457">
        <v>0</v>
      </c>
      <c r="AR457">
        <v>0</v>
      </c>
    </row>
    <row r="458" spans="1:44" x14ac:dyDescent="0.2">
      <c r="A458">
        <f>ROW(Source!A259)</f>
        <v>259</v>
      </c>
      <c r="B458">
        <v>68192779</v>
      </c>
      <c r="C458">
        <v>68192775</v>
      </c>
      <c r="D458">
        <v>64871825</v>
      </c>
      <c r="E458">
        <v>1</v>
      </c>
      <c r="F458">
        <v>1</v>
      </c>
      <c r="G458">
        <v>1</v>
      </c>
      <c r="H458">
        <v>2</v>
      </c>
      <c r="I458" t="s">
        <v>1113</v>
      </c>
      <c r="J458" t="s">
        <v>1114</v>
      </c>
      <c r="K458" t="s">
        <v>1115</v>
      </c>
      <c r="L458">
        <v>1368</v>
      </c>
      <c r="N458">
        <v>1011</v>
      </c>
      <c r="O458" t="s">
        <v>669</v>
      </c>
      <c r="P458" t="s">
        <v>669</v>
      </c>
      <c r="Q458">
        <v>1</v>
      </c>
      <c r="X458">
        <v>9.07</v>
      </c>
      <c r="Y458">
        <v>0</v>
      </c>
      <c r="Z458">
        <v>0.5</v>
      </c>
      <c r="AA458">
        <v>0</v>
      </c>
      <c r="AB458">
        <v>0</v>
      </c>
      <c r="AC458">
        <v>0</v>
      </c>
      <c r="AD458">
        <v>1</v>
      </c>
      <c r="AE458">
        <v>0</v>
      </c>
      <c r="AF458" t="s">
        <v>20</v>
      </c>
      <c r="AG458">
        <v>11.3375</v>
      </c>
      <c r="AH458">
        <v>2</v>
      </c>
      <c r="AI458">
        <v>68192779</v>
      </c>
      <c r="AJ458">
        <v>470</v>
      </c>
      <c r="AK458">
        <v>0</v>
      </c>
      <c r="AL458">
        <v>0</v>
      </c>
      <c r="AM458">
        <v>0</v>
      </c>
      <c r="AN458">
        <v>0</v>
      </c>
      <c r="AO458">
        <v>0</v>
      </c>
      <c r="AP458">
        <v>0</v>
      </c>
      <c r="AQ458">
        <v>0</v>
      </c>
      <c r="AR458">
        <v>0</v>
      </c>
    </row>
    <row r="459" spans="1:44" x14ac:dyDescent="0.2">
      <c r="A459">
        <f>ROW(Source!A259)</f>
        <v>259</v>
      </c>
      <c r="B459">
        <v>68192780</v>
      </c>
      <c r="C459">
        <v>68192775</v>
      </c>
      <c r="D459">
        <v>64842728</v>
      </c>
      <c r="E459">
        <v>1</v>
      </c>
      <c r="F459">
        <v>1</v>
      </c>
      <c r="G459">
        <v>1</v>
      </c>
      <c r="H459">
        <v>3</v>
      </c>
      <c r="I459" t="s">
        <v>1116</v>
      </c>
      <c r="J459" t="s">
        <v>1117</v>
      </c>
      <c r="K459" t="s">
        <v>1118</v>
      </c>
      <c r="L459">
        <v>1339</v>
      </c>
      <c r="N459">
        <v>1007</v>
      </c>
      <c r="O459" t="s">
        <v>712</v>
      </c>
      <c r="P459" t="s">
        <v>712</v>
      </c>
      <c r="Q459">
        <v>1</v>
      </c>
      <c r="X459">
        <v>2.04</v>
      </c>
      <c r="Y459">
        <v>548.29999999999995</v>
      </c>
      <c r="Z459">
        <v>0</v>
      </c>
      <c r="AA459">
        <v>0</v>
      </c>
      <c r="AB459">
        <v>0</v>
      </c>
      <c r="AC459">
        <v>0</v>
      </c>
      <c r="AD459">
        <v>1</v>
      </c>
      <c r="AE459">
        <v>0</v>
      </c>
      <c r="AF459" t="s">
        <v>3</v>
      </c>
      <c r="AG459">
        <v>2.04</v>
      </c>
      <c r="AH459">
        <v>2</v>
      </c>
      <c r="AI459">
        <v>68192780</v>
      </c>
      <c r="AJ459">
        <v>471</v>
      </c>
      <c r="AK459">
        <v>0</v>
      </c>
      <c r="AL459">
        <v>0</v>
      </c>
      <c r="AM459">
        <v>0</v>
      </c>
      <c r="AN459">
        <v>0</v>
      </c>
      <c r="AO459">
        <v>0</v>
      </c>
      <c r="AP459">
        <v>0</v>
      </c>
      <c r="AQ459">
        <v>0</v>
      </c>
      <c r="AR459">
        <v>0</v>
      </c>
    </row>
    <row r="460" spans="1:44" x14ac:dyDescent="0.2">
      <c r="A460">
        <f>ROW(Source!A259)</f>
        <v>259</v>
      </c>
      <c r="B460">
        <v>68192781</v>
      </c>
      <c r="C460">
        <v>68192775</v>
      </c>
      <c r="D460">
        <v>64847311</v>
      </c>
      <c r="E460">
        <v>1</v>
      </c>
      <c r="F460">
        <v>1</v>
      </c>
      <c r="G460">
        <v>1</v>
      </c>
      <c r="H460">
        <v>3</v>
      </c>
      <c r="I460" t="s">
        <v>709</v>
      </c>
      <c r="J460" t="s">
        <v>710</v>
      </c>
      <c r="K460" t="s">
        <v>711</v>
      </c>
      <c r="L460">
        <v>1339</v>
      </c>
      <c r="N460">
        <v>1007</v>
      </c>
      <c r="O460" t="s">
        <v>712</v>
      </c>
      <c r="P460" t="s">
        <v>712</v>
      </c>
      <c r="Q460">
        <v>1</v>
      </c>
      <c r="X460">
        <v>3.5</v>
      </c>
      <c r="Y460">
        <v>2.44</v>
      </c>
      <c r="Z460">
        <v>0</v>
      </c>
      <c r="AA460">
        <v>0</v>
      </c>
      <c r="AB460">
        <v>0</v>
      </c>
      <c r="AC460">
        <v>0</v>
      </c>
      <c r="AD460">
        <v>1</v>
      </c>
      <c r="AE460">
        <v>0</v>
      </c>
      <c r="AF460" t="s">
        <v>3</v>
      </c>
      <c r="AG460">
        <v>3.5</v>
      </c>
      <c r="AH460">
        <v>2</v>
      </c>
      <c r="AI460">
        <v>68192781</v>
      </c>
      <c r="AJ460">
        <v>472</v>
      </c>
      <c r="AK460">
        <v>0</v>
      </c>
      <c r="AL460">
        <v>0</v>
      </c>
      <c r="AM460">
        <v>0</v>
      </c>
      <c r="AN460">
        <v>0</v>
      </c>
      <c r="AO460">
        <v>0</v>
      </c>
      <c r="AP460">
        <v>0</v>
      </c>
      <c r="AQ460">
        <v>0</v>
      </c>
      <c r="AR460">
        <v>0</v>
      </c>
    </row>
    <row r="461" spans="1:44" x14ac:dyDescent="0.2">
      <c r="A461">
        <f>ROW(Source!A260)</f>
        <v>260</v>
      </c>
      <c r="B461">
        <v>68192783</v>
      </c>
      <c r="C461">
        <v>68192782</v>
      </c>
      <c r="D461">
        <v>18410572</v>
      </c>
      <c r="E461">
        <v>1</v>
      </c>
      <c r="F461">
        <v>1</v>
      </c>
      <c r="G461">
        <v>1</v>
      </c>
      <c r="H461">
        <v>1</v>
      </c>
      <c r="I461" t="s">
        <v>1119</v>
      </c>
      <c r="J461" t="s">
        <v>3</v>
      </c>
      <c r="K461" t="s">
        <v>1120</v>
      </c>
      <c r="L461">
        <v>1369</v>
      </c>
      <c r="N461">
        <v>1013</v>
      </c>
      <c r="O461" t="s">
        <v>665</v>
      </c>
      <c r="P461" t="s">
        <v>665</v>
      </c>
      <c r="Q461">
        <v>1</v>
      </c>
      <c r="X461">
        <v>310.42</v>
      </c>
      <c r="Y461">
        <v>0</v>
      </c>
      <c r="Z461">
        <v>0</v>
      </c>
      <c r="AA461">
        <v>0</v>
      </c>
      <c r="AB461">
        <v>8.74</v>
      </c>
      <c r="AC461">
        <v>0</v>
      </c>
      <c r="AD461">
        <v>1</v>
      </c>
      <c r="AE461">
        <v>1</v>
      </c>
      <c r="AF461" t="s">
        <v>21</v>
      </c>
      <c r="AG461">
        <v>356.983</v>
      </c>
      <c r="AH461">
        <v>2</v>
      </c>
      <c r="AI461">
        <v>68192783</v>
      </c>
      <c r="AJ461">
        <v>473</v>
      </c>
      <c r="AK461">
        <v>0</v>
      </c>
      <c r="AL461">
        <v>0</v>
      </c>
      <c r="AM461">
        <v>0</v>
      </c>
      <c r="AN461">
        <v>0</v>
      </c>
      <c r="AO461">
        <v>0</v>
      </c>
      <c r="AP461">
        <v>0</v>
      </c>
      <c r="AQ461">
        <v>0</v>
      </c>
      <c r="AR461">
        <v>0</v>
      </c>
    </row>
    <row r="462" spans="1:44" x14ac:dyDescent="0.2">
      <c r="A462">
        <f>ROW(Source!A260)</f>
        <v>260</v>
      </c>
      <c r="B462">
        <v>68192784</v>
      </c>
      <c r="C462">
        <v>68192782</v>
      </c>
      <c r="D462">
        <v>121548</v>
      </c>
      <c r="E462">
        <v>1</v>
      </c>
      <c r="F462">
        <v>1</v>
      </c>
      <c r="G462">
        <v>1</v>
      </c>
      <c r="H462">
        <v>1</v>
      </c>
      <c r="I462" t="s">
        <v>44</v>
      </c>
      <c r="J462" t="s">
        <v>3</v>
      </c>
      <c r="K462" t="s">
        <v>723</v>
      </c>
      <c r="L462">
        <v>608254</v>
      </c>
      <c r="N462">
        <v>1013</v>
      </c>
      <c r="O462" t="s">
        <v>724</v>
      </c>
      <c r="P462" t="s">
        <v>724</v>
      </c>
      <c r="Q462">
        <v>1</v>
      </c>
      <c r="X462">
        <v>1.72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1</v>
      </c>
      <c r="AE462">
        <v>2</v>
      </c>
      <c r="AF462" t="s">
        <v>20</v>
      </c>
      <c r="AG462">
        <v>2.15</v>
      </c>
      <c r="AH462">
        <v>2</v>
      </c>
      <c r="AI462">
        <v>68192784</v>
      </c>
      <c r="AJ462">
        <v>474</v>
      </c>
      <c r="AK462">
        <v>0</v>
      </c>
      <c r="AL462">
        <v>0</v>
      </c>
      <c r="AM462">
        <v>0</v>
      </c>
      <c r="AN462">
        <v>0</v>
      </c>
      <c r="AO462">
        <v>0</v>
      </c>
      <c r="AP462">
        <v>0</v>
      </c>
      <c r="AQ462">
        <v>0</v>
      </c>
      <c r="AR462">
        <v>0</v>
      </c>
    </row>
    <row r="463" spans="1:44" x14ac:dyDescent="0.2">
      <c r="A463">
        <f>ROW(Source!A260)</f>
        <v>260</v>
      </c>
      <c r="B463">
        <v>68192785</v>
      </c>
      <c r="C463">
        <v>68192782</v>
      </c>
      <c r="D463">
        <v>64871195</v>
      </c>
      <c r="E463">
        <v>1</v>
      </c>
      <c r="F463">
        <v>1</v>
      </c>
      <c r="G463">
        <v>1</v>
      </c>
      <c r="H463">
        <v>2</v>
      </c>
      <c r="I463" t="s">
        <v>1121</v>
      </c>
      <c r="J463" t="s">
        <v>1122</v>
      </c>
      <c r="K463" t="s">
        <v>1123</v>
      </c>
      <c r="L463">
        <v>1368</v>
      </c>
      <c r="N463">
        <v>1011</v>
      </c>
      <c r="O463" t="s">
        <v>669</v>
      </c>
      <c r="P463" t="s">
        <v>669</v>
      </c>
      <c r="Q463">
        <v>1</v>
      </c>
      <c r="X463">
        <v>0.02</v>
      </c>
      <c r="Y463">
        <v>0</v>
      </c>
      <c r="Z463">
        <v>83.43</v>
      </c>
      <c r="AA463">
        <v>13.5</v>
      </c>
      <c r="AB463">
        <v>0</v>
      </c>
      <c r="AC463">
        <v>0</v>
      </c>
      <c r="AD463">
        <v>1</v>
      </c>
      <c r="AE463">
        <v>0</v>
      </c>
      <c r="AF463" t="s">
        <v>20</v>
      </c>
      <c r="AG463">
        <v>2.5000000000000001E-2</v>
      </c>
      <c r="AH463">
        <v>2</v>
      </c>
      <c r="AI463">
        <v>68192785</v>
      </c>
      <c r="AJ463">
        <v>475</v>
      </c>
      <c r="AK463">
        <v>0</v>
      </c>
      <c r="AL463">
        <v>0</v>
      </c>
      <c r="AM463">
        <v>0</v>
      </c>
      <c r="AN463">
        <v>0</v>
      </c>
      <c r="AO463">
        <v>0</v>
      </c>
      <c r="AP463">
        <v>0</v>
      </c>
      <c r="AQ463">
        <v>0</v>
      </c>
      <c r="AR463">
        <v>0</v>
      </c>
    </row>
    <row r="464" spans="1:44" x14ac:dyDescent="0.2">
      <c r="A464">
        <f>ROW(Source!A260)</f>
        <v>260</v>
      </c>
      <c r="B464">
        <v>68192786</v>
      </c>
      <c r="C464">
        <v>68192782</v>
      </c>
      <c r="D464">
        <v>64871276</v>
      </c>
      <c r="E464">
        <v>1</v>
      </c>
      <c r="F464">
        <v>1</v>
      </c>
      <c r="G464">
        <v>1</v>
      </c>
      <c r="H464">
        <v>2</v>
      </c>
      <c r="I464" t="s">
        <v>1124</v>
      </c>
      <c r="J464" t="s">
        <v>1125</v>
      </c>
      <c r="K464" t="s">
        <v>1126</v>
      </c>
      <c r="L464">
        <v>1368</v>
      </c>
      <c r="N464">
        <v>1011</v>
      </c>
      <c r="O464" t="s">
        <v>669</v>
      </c>
      <c r="P464" t="s">
        <v>669</v>
      </c>
      <c r="Q464">
        <v>1</v>
      </c>
      <c r="X464">
        <v>0.01</v>
      </c>
      <c r="Y464">
        <v>0</v>
      </c>
      <c r="Z464">
        <v>88.01</v>
      </c>
      <c r="AA464">
        <v>11.6</v>
      </c>
      <c r="AB464">
        <v>0</v>
      </c>
      <c r="AC464">
        <v>0</v>
      </c>
      <c r="AD464">
        <v>1</v>
      </c>
      <c r="AE464">
        <v>0</v>
      </c>
      <c r="AF464" t="s">
        <v>20</v>
      </c>
      <c r="AG464">
        <v>1.2500000000000001E-2</v>
      </c>
      <c r="AH464">
        <v>2</v>
      </c>
      <c r="AI464">
        <v>68192786</v>
      </c>
      <c r="AJ464">
        <v>476</v>
      </c>
      <c r="AK464">
        <v>0</v>
      </c>
      <c r="AL464">
        <v>0</v>
      </c>
      <c r="AM464">
        <v>0</v>
      </c>
      <c r="AN464">
        <v>0</v>
      </c>
      <c r="AO464">
        <v>0</v>
      </c>
      <c r="AP464">
        <v>0</v>
      </c>
      <c r="AQ464">
        <v>0</v>
      </c>
      <c r="AR464">
        <v>0</v>
      </c>
    </row>
    <row r="465" spans="1:44" x14ac:dyDescent="0.2">
      <c r="A465">
        <f>ROW(Source!A260)</f>
        <v>260</v>
      </c>
      <c r="B465">
        <v>68192787</v>
      </c>
      <c r="C465">
        <v>68192782</v>
      </c>
      <c r="D465">
        <v>64871816</v>
      </c>
      <c r="E465">
        <v>1</v>
      </c>
      <c r="F465">
        <v>1</v>
      </c>
      <c r="G465">
        <v>1</v>
      </c>
      <c r="H465">
        <v>2</v>
      </c>
      <c r="I465" t="s">
        <v>805</v>
      </c>
      <c r="J465" t="s">
        <v>806</v>
      </c>
      <c r="K465" t="s">
        <v>807</v>
      </c>
      <c r="L465">
        <v>1368</v>
      </c>
      <c r="N465">
        <v>1011</v>
      </c>
      <c r="O465" t="s">
        <v>669</v>
      </c>
      <c r="P465" t="s">
        <v>669</v>
      </c>
      <c r="Q465">
        <v>1</v>
      </c>
      <c r="X465">
        <v>1.69</v>
      </c>
      <c r="Y465">
        <v>0</v>
      </c>
      <c r="Z465">
        <v>12.4</v>
      </c>
      <c r="AA465">
        <v>10.06</v>
      </c>
      <c r="AB465">
        <v>0</v>
      </c>
      <c r="AC465">
        <v>0</v>
      </c>
      <c r="AD465">
        <v>1</v>
      </c>
      <c r="AE465">
        <v>0</v>
      </c>
      <c r="AF465" t="s">
        <v>20</v>
      </c>
      <c r="AG465">
        <v>2.1124999999999998</v>
      </c>
      <c r="AH465">
        <v>2</v>
      </c>
      <c r="AI465">
        <v>68192787</v>
      </c>
      <c r="AJ465">
        <v>477</v>
      </c>
      <c r="AK465">
        <v>0</v>
      </c>
      <c r="AL465">
        <v>0</v>
      </c>
      <c r="AM465">
        <v>0</v>
      </c>
      <c r="AN465">
        <v>0</v>
      </c>
      <c r="AO465">
        <v>0</v>
      </c>
      <c r="AP465">
        <v>0</v>
      </c>
      <c r="AQ465">
        <v>0</v>
      </c>
      <c r="AR465">
        <v>0</v>
      </c>
    </row>
    <row r="466" spans="1:44" x14ac:dyDescent="0.2">
      <c r="A466">
        <f>ROW(Source!A260)</f>
        <v>260</v>
      </c>
      <c r="B466">
        <v>68192788</v>
      </c>
      <c r="C466">
        <v>68192782</v>
      </c>
      <c r="D466">
        <v>64872921</v>
      </c>
      <c r="E466">
        <v>1</v>
      </c>
      <c r="F466">
        <v>1</v>
      </c>
      <c r="G466">
        <v>1</v>
      </c>
      <c r="H466">
        <v>2</v>
      </c>
      <c r="I466" t="s">
        <v>1127</v>
      </c>
      <c r="J466" t="s">
        <v>1128</v>
      </c>
      <c r="K466" t="s">
        <v>1129</v>
      </c>
      <c r="L466">
        <v>1368</v>
      </c>
      <c r="N466">
        <v>1011</v>
      </c>
      <c r="O466" t="s">
        <v>669</v>
      </c>
      <c r="P466" t="s">
        <v>669</v>
      </c>
      <c r="Q466">
        <v>1</v>
      </c>
      <c r="X466">
        <v>0.05</v>
      </c>
      <c r="Y466">
        <v>0</v>
      </c>
      <c r="Z466">
        <v>9.9700000000000006</v>
      </c>
      <c r="AA466">
        <v>0</v>
      </c>
      <c r="AB466">
        <v>0</v>
      </c>
      <c r="AC466">
        <v>0</v>
      </c>
      <c r="AD466">
        <v>1</v>
      </c>
      <c r="AE466">
        <v>0</v>
      </c>
      <c r="AF466" t="s">
        <v>20</v>
      </c>
      <c r="AG466">
        <v>6.25E-2</v>
      </c>
      <c r="AH466">
        <v>2</v>
      </c>
      <c r="AI466">
        <v>68192788</v>
      </c>
      <c r="AJ466">
        <v>478</v>
      </c>
      <c r="AK466">
        <v>0</v>
      </c>
      <c r="AL466">
        <v>0</v>
      </c>
      <c r="AM466">
        <v>0</v>
      </c>
      <c r="AN466">
        <v>0</v>
      </c>
      <c r="AO466">
        <v>0</v>
      </c>
      <c r="AP466">
        <v>0</v>
      </c>
      <c r="AQ466">
        <v>0</v>
      </c>
      <c r="AR466">
        <v>0</v>
      </c>
    </row>
    <row r="467" spans="1:44" x14ac:dyDescent="0.2">
      <c r="A467">
        <f>ROW(Source!A260)</f>
        <v>260</v>
      </c>
      <c r="B467">
        <v>68192789</v>
      </c>
      <c r="C467">
        <v>68192782</v>
      </c>
      <c r="D467">
        <v>64873129</v>
      </c>
      <c r="E467">
        <v>1</v>
      </c>
      <c r="F467">
        <v>1</v>
      </c>
      <c r="G467">
        <v>1</v>
      </c>
      <c r="H467">
        <v>2</v>
      </c>
      <c r="I467" t="s">
        <v>715</v>
      </c>
      <c r="J467" t="s">
        <v>716</v>
      </c>
      <c r="K467" t="s">
        <v>717</v>
      </c>
      <c r="L467">
        <v>1368</v>
      </c>
      <c r="N467">
        <v>1011</v>
      </c>
      <c r="O467" t="s">
        <v>669</v>
      </c>
      <c r="P467" t="s">
        <v>669</v>
      </c>
      <c r="Q467">
        <v>1</v>
      </c>
      <c r="X467">
        <v>0.01</v>
      </c>
      <c r="Y467">
        <v>0</v>
      </c>
      <c r="Z467">
        <v>87.17</v>
      </c>
      <c r="AA467">
        <v>11.6</v>
      </c>
      <c r="AB467">
        <v>0</v>
      </c>
      <c r="AC467">
        <v>0</v>
      </c>
      <c r="AD467">
        <v>1</v>
      </c>
      <c r="AE467">
        <v>0</v>
      </c>
      <c r="AF467" t="s">
        <v>20</v>
      </c>
      <c r="AG467">
        <v>1.2500000000000001E-2</v>
      </c>
      <c r="AH467">
        <v>2</v>
      </c>
      <c r="AI467">
        <v>68192789</v>
      </c>
      <c r="AJ467">
        <v>479</v>
      </c>
      <c r="AK467">
        <v>0</v>
      </c>
      <c r="AL467">
        <v>0</v>
      </c>
      <c r="AM467">
        <v>0</v>
      </c>
      <c r="AN467">
        <v>0</v>
      </c>
      <c r="AO467">
        <v>0</v>
      </c>
      <c r="AP467">
        <v>0</v>
      </c>
      <c r="AQ467">
        <v>0</v>
      </c>
      <c r="AR467">
        <v>0</v>
      </c>
    </row>
    <row r="468" spans="1:44" x14ac:dyDescent="0.2">
      <c r="A468">
        <f>ROW(Source!A260)</f>
        <v>260</v>
      </c>
      <c r="B468">
        <v>68192790</v>
      </c>
      <c r="C468">
        <v>68192782</v>
      </c>
      <c r="D468">
        <v>64808842</v>
      </c>
      <c r="E468">
        <v>1</v>
      </c>
      <c r="F468">
        <v>1</v>
      </c>
      <c r="G468">
        <v>1</v>
      </c>
      <c r="H468">
        <v>3</v>
      </c>
      <c r="I468" t="s">
        <v>1130</v>
      </c>
      <c r="J468" t="s">
        <v>1131</v>
      </c>
      <c r="K468" t="s">
        <v>1132</v>
      </c>
      <c r="L468">
        <v>1348</v>
      </c>
      <c r="N468">
        <v>1009</v>
      </c>
      <c r="O468" t="s">
        <v>133</v>
      </c>
      <c r="P468" t="s">
        <v>133</v>
      </c>
      <c r="Q468">
        <v>1000</v>
      </c>
      <c r="X468">
        <v>1.2999999999999999E-2</v>
      </c>
      <c r="Y468">
        <v>6532.53</v>
      </c>
      <c r="Z468">
        <v>0</v>
      </c>
      <c r="AA468">
        <v>0</v>
      </c>
      <c r="AB468">
        <v>0</v>
      </c>
      <c r="AC468">
        <v>0</v>
      </c>
      <c r="AD468">
        <v>1</v>
      </c>
      <c r="AE468">
        <v>0</v>
      </c>
      <c r="AF468" t="s">
        <v>3</v>
      </c>
      <c r="AG468">
        <v>1.2999999999999999E-2</v>
      </c>
      <c r="AH468">
        <v>2</v>
      </c>
      <c r="AI468">
        <v>68192790</v>
      </c>
      <c r="AJ468">
        <v>480</v>
      </c>
      <c r="AK468">
        <v>0</v>
      </c>
      <c r="AL468">
        <v>0</v>
      </c>
      <c r="AM468">
        <v>0</v>
      </c>
      <c r="AN468">
        <v>0</v>
      </c>
      <c r="AO468">
        <v>0</v>
      </c>
      <c r="AP468">
        <v>0</v>
      </c>
      <c r="AQ468">
        <v>0</v>
      </c>
      <c r="AR468">
        <v>0</v>
      </c>
    </row>
    <row r="469" spans="1:44" x14ac:dyDescent="0.2">
      <c r="A469">
        <f>ROW(Source!A260)</f>
        <v>260</v>
      </c>
      <c r="B469">
        <v>68192791</v>
      </c>
      <c r="C469">
        <v>68192782</v>
      </c>
      <c r="D469">
        <v>64810827</v>
      </c>
      <c r="E469">
        <v>1</v>
      </c>
      <c r="F469">
        <v>1</v>
      </c>
      <c r="G469">
        <v>1</v>
      </c>
      <c r="H469">
        <v>3</v>
      </c>
      <c r="I469" t="s">
        <v>1133</v>
      </c>
      <c r="J469" t="s">
        <v>1134</v>
      </c>
      <c r="K469" t="s">
        <v>1135</v>
      </c>
      <c r="L469">
        <v>1346</v>
      </c>
      <c r="N469">
        <v>1009</v>
      </c>
      <c r="O469" t="s">
        <v>120</v>
      </c>
      <c r="P469" t="s">
        <v>120</v>
      </c>
      <c r="Q469">
        <v>1</v>
      </c>
      <c r="X469">
        <v>1200</v>
      </c>
      <c r="Y469">
        <v>3.86</v>
      </c>
      <c r="Z469">
        <v>0</v>
      </c>
      <c r="AA469">
        <v>0</v>
      </c>
      <c r="AB469">
        <v>0</v>
      </c>
      <c r="AC469">
        <v>0</v>
      </c>
      <c r="AD469">
        <v>1</v>
      </c>
      <c r="AE469">
        <v>0</v>
      </c>
      <c r="AF469" t="s">
        <v>3</v>
      </c>
      <c r="AG469">
        <v>1200</v>
      </c>
      <c r="AH469">
        <v>2</v>
      </c>
      <c r="AI469">
        <v>68192791</v>
      </c>
      <c r="AJ469">
        <v>481</v>
      </c>
      <c r="AK469">
        <v>0</v>
      </c>
      <c r="AL469">
        <v>0</v>
      </c>
      <c r="AM469">
        <v>0</v>
      </c>
      <c r="AN469">
        <v>0</v>
      </c>
      <c r="AO469">
        <v>0</v>
      </c>
      <c r="AP469">
        <v>0</v>
      </c>
      <c r="AQ469">
        <v>0</v>
      </c>
      <c r="AR469">
        <v>0</v>
      </c>
    </row>
    <row r="470" spans="1:44" x14ac:dyDescent="0.2">
      <c r="A470">
        <f>ROW(Source!A260)</f>
        <v>260</v>
      </c>
      <c r="B470">
        <v>68192792</v>
      </c>
      <c r="C470">
        <v>68192782</v>
      </c>
      <c r="D470">
        <v>64810934</v>
      </c>
      <c r="E470">
        <v>1</v>
      </c>
      <c r="F470">
        <v>1</v>
      </c>
      <c r="G470">
        <v>1</v>
      </c>
      <c r="H470">
        <v>3</v>
      </c>
      <c r="I470" t="s">
        <v>1136</v>
      </c>
      <c r="J470" t="s">
        <v>1137</v>
      </c>
      <c r="K470" t="s">
        <v>1138</v>
      </c>
      <c r="L470">
        <v>1327</v>
      </c>
      <c r="N470">
        <v>1005</v>
      </c>
      <c r="O470" t="s">
        <v>31</v>
      </c>
      <c r="P470" t="s">
        <v>31</v>
      </c>
      <c r="Q470">
        <v>1</v>
      </c>
      <c r="X470">
        <v>102</v>
      </c>
      <c r="Y470">
        <v>145.63999999999999</v>
      </c>
      <c r="Z470">
        <v>0</v>
      </c>
      <c r="AA470">
        <v>0</v>
      </c>
      <c r="AB470">
        <v>0</v>
      </c>
      <c r="AC470">
        <v>0</v>
      </c>
      <c r="AD470">
        <v>1</v>
      </c>
      <c r="AE470">
        <v>0</v>
      </c>
      <c r="AF470" t="s">
        <v>3</v>
      </c>
      <c r="AG470">
        <v>102</v>
      </c>
      <c r="AH470">
        <v>2</v>
      </c>
      <c r="AI470">
        <v>68192792</v>
      </c>
      <c r="AJ470">
        <v>482</v>
      </c>
      <c r="AK470">
        <v>0</v>
      </c>
      <c r="AL470">
        <v>0</v>
      </c>
      <c r="AM470">
        <v>0</v>
      </c>
      <c r="AN470">
        <v>0</v>
      </c>
      <c r="AO470">
        <v>0</v>
      </c>
      <c r="AP470">
        <v>0</v>
      </c>
      <c r="AQ470">
        <v>0</v>
      </c>
      <c r="AR470">
        <v>0</v>
      </c>
    </row>
    <row r="471" spans="1:44" x14ac:dyDescent="0.2">
      <c r="A471">
        <f>ROW(Source!A260)</f>
        <v>260</v>
      </c>
      <c r="B471">
        <v>68192793</v>
      </c>
      <c r="C471">
        <v>68192782</v>
      </c>
      <c r="D471">
        <v>64814596</v>
      </c>
      <c r="E471">
        <v>1</v>
      </c>
      <c r="F471">
        <v>1</v>
      </c>
      <c r="G471">
        <v>1</v>
      </c>
      <c r="H471">
        <v>3</v>
      </c>
      <c r="I471" t="s">
        <v>1193</v>
      </c>
      <c r="J471" t="s">
        <v>1194</v>
      </c>
      <c r="K471" t="s">
        <v>1195</v>
      </c>
      <c r="L471">
        <v>1348</v>
      </c>
      <c r="N471">
        <v>1009</v>
      </c>
      <c r="O471" t="s">
        <v>133</v>
      </c>
      <c r="P471" t="s">
        <v>133</v>
      </c>
      <c r="Q471">
        <v>1000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1</v>
      </c>
      <c r="AD471">
        <v>0</v>
      </c>
      <c r="AE471">
        <v>0</v>
      </c>
      <c r="AF471" t="s">
        <v>3</v>
      </c>
      <c r="AG471">
        <v>0</v>
      </c>
      <c r="AH471">
        <v>3</v>
      </c>
      <c r="AI471">
        <v>-1</v>
      </c>
      <c r="AJ471" t="s">
        <v>3</v>
      </c>
      <c r="AK471">
        <v>0</v>
      </c>
      <c r="AL471">
        <v>0</v>
      </c>
      <c r="AM471">
        <v>0</v>
      </c>
      <c r="AN471">
        <v>0</v>
      </c>
      <c r="AO471">
        <v>0</v>
      </c>
      <c r="AP471">
        <v>0</v>
      </c>
      <c r="AQ471">
        <v>0</v>
      </c>
      <c r="AR471">
        <v>0</v>
      </c>
    </row>
    <row r="472" spans="1:44" x14ac:dyDescent="0.2">
      <c r="A472">
        <f>ROW(Source!A260)</f>
        <v>260</v>
      </c>
      <c r="B472">
        <v>68192794</v>
      </c>
      <c r="C472">
        <v>68192782</v>
      </c>
      <c r="D472">
        <v>64830250</v>
      </c>
      <c r="E472">
        <v>1</v>
      </c>
      <c r="F472">
        <v>1</v>
      </c>
      <c r="G472">
        <v>1</v>
      </c>
      <c r="H472">
        <v>3</v>
      </c>
      <c r="I472" t="s">
        <v>1217</v>
      </c>
      <c r="J472" t="s">
        <v>1218</v>
      </c>
      <c r="K472" t="s">
        <v>1219</v>
      </c>
      <c r="L472">
        <v>1339</v>
      </c>
      <c r="N472">
        <v>1007</v>
      </c>
      <c r="O472" t="s">
        <v>712</v>
      </c>
      <c r="P472" t="s">
        <v>712</v>
      </c>
      <c r="Q472">
        <v>1</v>
      </c>
      <c r="X472">
        <v>0.01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0</v>
      </c>
      <c r="AF472" t="s">
        <v>3</v>
      </c>
      <c r="AG472">
        <v>0.01</v>
      </c>
      <c r="AH472">
        <v>3</v>
      </c>
      <c r="AI472">
        <v>-1</v>
      </c>
      <c r="AJ472" t="s">
        <v>3</v>
      </c>
      <c r="AK472">
        <v>0</v>
      </c>
      <c r="AL472">
        <v>0</v>
      </c>
      <c r="AM472">
        <v>0</v>
      </c>
      <c r="AN472">
        <v>0</v>
      </c>
      <c r="AO472">
        <v>0</v>
      </c>
      <c r="AP472">
        <v>0</v>
      </c>
      <c r="AQ472">
        <v>0</v>
      </c>
      <c r="AR472">
        <v>0</v>
      </c>
    </row>
    <row r="473" spans="1:44" x14ac:dyDescent="0.2">
      <c r="A473">
        <f>ROW(Source!A260)</f>
        <v>260</v>
      </c>
      <c r="B473">
        <v>68192795</v>
      </c>
      <c r="C473">
        <v>68192782</v>
      </c>
      <c r="D473">
        <v>64847311</v>
      </c>
      <c r="E473">
        <v>1</v>
      </c>
      <c r="F473">
        <v>1</v>
      </c>
      <c r="G473">
        <v>1</v>
      </c>
      <c r="H473">
        <v>3</v>
      </c>
      <c r="I473" t="s">
        <v>709</v>
      </c>
      <c r="J473" t="s">
        <v>710</v>
      </c>
      <c r="K473" t="s">
        <v>711</v>
      </c>
      <c r="L473">
        <v>1339</v>
      </c>
      <c r="N473">
        <v>1007</v>
      </c>
      <c r="O473" t="s">
        <v>712</v>
      </c>
      <c r="P473" t="s">
        <v>712</v>
      </c>
      <c r="Q473">
        <v>1</v>
      </c>
      <c r="X473">
        <v>0.44</v>
      </c>
      <c r="Y473">
        <v>2.44</v>
      </c>
      <c r="Z473">
        <v>0</v>
      </c>
      <c r="AA473">
        <v>0</v>
      </c>
      <c r="AB473">
        <v>0</v>
      </c>
      <c r="AC473">
        <v>0</v>
      </c>
      <c r="AD473">
        <v>1</v>
      </c>
      <c r="AE473">
        <v>0</v>
      </c>
      <c r="AF473" t="s">
        <v>3</v>
      </c>
      <c r="AG473">
        <v>0.44</v>
      </c>
      <c r="AH473">
        <v>2</v>
      </c>
      <c r="AI473">
        <v>68192795</v>
      </c>
      <c r="AJ473">
        <v>483</v>
      </c>
      <c r="AK473">
        <v>0</v>
      </c>
      <c r="AL473">
        <v>0</v>
      </c>
      <c r="AM473">
        <v>0</v>
      </c>
      <c r="AN473">
        <v>0</v>
      </c>
      <c r="AO473">
        <v>0</v>
      </c>
      <c r="AP473">
        <v>0</v>
      </c>
      <c r="AQ473">
        <v>0</v>
      </c>
      <c r="AR473">
        <v>0</v>
      </c>
    </row>
    <row r="474" spans="1:44" x14ac:dyDescent="0.2">
      <c r="A474">
        <f>ROW(Source!A328)</f>
        <v>328</v>
      </c>
      <c r="B474">
        <v>68192930</v>
      </c>
      <c r="C474">
        <v>68192910</v>
      </c>
      <c r="D474">
        <v>18409850</v>
      </c>
      <c r="E474">
        <v>1</v>
      </c>
      <c r="F474">
        <v>1</v>
      </c>
      <c r="G474">
        <v>1</v>
      </c>
      <c r="H474">
        <v>1</v>
      </c>
      <c r="I474" t="s">
        <v>663</v>
      </c>
      <c r="J474" t="s">
        <v>3</v>
      </c>
      <c r="K474" t="s">
        <v>664</v>
      </c>
      <c r="L474">
        <v>1369</v>
      </c>
      <c r="N474">
        <v>1013</v>
      </c>
      <c r="O474" t="s">
        <v>665</v>
      </c>
      <c r="P474" t="s">
        <v>665</v>
      </c>
      <c r="Q474">
        <v>1</v>
      </c>
      <c r="X474">
        <v>132</v>
      </c>
      <c r="Y474">
        <v>0</v>
      </c>
      <c r="Z474">
        <v>0</v>
      </c>
      <c r="AA474">
        <v>0</v>
      </c>
      <c r="AB474">
        <v>9.07</v>
      </c>
      <c r="AC474">
        <v>0</v>
      </c>
      <c r="AD474">
        <v>1</v>
      </c>
      <c r="AE474">
        <v>1</v>
      </c>
      <c r="AF474" t="s">
        <v>21</v>
      </c>
      <c r="AG474">
        <v>151.79999999999998</v>
      </c>
      <c r="AH474">
        <v>2</v>
      </c>
      <c r="AI474">
        <v>68192911</v>
      </c>
      <c r="AJ474">
        <v>484</v>
      </c>
      <c r="AK474">
        <v>0</v>
      </c>
      <c r="AL474">
        <v>0</v>
      </c>
      <c r="AM474">
        <v>0</v>
      </c>
      <c r="AN474">
        <v>0</v>
      </c>
      <c r="AO474">
        <v>0</v>
      </c>
      <c r="AP474">
        <v>0</v>
      </c>
      <c r="AQ474">
        <v>0</v>
      </c>
      <c r="AR474">
        <v>0</v>
      </c>
    </row>
    <row r="475" spans="1:44" x14ac:dyDescent="0.2">
      <c r="A475">
        <f>ROW(Source!A328)</f>
        <v>328</v>
      </c>
      <c r="B475">
        <v>68192931</v>
      </c>
      <c r="C475">
        <v>68192910</v>
      </c>
      <c r="D475">
        <v>64872081</v>
      </c>
      <c r="E475">
        <v>1</v>
      </c>
      <c r="F475">
        <v>1</v>
      </c>
      <c r="G475">
        <v>1</v>
      </c>
      <c r="H475">
        <v>2</v>
      </c>
      <c r="I475" t="s">
        <v>666</v>
      </c>
      <c r="J475" t="s">
        <v>667</v>
      </c>
      <c r="K475" t="s">
        <v>668</v>
      </c>
      <c r="L475">
        <v>1368</v>
      </c>
      <c r="N475">
        <v>1011</v>
      </c>
      <c r="O475" t="s">
        <v>669</v>
      </c>
      <c r="P475" t="s">
        <v>669</v>
      </c>
      <c r="Q475">
        <v>1</v>
      </c>
      <c r="X475">
        <v>4.07</v>
      </c>
      <c r="Y475">
        <v>0</v>
      </c>
      <c r="Z475">
        <v>3</v>
      </c>
      <c r="AA475">
        <v>0</v>
      </c>
      <c r="AB475">
        <v>0</v>
      </c>
      <c r="AC475">
        <v>0</v>
      </c>
      <c r="AD475">
        <v>1</v>
      </c>
      <c r="AE475">
        <v>0</v>
      </c>
      <c r="AF475" t="s">
        <v>20</v>
      </c>
      <c r="AG475">
        <v>5.0875000000000004</v>
      </c>
      <c r="AH475">
        <v>2</v>
      </c>
      <c r="AI475">
        <v>68192912</v>
      </c>
      <c r="AJ475">
        <v>485</v>
      </c>
      <c r="AK475">
        <v>0</v>
      </c>
      <c r="AL475">
        <v>0</v>
      </c>
      <c r="AM475">
        <v>0</v>
      </c>
      <c r="AN475">
        <v>0</v>
      </c>
      <c r="AO475">
        <v>0</v>
      </c>
      <c r="AP475">
        <v>0</v>
      </c>
      <c r="AQ475">
        <v>0</v>
      </c>
      <c r="AR475">
        <v>0</v>
      </c>
    </row>
    <row r="476" spans="1:44" x14ac:dyDescent="0.2">
      <c r="A476">
        <f>ROW(Source!A328)</f>
        <v>328</v>
      </c>
      <c r="B476">
        <v>68192932</v>
      </c>
      <c r="C476">
        <v>68192910</v>
      </c>
      <c r="D476">
        <v>64872832</v>
      </c>
      <c r="E476">
        <v>1</v>
      </c>
      <c r="F476">
        <v>1</v>
      </c>
      <c r="G476">
        <v>1</v>
      </c>
      <c r="H476">
        <v>2</v>
      </c>
      <c r="I476" t="s">
        <v>670</v>
      </c>
      <c r="J476" t="s">
        <v>671</v>
      </c>
      <c r="K476" t="s">
        <v>672</v>
      </c>
      <c r="L476">
        <v>1368</v>
      </c>
      <c r="N476">
        <v>1011</v>
      </c>
      <c r="O476" t="s">
        <v>669</v>
      </c>
      <c r="P476" t="s">
        <v>669</v>
      </c>
      <c r="Q476">
        <v>1</v>
      </c>
      <c r="X476">
        <v>0.1</v>
      </c>
      <c r="Y476">
        <v>0</v>
      </c>
      <c r="Z476">
        <v>33.590000000000003</v>
      </c>
      <c r="AA476">
        <v>0</v>
      </c>
      <c r="AB476">
        <v>0</v>
      </c>
      <c r="AC476">
        <v>0</v>
      </c>
      <c r="AD476">
        <v>1</v>
      </c>
      <c r="AE476">
        <v>0</v>
      </c>
      <c r="AF476" t="s">
        <v>20</v>
      </c>
      <c r="AG476">
        <v>0.125</v>
      </c>
      <c r="AH476">
        <v>2</v>
      </c>
      <c r="AI476">
        <v>68192913</v>
      </c>
      <c r="AJ476">
        <v>486</v>
      </c>
      <c r="AK476">
        <v>0</v>
      </c>
      <c r="AL476">
        <v>0</v>
      </c>
      <c r="AM476">
        <v>0</v>
      </c>
      <c r="AN476">
        <v>0</v>
      </c>
      <c r="AO476">
        <v>0</v>
      </c>
      <c r="AP476">
        <v>0</v>
      </c>
      <c r="AQ476">
        <v>0</v>
      </c>
      <c r="AR476">
        <v>0</v>
      </c>
    </row>
    <row r="477" spans="1:44" x14ac:dyDescent="0.2">
      <c r="A477">
        <f>ROW(Source!A328)</f>
        <v>328</v>
      </c>
      <c r="B477">
        <v>68192933</v>
      </c>
      <c r="C477">
        <v>68192910</v>
      </c>
      <c r="D477">
        <v>64872869</v>
      </c>
      <c r="E477">
        <v>1</v>
      </c>
      <c r="F477">
        <v>1</v>
      </c>
      <c r="G477">
        <v>1</v>
      </c>
      <c r="H477">
        <v>2</v>
      </c>
      <c r="I477" t="s">
        <v>673</v>
      </c>
      <c r="J477" t="s">
        <v>674</v>
      </c>
      <c r="K477" t="s">
        <v>675</v>
      </c>
      <c r="L477">
        <v>1368</v>
      </c>
      <c r="N477">
        <v>1011</v>
      </c>
      <c r="O477" t="s">
        <v>669</v>
      </c>
      <c r="P477" t="s">
        <v>669</v>
      </c>
      <c r="Q477">
        <v>1</v>
      </c>
      <c r="X477">
        <v>0.6</v>
      </c>
      <c r="Y477">
        <v>0</v>
      </c>
      <c r="Z477">
        <v>2.08</v>
      </c>
      <c r="AA477">
        <v>0</v>
      </c>
      <c r="AB477">
        <v>0</v>
      </c>
      <c r="AC477">
        <v>0</v>
      </c>
      <c r="AD477">
        <v>1</v>
      </c>
      <c r="AE477">
        <v>0</v>
      </c>
      <c r="AF477" t="s">
        <v>20</v>
      </c>
      <c r="AG477">
        <v>0.75</v>
      </c>
      <c r="AH477">
        <v>2</v>
      </c>
      <c r="AI477">
        <v>68192914</v>
      </c>
      <c r="AJ477">
        <v>487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0</v>
      </c>
      <c r="AR477">
        <v>0</v>
      </c>
    </row>
    <row r="478" spans="1:44" x14ac:dyDescent="0.2">
      <c r="A478">
        <f>ROW(Source!A328)</f>
        <v>328</v>
      </c>
      <c r="B478">
        <v>68192934</v>
      </c>
      <c r="C478">
        <v>68192910</v>
      </c>
      <c r="D478">
        <v>64809235</v>
      </c>
      <c r="E478">
        <v>1</v>
      </c>
      <c r="F478">
        <v>1</v>
      </c>
      <c r="G478">
        <v>1</v>
      </c>
      <c r="H478">
        <v>3</v>
      </c>
      <c r="I478" t="s">
        <v>676</v>
      </c>
      <c r="J478" t="s">
        <v>677</v>
      </c>
      <c r="K478" t="s">
        <v>678</v>
      </c>
      <c r="L478">
        <v>1346</v>
      </c>
      <c r="N478">
        <v>1009</v>
      </c>
      <c r="O478" t="s">
        <v>120</v>
      </c>
      <c r="P478" t="s">
        <v>120</v>
      </c>
      <c r="Q478">
        <v>1</v>
      </c>
      <c r="X478">
        <v>20</v>
      </c>
      <c r="Y478">
        <v>46.72</v>
      </c>
      <c r="Z478">
        <v>0</v>
      </c>
      <c r="AA478">
        <v>0</v>
      </c>
      <c r="AB478">
        <v>0</v>
      </c>
      <c r="AC478">
        <v>0</v>
      </c>
      <c r="AD478">
        <v>1</v>
      </c>
      <c r="AE478">
        <v>0</v>
      </c>
      <c r="AF478" t="s">
        <v>3</v>
      </c>
      <c r="AG478">
        <v>20</v>
      </c>
      <c r="AH478">
        <v>2</v>
      </c>
      <c r="AI478">
        <v>68192915</v>
      </c>
      <c r="AJ478">
        <v>488</v>
      </c>
      <c r="AK478">
        <v>0</v>
      </c>
      <c r="AL478">
        <v>0</v>
      </c>
      <c r="AM478">
        <v>0</v>
      </c>
      <c r="AN478">
        <v>0</v>
      </c>
      <c r="AO478">
        <v>0</v>
      </c>
      <c r="AP478">
        <v>0</v>
      </c>
      <c r="AQ478">
        <v>0</v>
      </c>
      <c r="AR478">
        <v>0</v>
      </c>
    </row>
    <row r="479" spans="1:44" x14ac:dyDescent="0.2">
      <c r="A479">
        <f>ROW(Source!A328)</f>
        <v>328</v>
      </c>
      <c r="B479">
        <v>68192935</v>
      </c>
      <c r="C479">
        <v>68192910</v>
      </c>
      <c r="D479">
        <v>64809242</v>
      </c>
      <c r="E479">
        <v>1</v>
      </c>
      <c r="F479">
        <v>1</v>
      </c>
      <c r="G479">
        <v>1</v>
      </c>
      <c r="H479">
        <v>3</v>
      </c>
      <c r="I479" t="s">
        <v>679</v>
      </c>
      <c r="J479" t="s">
        <v>680</v>
      </c>
      <c r="K479" t="s">
        <v>681</v>
      </c>
      <c r="L479">
        <v>1346</v>
      </c>
      <c r="N479">
        <v>1009</v>
      </c>
      <c r="O479" t="s">
        <v>120</v>
      </c>
      <c r="P479" t="s">
        <v>120</v>
      </c>
      <c r="Q479">
        <v>1</v>
      </c>
      <c r="X479">
        <v>21</v>
      </c>
      <c r="Y479">
        <v>11.12</v>
      </c>
      <c r="Z479">
        <v>0</v>
      </c>
      <c r="AA479">
        <v>0</v>
      </c>
      <c r="AB479">
        <v>0</v>
      </c>
      <c r="AC479">
        <v>0</v>
      </c>
      <c r="AD479">
        <v>1</v>
      </c>
      <c r="AE479">
        <v>0</v>
      </c>
      <c r="AF479" t="s">
        <v>3</v>
      </c>
      <c r="AG479">
        <v>21</v>
      </c>
      <c r="AH479">
        <v>2</v>
      </c>
      <c r="AI479">
        <v>68192916</v>
      </c>
      <c r="AJ479">
        <v>489</v>
      </c>
      <c r="AK479">
        <v>0</v>
      </c>
      <c r="AL479">
        <v>0</v>
      </c>
      <c r="AM479">
        <v>0</v>
      </c>
      <c r="AN479">
        <v>0</v>
      </c>
      <c r="AO479">
        <v>0</v>
      </c>
      <c r="AP479">
        <v>0</v>
      </c>
      <c r="AQ479">
        <v>0</v>
      </c>
      <c r="AR479">
        <v>0</v>
      </c>
    </row>
    <row r="480" spans="1:44" x14ac:dyDescent="0.2">
      <c r="A480">
        <f>ROW(Source!A328)</f>
        <v>328</v>
      </c>
      <c r="B480">
        <v>68192936</v>
      </c>
      <c r="C480">
        <v>68192910</v>
      </c>
      <c r="D480">
        <v>64809243</v>
      </c>
      <c r="E480">
        <v>1</v>
      </c>
      <c r="F480">
        <v>1</v>
      </c>
      <c r="G480">
        <v>1</v>
      </c>
      <c r="H480">
        <v>3</v>
      </c>
      <c r="I480" t="s">
        <v>682</v>
      </c>
      <c r="J480" t="s">
        <v>683</v>
      </c>
      <c r="K480" t="s">
        <v>684</v>
      </c>
      <c r="L480">
        <v>1346</v>
      </c>
      <c r="N480">
        <v>1009</v>
      </c>
      <c r="O480" t="s">
        <v>120</v>
      </c>
      <c r="P480" t="s">
        <v>120</v>
      </c>
      <c r="Q480">
        <v>1</v>
      </c>
      <c r="X480">
        <v>149</v>
      </c>
      <c r="Y480">
        <v>4.3600000000000003</v>
      </c>
      <c r="Z480">
        <v>0</v>
      </c>
      <c r="AA480">
        <v>0</v>
      </c>
      <c r="AB480">
        <v>0</v>
      </c>
      <c r="AC480">
        <v>0</v>
      </c>
      <c r="AD480">
        <v>1</v>
      </c>
      <c r="AE480">
        <v>0</v>
      </c>
      <c r="AF480" t="s">
        <v>3</v>
      </c>
      <c r="AG480">
        <v>149</v>
      </c>
      <c r="AH480">
        <v>2</v>
      </c>
      <c r="AI480">
        <v>68192917</v>
      </c>
      <c r="AJ480">
        <v>490</v>
      </c>
      <c r="AK480">
        <v>0</v>
      </c>
      <c r="AL480">
        <v>0</v>
      </c>
      <c r="AM480">
        <v>0</v>
      </c>
      <c r="AN480">
        <v>0</v>
      </c>
      <c r="AO480">
        <v>0</v>
      </c>
      <c r="AP480">
        <v>0</v>
      </c>
      <c r="AQ480">
        <v>0</v>
      </c>
      <c r="AR480">
        <v>0</v>
      </c>
    </row>
    <row r="481" spans="1:44" x14ac:dyDescent="0.2">
      <c r="A481">
        <f>ROW(Source!A328)</f>
        <v>328</v>
      </c>
      <c r="B481">
        <v>68192937</v>
      </c>
      <c r="C481">
        <v>68192910</v>
      </c>
      <c r="D481">
        <v>64809267</v>
      </c>
      <c r="E481">
        <v>1</v>
      </c>
      <c r="F481">
        <v>1</v>
      </c>
      <c r="G481">
        <v>1</v>
      </c>
      <c r="H481">
        <v>3</v>
      </c>
      <c r="I481" t="s">
        <v>685</v>
      </c>
      <c r="J481" t="s">
        <v>686</v>
      </c>
      <c r="K481" t="s">
        <v>687</v>
      </c>
      <c r="L481">
        <v>1301</v>
      </c>
      <c r="N481">
        <v>1003</v>
      </c>
      <c r="O481" t="s">
        <v>507</v>
      </c>
      <c r="P481" t="s">
        <v>507</v>
      </c>
      <c r="Q481">
        <v>1</v>
      </c>
      <c r="X481">
        <v>152</v>
      </c>
      <c r="Y481">
        <v>0.17</v>
      </c>
      <c r="Z481">
        <v>0</v>
      </c>
      <c r="AA481">
        <v>0</v>
      </c>
      <c r="AB481">
        <v>0</v>
      </c>
      <c r="AC481">
        <v>0</v>
      </c>
      <c r="AD481">
        <v>1</v>
      </c>
      <c r="AE481">
        <v>0</v>
      </c>
      <c r="AF481" t="s">
        <v>3</v>
      </c>
      <c r="AG481">
        <v>152</v>
      </c>
      <c r="AH481">
        <v>2</v>
      </c>
      <c r="AI481">
        <v>68192918</v>
      </c>
      <c r="AJ481">
        <v>491</v>
      </c>
      <c r="AK481">
        <v>0</v>
      </c>
      <c r="AL481">
        <v>0</v>
      </c>
      <c r="AM481">
        <v>0</v>
      </c>
      <c r="AN481">
        <v>0</v>
      </c>
      <c r="AO481">
        <v>0</v>
      </c>
      <c r="AP481">
        <v>0</v>
      </c>
      <c r="AQ481">
        <v>0</v>
      </c>
      <c r="AR481">
        <v>0</v>
      </c>
    </row>
    <row r="482" spans="1:44" x14ac:dyDescent="0.2">
      <c r="A482">
        <f>ROW(Source!A328)</f>
        <v>328</v>
      </c>
      <c r="B482">
        <v>68192938</v>
      </c>
      <c r="C482">
        <v>68192910</v>
      </c>
      <c r="D482">
        <v>64809273</v>
      </c>
      <c r="E482">
        <v>1</v>
      </c>
      <c r="F482">
        <v>1</v>
      </c>
      <c r="G482">
        <v>1</v>
      </c>
      <c r="H482">
        <v>3</v>
      </c>
      <c r="I482" t="s">
        <v>688</v>
      </c>
      <c r="J482" t="s">
        <v>689</v>
      </c>
      <c r="K482" t="s">
        <v>690</v>
      </c>
      <c r="L482">
        <v>1308</v>
      </c>
      <c r="N482">
        <v>1003</v>
      </c>
      <c r="O482" t="s">
        <v>259</v>
      </c>
      <c r="P482" t="s">
        <v>259</v>
      </c>
      <c r="Q482">
        <v>100</v>
      </c>
      <c r="X482">
        <v>1.77</v>
      </c>
      <c r="Y482">
        <v>174</v>
      </c>
      <c r="Z482">
        <v>0</v>
      </c>
      <c r="AA482">
        <v>0</v>
      </c>
      <c r="AB482">
        <v>0</v>
      </c>
      <c r="AC482">
        <v>0</v>
      </c>
      <c r="AD482">
        <v>1</v>
      </c>
      <c r="AE482">
        <v>0</v>
      </c>
      <c r="AF482" t="s">
        <v>3</v>
      </c>
      <c r="AG482">
        <v>1.77</v>
      </c>
      <c r="AH482">
        <v>2</v>
      </c>
      <c r="AI482">
        <v>68192919</v>
      </c>
      <c r="AJ482">
        <v>492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</row>
    <row r="483" spans="1:44" x14ac:dyDescent="0.2">
      <c r="A483">
        <f>ROW(Source!A328)</f>
        <v>328</v>
      </c>
      <c r="B483">
        <v>68192939</v>
      </c>
      <c r="C483">
        <v>68192910</v>
      </c>
      <c r="D483">
        <v>64809278</v>
      </c>
      <c r="E483">
        <v>1</v>
      </c>
      <c r="F483">
        <v>1</v>
      </c>
      <c r="G483">
        <v>1</v>
      </c>
      <c r="H483">
        <v>3</v>
      </c>
      <c r="I483" t="s">
        <v>691</v>
      </c>
      <c r="J483" t="s">
        <v>692</v>
      </c>
      <c r="K483" t="s">
        <v>693</v>
      </c>
      <c r="L483">
        <v>1301</v>
      </c>
      <c r="N483">
        <v>1003</v>
      </c>
      <c r="O483" t="s">
        <v>507</v>
      </c>
      <c r="P483" t="s">
        <v>507</v>
      </c>
      <c r="Q483">
        <v>1</v>
      </c>
      <c r="X483">
        <v>126</v>
      </c>
      <c r="Y483">
        <v>0.6</v>
      </c>
      <c r="Z483">
        <v>0</v>
      </c>
      <c r="AA483">
        <v>0</v>
      </c>
      <c r="AB483">
        <v>0</v>
      </c>
      <c r="AC483">
        <v>0</v>
      </c>
      <c r="AD483">
        <v>1</v>
      </c>
      <c r="AE483">
        <v>0</v>
      </c>
      <c r="AF483" t="s">
        <v>3</v>
      </c>
      <c r="AG483">
        <v>126</v>
      </c>
      <c r="AH483">
        <v>2</v>
      </c>
      <c r="AI483">
        <v>68192920</v>
      </c>
      <c r="AJ483">
        <v>493</v>
      </c>
      <c r="AK483">
        <v>0</v>
      </c>
      <c r="AL483">
        <v>0</v>
      </c>
      <c r="AM483">
        <v>0</v>
      </c>
      <c r="AN483">
        <v>0</v>
      </c>
      <c r="AO483">
        <v>0</v>
      </c>
      <c r="AP483">
        <v>0</v>
      </c>
      <c r="AQ483">
        <v>0</v>
      </c>
      <c r="AR483">
        <v>0</v>
      </c>
    </row>
    <row r="484" spans="1:44" x14ac:dyDescent="0.2">
      <c r="A484">
        <f>ROW(Source!A328)</f>
        <v>328</v>
      </c>
      <c r="B484">
        <v>68192940</v>
      </c>
      <c r="C484">
        <v>68192910</v>
      </c>
      <c r="D484">
        <v>64809300</v>
      </c>
      <c r="E484">
        <v>1</v>
      </c>
      <c r="F484">
        <v>1</v>
      </c>
      <c r="G484">
        <v>1</v>
      </c>
      <c r="H484">
        <v>3</v>
      </c>
      <c r="I484" t="s">
        <v>37</v>
      </c>
      <c r="J484" t="s">
        <v>39</v>
      </c>
      <c r="K484" t="s">
        <v>38</v>
      </c>
      <c r="L484">
        <v>1327</v>
      </c>
      <c r="N484">
        <v>1005</v>
      </c>
      <c r="O484" t="s">
        <v>31</v>
      </c>
      <c r="P484" t="s">
        <v>31</v>
      </c>
      <c r="Q484">
        <v>1</v>
      </c>
      <c r="X484">
        <v>421</v>
      </c>
      <c r="Y484">
        <v>15.06</v>
      </c>
      <c r="Z484">
        <v>0</v>
      </c>
      <c r="AA484">
        <v>0</v>
      </c>
      <c r="AB484">
        <v>0</v>
      </c>
      <c r="AC484">
        <v>0</v>
      </c>
      <c r="AD484">
        <v>1</v>
      </c>
      <c r="AE484">
        <v>0</v>
      </c>
      <c r="AF484" t="s">
        <v>3</v>
      </c>
      <c r="AG484">
        <v>421</v>
      </c>
      <c r="AH484">
        <v>2</v>
      </c>
      <c r="AI484">
        <v>68192921</v>
      </c>
      <c r="AJ484">
        <v>494</v>
      </c>
      <c r="AK484">
        <v>0</v>
      </c>
      <c r="AL484">
        <v>0</v>
      </c>
      <c r="AM484">
        <v>0</v>
      </c>
      <c r="AN484">
        <v>0</v>
      </c>
      <c r="AO484">
        <v>0</v>
      </c>
      <c r="AP484">
        <v>0</v>
      </c>
      <c r="AQ484">
        <v>0</v>
      </c>
      <c r="AR484">
        <v>0</v>
      </c>
    </row>
    <row r="485" spans="1:44" x14ac:dyDescent="0.2">
      <c r="A485">
        <f>ROW(Source!A328)</f>
        <v>328</v>
      </c>
      <c r="B485">
        <v>68192941</v>
      </c>
      <c r="C485">
        <v>68192910</v>
      </c>
      <c r="D485">
        <v>64809368</v>
      </c>
      <c r="E485">
        <v>1</v>
      </c>
      <c r="F485">
        <v>1</v>
      </c>
      <c r="G485">
        <v>1</v>
      </c>
      <c r="H485">
        <v>3</v>
      </c>
      <c r="I485" t="s">
        <v>694</v>
      </c>
      <c r="J485" t="s">
        <v>695</v>
      </c>
      <c r="K485" t="s">
        <v>696</v>
      </c>
      <c r="L485">
        <v>1355</v>
      </c>
      <c r="N485">
        <v>1010</v>
      </c>
      <c r="O485" t="s">
        <v>235</v>
      </c>
      <c r="P485" t="s">
        <v>235</v>
      </c>
      <c r="Q485">
        <v>100</v>
      </c>
      <c r="X485">
        <v>13.53</v>
      </c>
      <c r="Y485">
        <v>2</v>
      </c>
      <c r="Z485">
        <v>0</v>
      </c>
      <c r="AA485">
        <v>0</v>
      </c>
      <c r="AB485">
        <v>0</v>
      </c>
      <c r="AC485">
        <v>0</v>
      </c>
      <c r="AD485">
        <v>1</v>
      </c>
      <c r="AE485">
        <v>0</v>
      </c>
      <c r="AF485" t="s">
        <v>3</v>
      </c>
      <c r="AG485">
        <v>13.53</v>
      </c>
      <c r="AH485">
        <v>2</v>
      </c>
      <c r="AI485">
        <v>68192923</v>
      </c>
      <c r="AJ485">
        <v>496</v>
      </c>
      <c r="AK485">
        <v>0</v>
      </c>
      <c r="AL485">
        <v>0</v>
      </c>
      <c r="AM485">
        <v>0</v>
      </c>
      <c r="AN485">
        <v>0</v>
      </c>
      <c r="AO485">
        <v>0</v>
      </c>
      <c r="AP485">
        <v>0</v>
      </c>
      <c r="AQ485">
        <v>0</v>
      </c>
      <c r="AR485">
        <v>0</v>
      </c>
    </row>
    <row r="486" spans="1:44" x14ac:dyDescent="0.2">
      <c r="A486">
        <f>ROW(Source!A328)</f>
        <v>328</v>
      </c>
      <c r="B486">
        <v>68192942</v>
      </c>
      <c r="C486">
        <v>68192910</v>
      </c>
      <c r="D486">
        <v>64809369</v>
      </c>
      <c r="E486">
        <v>1</v>
      </c>
      <c r="F486">
        <v>1</v>
      </c>
      <c r="G486">
        <v>1</v>
      </c>
      <c r="H486">
        <v>3</v>
      </c>
      <c r="I486" t="s">
        <v>697</v>
      </c>
      <c r="J486" t="s">
        <v>698</v>
      </c>
      <c r="K486" t="s">
        <v>699</v>
      </c>
      <c r="L486">
        <v>1355</v>
      </c>
      <c r="N486">
        <v>1010</v>
      </c>
      <c r="O486" t="s">
        <v>235</v>
      </c>
      <c r="P486" t="s">
        <v>235</v>
      </c>
      <c r="Q486">
        <v>100</v>
      </c>
      <c r="X486">
        <v>35.33</v>
      </c>
      <c r="Y486">
        <v>3</v>
      </c>
      <c r="Z486">
        <v>0</v>
      </c>
      <c r="AA486">
        <v>0</v>
      </c>
      <c r="AB486">
        <v>0</v>
      </c>
      <c r="AC486">
        <v>0</v>
      </c>
      <c r="AD486">
        <v>1</v>
      </c>
      <c r="AE486">
        <v>0</v>
      </c>
      <c r="AF486" t="s">
        <v>3</v>
      </c>
      <c r="AG486">
        <v>35.33</v>
      </c>
      <c r="AH486">
        <v>2</v>
      </c>
      <c r="AI486">
        <v>68192924</v>
      </c>
      <c r="AJ486">
        <v>497</v>
      </c>
      <c r="AK486">
        <v>0</v>
      </c>
      <c r="AL486">
        <v>0</v>
      </c>
      <c r="AM486">
        <v>0</v>
      </c>
      <c r="AN486">
        <v>0</v>
      </c>
      <c r="AO486">
        <v>0</v>
      </c>
      <c r="AP486">
        <v>0</v>
      </c>
      <c r="AQ486">
        <v>0</v>
      </c>
      <c r="AR486">
        <v>0</v>
      </c>
    </row>
    <row r="487" spans="1:44" x14ac:dyDescent="0.2">
      <c r="A487">
        <f>ROW(Source!A328)</f>
        <v>328</v>
      </c>
      <c r="B487">
        <v>68192943</v>
      </c>
      <c r="C487">
        <v>68192910</v>
      </c>
      <c r="D487">
        <v>64809375</v>
      </c>
      <c r="E487">
        <v>1</v>
      </c>
      <c r="F487">
        <v>1</v>
      </c>
      <c r="G487">
        <v>1</v>
      </c>
      <c r="H487">
        <v>3</v>
      </c>
      <c r="I487" t="s">
        <v>700</v>
      </c>
      <c r="J487" t="s">
        <v>701</v>
      </c>
      <c r="K487" t="s">
        <v>702</v>
      </c>
      <c r="L487">
        <v>1355</v>
      </c>
      <c r="N487">
        <v>1010</v>
      </c>
      <c r="O487" t="s">
        <v>235</v>
      </c>
      <c r="P487" t="s">
        <v>235</v>
      </c>
      <c r="Q487">
        <v>100</v>
      </c>
      <c r="X487">
        <v>1.69</v>
      </c>
      <c r="Y487">
        <v>7</v>
      </c>
      <c r="Z487">
        <v>0</v>
      </c>
      <c r="AA487">
        <v>0</v>
      </c>
      <c r="AB487">
        <v>0</v>
      </c>
      <c r="AC487">
        <v>0</v>
      </c>
      <c r="AD487">
        <v>1</v>
      </c>
      <c r="AE487">
        <v>0</v>
      </c>
      <c r="AF487" t="s">
        <v>3</v>
      </c>
      <c r="AG487">
        <v>1.69</v>
      </c>
      <c r="AH487">
        <v>2</v>
      </c>
      <c r="AI487">
        <v>68192925</v>
      </c>
      <c r="AJ487">
        <v>498</v>
      </c>
      <c r="AK487">
        <v>0</v>
      </c>
      <c r="AL487">
        <v>0</v>
      </c>
      <c r="AM487">
        <v>0</v>
      </c>
      <c r="AN487">
        <v>0</v>
      </c>
      <c r="AO487">
        <v>0</v>
      </c>
      <c r="AP487">
        <v>0</v>
      </c>
      <c r="AQ487">
        <v>0</v>
      </c>
      <c r="AR487">
        <v>0</v>
      </c>
    </row>
    <row r="488" spans="1:44" x14ac:dyDescent="0.2">
      <c r="A488">
        <f>ROW(Source!A328)</f>
        <v>328</v>
      </c>
      <c r="B488">
        <v>68192944</v>
      </c>
      <c r="C488">
        <v>68192910</v>
      </c>
      <c r="D488">
        <v>64819972</v>
      </c>
      <c r="E488">
        <v>1</v>
      </c>
      <c r="F488">
        <v>1</v>
      </c>
      <c r="G488">
        <v>1</v>
      </c>
      <c r="H488">
        <v>3</v>
      </c>
      <c r="I488" t="s">
        <v>1169</v>
      </c>
      <c r="J488" t="s">
        <v>1170</v>
      </c>
      <c r="K488" t="s">
        <v>1171</v>
      </c>
      <c r="L488">
        <v>1327</v>
      </c>
      <c r="N488">
        <v>1005</v>
      </c>
      <c r="O488" t="s">
        <v>31</v>
      </c>
      <c r="P488" t="s">
        <v>31</v>
      </c>
      <c r="Q488">
        <v>1</v>
      </c>
      <c r="X488">
        <v>103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</v>
      </c>
      <c r="AE488">
        <v>0</v>
      </c>
      <c r="AF488" t="s">
        <v>3</v>
      </c>
      <c r="AG488">
        <v>103</v>
      </c>
      <c r="AH488">
        <v>3</v>
      </c>
      <c r="AI488">
        <v>-1</v>
      </c>
      <c r="AJ488" t="s">
        <v>3</v>
      </c>
      <c r="AK488">
        <v>0</v>
      </c>
      <c r="AL488">
        <v>0</v>
      </c>
      <c r="AM488">
        <v>0</v>
      </c>
      <c r="AN488">
        <v>0</v>
      </c>
      <c r="AO488">
        <v>0</v>
      </c>
      <c r="AP488">
        <v>0</v>
      </c>
      <c r="AQ488">
        <v>0</v>
      </c>
      <c r="AR488">
        <v>0</v>
      </c>
    </row>
    <row r="489" spans="1:44" x14ac:dyDescent="0.2">
      <c r="A489">
        <f>ROW(Source!A328)</f>
        <v>328</v>
      </c>
      <c r="B489">
        <v>68192945</v>
      </c>
      <c r="C489">
        <v>68192910</v>
      </c>
      <c r="D489">
        <v>64827606</v>
      </c>
      <c r="E489">
        <v>1</v>
      </c>
      <c r="F489">
        <v>1</v>
      </c>
      <c r="G489">
        <v>1</v>
      </c>
      <c r="H489">
        <v>3</v>
      </c>
      <c r="I489" t="s">
        <v>703</v>
      </c>
      <c r="J489" t="s">
        <v>704</v>
      </c>
      <c r="K489" t="s">
        <v>705</v>
      </c>
      <c r="L489">
        <v>1301</v>
      </c>
      <c r="N489">
        <v>1003</v>
      </c>
      <c r="O489" t="s">
        <v>507</v>
      </c>
      <c r="P489" t="s">
        <v>507</v>
      </c>
      <c r="Q489">
        <v>1</v>
      </c>
      <c r="X489">
        <v>76</v>
      </c>
      <c r="Y489">
        <v>6.44</v>
      </c>
      <c r="Z489">
        <v>0</v>
      </c>
      <c r="AA489">
        <v>0</v>
      </c>
      <c r="AB489">
        <v>0</v>
      </c>
      <c r="AC489">
        <v>0</v>
      </c>
      <c r="AD489">
        <v>1</v>
      </c>
      <c r="AE489">
        <v>0</v>
      </c>
      <c r="AF489" t="s">
        <v>3</v>
      </c>
      <c r="AG489">
        <v>76</v>
      </c>
      <c r="AH489">
        <v>2</v>
      </c>
      <c r="AI489">
        <v>68192927</v>
      </c>
      <c r="AJ489">
        <v>500</v>
      </c>
      <c r="AK489">
        <v>0</v>
      </c>
      <c r="AL489">
        <v>0</v>
      </c>
      <c r="AM489">
        <v>0</v>
      </c>
      <c r="AN489">
        <v>0</v>
      </c>
      <c r="AO489">
        <v>0</v>
      </c>
      <c r="AP489">
        <v>0</v>
      </c>
      <c r="AQ489">
        <v>0</v>
      </c>
      <c r="AR489">
        <v>0</v>
      </c>
    </row>
    <row r="490" spans="1:44" x14ac:dyDescent="0.2">
      <c r="A490">
        <f>ROW(Source!A328)</f>
        <v>328</v>
      </c>
      <c r="B490">
        <v>68192946</v>
      </c>
      <c r="C490">
        <v>68192910</v>
      </c>
      <c r="D490">
        <v>64827621</v>
      </c>
      <c r="E490">
        <v>1</v>
      </c>
      <c r="F490">
        <v>1</v>
      </c>
      <c r="G490">
        <v>1</v>
      </c>
      <c r="H490">
        <v>3</v>
      </c>
      <c r="I490" t="s">
        <v>706</v>
      </c>
      <c r="J490" t="s">
        <v>707</v>
      </c>
      <c r="K490" t="s">
        <v>708</v>
      </c>
      <c r="L490">
        <v>1301</v>
      </c>
      <c r="N490">
        <v>1003</v>
      </c>
      <c r="O490" t="s">
        <v>507</v>
      </c>
      <c r="P490" t="s">
        <v>507</v>
      </c>
      <c r="Q490">
        <v>1</v>
      </c>
      <c r="X490">
        <v>204</v>
      </c>
      <c r="Y490">
        <v>7.18</v>
      </c>
      <c r="Z490">
        <v>0</v>
      </c>
      <c r="AA490">
        <v>0</v>
      </c>
      <c r="AB490">
        <v>0</v>
      </c>
      <c r="AC490">
        <v>0</v>
      </c>
      <c r="AD490">
        <v>1</v>
      </c>
      <c r="AE490">
        <v>0</v>
      </c>
      <c r="AF490" t="s">
        <v>3</v>
      </c>
      <c r="AG490">
        <v>204</v>
      </c>
      <c r="AH490">
        <v>2</v>
      </c>
      <c r="AI490">
        <v>68192928</v>
      </c>
      <c r="AJ490">
        <v>501</v>
      </c>
      <c r="AK490">
        <v>0</v>
      </c>
      <c r="AL490">
        <v>0</v>
      </c>
      <c r="AM490">
        <v>0</v>
      </c>
      <c r="AN490">
        <v>0</v>
      </c>
      <c r="AO490">
        <v>0</v>
      </c>
      <c r="AP490">
        <v>0</v>
      </c>
      <c r="AQ490">
        <v>0</v>
      </c>
      <c r="AR490">
        <v>0</v>
      </c>
    </row>
    <row r="491" spans="1:44" x14ac:dyDescent="0.2">
      <c r="A491">
        <f>ROW(Source!A328)</f>
        <v>328</v>
      </c>
      <c r="B491">
        <v>68192947</v>
      </c>
      <c r="C491">
        <v>68192910</v>
      </c>
      <c r="D491">
        <v>64847311</v>
      </c>
      <c r="E491">
        <v>1</v>
      </c>
      <c r="F491">
        <v>1</v>
      </c>
      <c r="G491">
        <v>1</v>
      </c>
      <c r="H491">
        <v>3</v>
      </c>
      <c r="I491" t="s">
        <v>709</v>
      </c>
      <c r="J491" t="s">
        <v>710</v>
      </c>
      <c r="K491" t="s">
        <v>711</v>
      </c>
      <c r="L491">
        <v>1339</v>
      </c>
      <c r="N491">
        <v>1007</v>
      </c>
      <c r="O491" t="s">
        <v>712</v>
      </c>
      <c r="P491" t="s">
        <v>712</v>
      </c>
      <c r="Q491">
        <v>1</v>
      </c>
      <c r="X491">
        <v>0.13</v>
      </c>
      <c r="Y491">
        <v>2.44</v>
      </c>
      <c r="Z491">
        <v>0</v>
      </c>
      <c r="AA491">
        <v>0</v>
      </c>
      <c r="AB491">
        <v>0</v>
      </c>
      <c r="AC491">
        <v>0</v>
      </c>
      <c r="AD491">
        <v>1</v>
      </c>
      <c r="AE491">
        <v>0</v>
      </c>
      <c r="AF491" t="s">
        <v>3</v>
      </c>
      <c r="AG491">
        <v>0.13</v>
      </c>
      <c r="AH491">
        <v>2</v>
      </c>
      <c r="AI491">
        <v>68192929</v>
      </c>
      <c r="AJ491">
        <v>502</v>
      </c>
      <c r="AK491">
        <v>0</v>
      </c>
      <c r="AL491">
        <v>0</v>
      </c>
      <c r="AM491">
        <v>0</v>
      </c>
      <c r="AN491">
        <v>0</v>
      </c>
      <c r="AO491">
        <v>0</v>
      </c>
      <c r="AP491">
        <v>0</v>
      </c>
      <c r="AQ491">
        <v>0</v>
      </c>
      <c r="AR491">
        <v>0</v>
      </c>
    </row>
    <row r="492" spans="1:44" x14ac:dyDescent="0.2">
      <c r="A492">
        <f>ROW(Source!A332)</f>
        <v>332</v>
      </c>
      <c r="B492">
        <v>68192955</v>
      </c>
      <c r="C492">
        <v>68192951</v>
      </c>
      <c r="D492">
        <v>18410171</v>
      </c>
      <c r="E492">
        <v>1</v>
      </c>
      <c r="F492">
        <v>1</v>
      </c>
      <c r="G492">
        <v>1</v>
      </c>
      <c r="H492">
        <v>1</v>
      </c>
      <c r="I492" t="s">
        <v>713</v>
      </c>
      <c r="J492" t="s">
        <v>3</v>
      </c>
      <c r="K492" t="s">
        <v>714</v>
      </c>
      <c r="L492">
        <v>1369</v>
      </c>
      <c r="N492">
        <v>1013</v>
      </c>
      <c r="O492" t="s">
        <v>665</v>
      </c>
      <c r="P492" t="s">
        <v>665</v>
      </c>
      <c r="Q492">
        <v>1</v>
      </c>
      <c r="X492">
        <v>19.600000000000001</v>
      </c>
      <c r="Y492">
        <v>0</v>
      </c>
      <c r="Z492">
        <v>0</v>
      </c>
      <c r="AA492">
        <v>0</v>
      </c>
      <c r="AB492">
        <v>8.9700000000000006</v>
      </c>
      <c r="AC492">
        <v>0</v>
      </c>
      <c r="AD492">
        <v>1</v>
      </c>
      <c r="AE492">
        <v>1</v>
      </c>
      <c r="AF492" t="s">
        <v>21</v>
      </c>
      <c r="AG492">
        <v>22.54</v>
      </c>
      <c r="AH492">
        <v>2</v>
      </c>
      <c r="AI492">
        <v>68192952</v>
      </c>
      <c r="AJ492">
        <v>503</v>
      </c>
      <c r="AK492">
        <v>0</v>
      </c>
      <c r="AL492">
        <v>0</v>
      </c>
      <c r="AM492">
        <v>0</v>
      </c>
      <c r="AN492">
        <v>0</v>
      </c>
      <c r="AO492">
        <v>0</v>
      </c>
      <c r="AP492">
        <v>0</v>
      </c>
      <c r="AQ492">
        <v>0</v>
      </c>
      <c r="AR492">
        <v>0</v>
      </c>
    </row>
    <row r="493" spans="1:44" x14ac:dyDescent="0.2">
      <c r="A493">
        <f>ROW(Source!A332)</f>
        <v>332</v>
      </c>
      <c r="B493">
        <v>68192956</v>
      </c>
      <c r="C493">
        <v>68192951</v>
      </c>
      <c r="D493">
        <v>64873129</v>
      </c>
      <c r="E493">
        <v>1</v>
      </c>
      <c r="F493">
        <v>1</v>
      </c>
      <c r="G493">
        <v>1</v>
      </c>
      <c r="H493">
        <v>2</v>
      </c>
      <c r="I493" t="s">
        <v>715</v>
      </c>
      <c r="J493" t="s">
        <v>716</v>
      </c>
      <c r="K493" t="s">
        <v>717</v>
      </c>
      <c r="L493">
        <v>1368</v>
      </c>
      <c r="N493">
        <v>1011</v>
      </c>
      <c r="O493" t="s">
        <v>669</v>
      </c>
      <c r="P493" t="s">
        <v>669</v>
      </c>
      <c r="Q493">
        <v>1</v>
      </c>
      <c r="X493">
        <v>0.01</v>
      </c>
      <c r="Y493">
        <v>0</v>
      </c>
      <c r="Z493">
        <v>87.17</v>
      </c>
      <c r="AA493">
        <v>11.6</v>
      </c>
      <c r="AB493">
        <v>0</v>
      </c>
      <c r="AC493">
        <v>0</v>
      </c>
      <c r="AD493">
        <v>1</v>
      </c>
      <c r="AE493">
        <v>0</v>
      </c>
      <c r="AF493" t="s">
        <v>20</v>
      </c>
      <c r="AG493">
        <v>1.2500000000000001E-2</v>
      </c>
      <c r="AH493">
        <v>2</v>
      </c>
      <c r="AI493">
        <v>68192953</v>
      </c>
      <c r="AJ493">
        <v>504</v>
      </c>
      <c r="AK493">
        <v>0</v>
      </c>
      <c r="AL493">
        <v>0</v>
      </c>
      <c r="AM493">
        <v>0</v>
      </c>
      <c r="AN493">
        <v>0</v>
      </c>
      <c r="AO493">
        <v>0</v>
      </c>
      <c r="AP493">
        <v>0</v>
      </c>
      <c r="AQ493">
        <v>0</v>
      </c>
      <c r="AR493">
        <v>0</v>
      </c>
    </row>
    <row r="494" spans="1:44" x14ac:dyDescent="0.2">
      <c r="A494">
        <f>ROW(Source!A332)</f>
        <v>332</v>
      </c>
      <c r="B494">
        <v>68192957</v>
      </c>
      <c r="C494">
        <v>68192951</v>
      </c>
      <c r="D494">
        <v>64808996</v>
      </c>
      <c r="E494">
        <v>1</v>
      </c>
      <c r="F494">
        <v>1</v>
      </c>
      <c r="G494">
        <v>1</v>
      </c>
      <c r="H494">
        <v>3</v>
      </c>
      <c r="I494" t="s">
        <v>718</v>
      </c>
      <c r="J494" t="s">
        <v>719</v>
      </c>
      <c r="K494" t="s">
        <v>720</v>
      </c>
      <c r="L494">
        <v>1301</v>
      </c>
      <c r="N494">
        <v>1003</v>
      </c>
      <c r="O494" t="s">
        <v>507</v>
      </c>
      <c r="P494" t="s">
        <v>507</v>
      </c>
      <c r="Q494">
        <v>1</v>
      </c>
      <c r="X494">
        <v>105</v>
      </c>
      <c r="Y494">
        <v>7.07</v>
      </c>
      <c r="Z494">
        <v>0</v>
      </c>
      <c r="AA494">
        <v>0</v>
      </c>
      <c r="AB494">
        <v>0</v>
      </c>
      <c r="AC494">
        <v>0</v>
      </c>
      <c r="AD494">
        <v>1</v>
      </c>
      <c r="AE494">
        <v>0</v>
      </c>
      <c r="AF494" t="s">
        <v>3</v>
      </c>
      <c r="AG494">
        <v>105</v>
      </c>
      <c r="AH494">
        <v>2</v>
      </c>
      <c r="AI494">
        <v>68192954</v>
      </c>
      <c r="AJ494">
        <v>505</v>
      </c>
      <c r="AK494">
        <v>0</v>
      </c>
      <c r="AL494">
        <v>0</v>
      </c>
      <c r="AM494">
        <v>0</v>
      </c>
      <c r="AN494">
        <v>0</v>
      </c>
      <c r="AO494">
        <v>0</v>
      </c>
      <c r="AP494">
        <v>0</v>
      </c>
      <c r="AQ494">
        <v>0</v>
      </c>
      <c r="AR494">
        <v>0</v>
      </c>
    </row>
    <row r="495" spans="1:44" x14ac:dyDescent="0.2">
      <c r="A495">
        <f>ROW(Source!A333)</f>
        <v>333</v>
      </c>
      <c r="B495">
        <v>68192969</v>
      </c>
      <c r="C495">
        <v>68192958</v>
      </c>
      <c r="D495">
        <v>18413593</v>
      </c>
      <c r="E495">
        <v>1</v>
      </c>
      <c r="F495">
        <v>1</v>
      </c>
      <c r="G495">
        <v>1</v>
      </c>
      <c r="H495">
        <v>1</v>
      </c>
      <c r="I495" t="s">
        <v>721</v>
      </c>
      <c r="J495" t="s">
        <v>3</v>
      </c>
      <c r="K495" t="s">
        <v>722</v>
      </c>
      <c r="L495">
        <v>1369</v>
      </c>
      <c r="N495">
        <v>1013</v>
      </c>
      <c r="O495" t="s">
        <v>665</v>
      </c>
      <c r="P495" t="s">
        <v>665</v>
      </c>
      <c r="Q495">
        <v>1</v>
      </c>
      <c r="X495">
        <v>324.82</v>
      </c>
      <c r="Y495">
        <v>0</v>
      </c>
      <c r="Z495">
        <v>0</v>
      </c>
      <c r="AA495">
        <v>0</v>
      </c>
      <c r="AB495">
        <v>10.06</v>
      </c>
      <c r="AC495">
        <v>0</v>
      </c>
      <c r="AD495">
        <v>1</v>
      </c>
      <c r="AE495">
        <v>1</v>
      </c>
      <c r="AF495" t="s">
        <v>21</v>
      </c>
      <c r="AG495">
        <v>373.54299999999995</v>
      </c>
      <c r="AH495">
        <v>2</v>
      </c>
      <c r="AI495">
        <v>68192959</v>
      </c>
      <c r="AJ495">
        <v>506</v>
      </c>
      <c r="AK495">
        <v>0</v>
      </c>
      <c r="AL495">
        <v>0</v>
      </c>
      <c r="AM495">
        <v>0</v>
      </c>
      <c r="AN495">
        <v>0</v>
      </c>
      <c r="AO495">
        <v>0</v>
      </c>
      <c r="AP495">
        <v>0</v>
      </c>
      <c r="AQ495">
        <v>0</v>
      </c>
      <c r="AR495">
        <v>0</v>
      </c>
    </row>
    <row r="496" spans="1:44" x14ac:dyDescent="0.2">
      <c r="A496">
        <f>ROW(Source!A333)</f>
        <v>333</v>
      </c>
      <c r="B496">
        <v>68192970</v>
      </c>
      <c r="C496">
        <v>68192958</v>
      </c>
      <c r="D496">
        <v>121548</v>
      </c>
      <c r="E496">
        <v>1</v>
      </c>
      <c r="F496">
        <v>1</v>
      </c>
      <c r="G496">
        <v>1</v>
      </c>
      <c r="H496">
        <v>1</v>
      </c>
      <c r="I496" t="s">
        <v>44</v>
      </c>
      <c r="J496" t="s">
        <v>3</v>
      </c>
      <c r="K496" t="s">
        <v>723</v>
      </c>
      <c r="L496">
        <v>608254</v>
      </c>
      <c r="N496">
        <v>1013</v>
      </c>
      <c r="O496" t="s">
        <v>724</v>
      </c>
      <c r="P496" t="s">
        <v>724</v>
      </c>
      <c r="Q496">
        <v>1</v>
      </c>
      <c r="X496">
        <v>2.2000000000000002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1</v>
      </c>
      <c r="AE496">
        <v>2</v>
      </c>
      <c r="AF496" t="s">
        <v>20</v>
      </c>
      <c r="AG496">
        <v>2.75</v>
      </c>
      <c r="AH496">
        <v>2</v>
      </c>
      <c r="AI496">
        <v>68192960</v>
      </c>
      <c r="AJ496">
        <v>507</v>
      </c>
      <c r="AK496">
        <v>0</v>
      </c>
      <c r="AL496">
        <v>0</v>
      </c>
      <c r="AM496">
        <v>0</v>
      </c>
      <c r="AN496">
        <v>0</v>
      </c>
      <c r="AO496">
        <v>0</v>
      </c>
      <c r="AP496">
        <v>0</v>
      </c>
      <c r="AQ496">
        <v>0</v>
      </c>
      <c r="AR496">
        <v>0</v>
      </c>
    </row>
    <row r="497" spans="1:44" x14ac:dyDescent="0.2">
      <c r="A497">
        <f>ROW(Source!A333)</f>
        <v>333</v>
      </c>
      <c r="B497">
        <v>68192971</v>
      </c>
      <c r="C497">
        <v>68192958</v>
      </c>
      <c r="D497">
        <v>64871277</v>
      </c>
      <c r="E497">
        <v>1</v>
      </c>
      <c r="F497">
        <v>1</v>
      </c>
      <c r="G497">
        <v>1</v>
      </c>
      <c r="H497">
        <v>2</v>
      </c>
      <c r="I497" t="s">
        <v>725</v>
      </c>
      <c r="J497" t="s">
        <v>726</v>
      </c>
      <c r="K497" t="s">
        <v>727</v>
      </c>
      <c r="L497">
        <v>1368</v>
      </c>
      <c r="N497">
        <v>1011</v>
      </c>
      <c r="O497" t="s">
        <v>669</v>
      </c>
      <c r="P497" t="s">
        <v>669</v>
      </c>
      <c r="Q497">
        <v>1</v>
      </c>
      <c r="X497">
        <v>2.2000000000000002</v>
      </c>
      <c r="Y497">
        <v>0</v>
      </c>
      <c r="Z497">
        <v>112</v>
      </c>
      <c r="AA497">
        <v>13.5</v>
      </c>
      <c r="AB497">
        <v>0</v>
      </c>
      <c r="AC497">
        <v>0</v>
      </c>
      <c r="AD497">
        <v>1</v>
      </c>
      <c r="AE497">
        <v>0</v>
      </c>
      <c r="AF497" t="s">
        <v>20</v>
      </c>
      <c r="AG497">
        <v>2.75</v>
      </c>
      <c r="AH497">
        <v>2</v>
      </c>
      <c r="AI497">
        <v>68192961</v>
      </c>
      <c r="AJ497">
        <v>508</v>
      </c>
      <c r="AK497">
        <v>0</v>
      </c>
      <c r="AL497">
        <v>0</v>
      </c>
      <c r="AM497">
        <v>0</v>
      </c>
      <c r="AN497">
        <v>0</v>
      </c>
      <c r="AO497">
        <v>0</v>
      </c>
      <c r="AP497">
        <v>0</v>
      </c>
      <c r="AQ497">
        <v>0</v>
      </c>
      <c r="AR497">
        <v>0</v>
      </c>
    </row>
    <row r="498" spans="1:44" x14ac:dyDescent="0.2">
      <c r="A498">
        <f>ROW(Source!A333)</f>
        <v>333</v>
      </c>
      <c r="B498">
        <v>68192972</v>
      </c>
      <c r="C498">
        <v>68192958</v>
      </c>
      <c r="D498">
        <v>64871376</v>
      </c>
      <c r="E498">
        <v>1</v>
      </c>
      <c r="F498">
        <v>1</v>
      </c>
      <c r="G498">
        <v>1</v>
      </c>
      <c r="H498">
        <v>2</v>
      </c>
      <c r="I498" t="s">
        <v>728</v>
      </c>
      <c r="J498" t="s">
        <v>729</v>
      </c>
      <c r="K498" t="s">
        <v>730</v>
      </c>
      <c r="L498">
        <v>1368</v>
      </c>
      <c r="N498">
        <v>1011</v>
      </c>
      <c r="O498" t="s">
        <v>669</v>
      </c>
      <c r="P498" t="s">
        <v>669</v>
      </c>
      <c r="Q498">
        <v>1</v>
      </c>
      <c r="X498">
        <v>43.9</v>
      </c>
      <c r="Y498">
        <v>0</v>
      </c>
      <c r="Z498">
        <v>6.9</v>
      </c>
      <c r="AA498">
        <v>0</v>
      </c>
      <c r="AB498">
        <v>0</v>
      </c>
      <c r="AC498">
        <v>0</v>
      </c>
      <c r="AD498">
        <v>1</v>
      </c>
      <c r="AE498">
        <v>0</v>
      </c>
      <c r="AF498" t="s">
        <v>20</v>
      </c>
      <c r="AG498">
        <v>54.875</v>
      </c>
      <c r="AH498">
        <v>2</v>
      </c>
      <c r="AI498">
        <v>68192962</v>
      </c>
      <c r="AJ498">
        <v>509</v>
      </c>
      <c r="AK498">
        <v>0</v>
      </c>
      <c r="AL498">
        <v>0</v>
      </c>
      <c r="AM498">
        <v>0</v>
      </c>
      <c r="AN498">
        <v>0</v>
      </c>
      <c r="AO498">
        <v>0</v>
      </c>
      <c r="AP498">
        <v>0</v>
      </c>
      <c r="AQ498">
        <v>0</v>
      </c>
      <c r="AR498">
        <v>0</v>
      </c>
    </row>
    <row r="499" spans="1:44" x14ac:dyDescent="0.2">
      <c r="A499">
        <f>ROW(Source!A333)</f>
        <v>333</v>
      </c>
      <c r="B499">
        <v>68192973</v>
      </c>
      <c r="C499">
        <v>68192958</v>
      </c>
      <c r="D499">
        <v>64873129</v>
      </c>
      <c r="E499">
        <v>1</v>
      </c>
      <c r="F499">
        <v>1</v>
      </c>
      <c r="G499">
        <v>1</v>
      </c>
      <c r="H499">
        <v>2</v>
      </c>
      <c r="I499" t="s">
        <v>715</v>
      </c>
      <c r="J499" t="s">
        <v>716</v>
      </c>
      <c r="K499" t="s">
        <v>717</v>
      </c>
      <c r="L499">
        <v>1368</v>
      </c>
      <c r="N499">
        <v>1011</v>
      </c>
      <c r="O499" t="s">
        <v>669</v>
      </c>
      <c r="P499" t="s">
        <v>669</v>
      </c>
      <c r="Q499">
        <v>1</v>
      </c>
      <c r="X499">
        <v>0.28000000000000003</v>
      </c>
      <c r="Y499">
        <v>0</v>
      </c>
      <c r="Z499">
        <v>87.17</v>
      </c>
      <c r="AA499">
        <v>11.6</v>
      </c>
      <c r="AB499">
        <v>0</v>
      </c>
      <c r="AC499">
        <v>0</v>
      </c>
      <c r="AD499">
        <v>1</v>
      </c>
      <c r="AE499">
        <v>0</v>
      </c>
      <c r="AF499" t="s">
        <v>20</v>
      </c>
      <c r="AG499">
        <v>0.35000000000000003</v>
      </c>
      <c r="AH499">
        <v>2</v>
      </c>
      <c r="AI499">
        <v>68192963</v>
      </c>
      <c r="AJ499">
        <v>510</v>
      </c>
      <c r="AK499">
        <v>0</v>
      </c>
      <c r="AL499">
        <v>0</v>
      </c>
      <c r="AM499">
        <v>0</v>
      </c>
      <c r="AN499">
        <v>0</v>
      </c>
      <c r="AO499">
        <v>0</v>
      </c>
      <c r="AP499">
        <v>0</v>
      </c>
      <c r="AQ499">
        <v>0</v>
      </c>
      <c r="AR499">
        <v>0</v>
      </c>
    </row>
    <row r="500" spans="1:44" x14ac:dyDescent="0.2">
      <c r="A500">
        <f>ROW(Source!A333)</f>
        <v>333</v>
      </c>
      <c r="B500">
        <v>68192974</v>
      </c>
      <c r="C500">
        <v>68192958</v>
      </c>
      <c r="D500">
        <v>64807528</v>
      </c>
      <c r="E500">
        <v>1</v>
      </c>
      <c r="F500">
        <v>1</v>
      </c>
      <c r="G500">
        <v>1</v>
      </c>
      <c r="H500">
        <v>3</v>
      </c>
      <c r="I500" t="s">
        <v>731</v>
      </c>
      <c r="J500" t="s">
        <v>732</v>
      </c>
      <c r="K500" t="s">
        <v>733</v>
      </c>
      <c r="L500">
        <v>1348</v>
      </c>
      <c r="N500">
        <v>1009</v>
      </c>
      <c r="O500" t="s">
        <v>133</v>
      </c>
      <c r="P500" t="s">
        <v>133</v>
      </c>
      <c r="Q500">
        <v>1000</v>
      </c>
      <c r="X500">
        <v>1.15E-3</v>
      </c>
      <c r="Y500">
        <v>37900</v>
      </c>
      <c r="Z500">
        <v>0</v>
      </c>
      <c r="AA500">
        <v>0</v>
      </c>
      <c r="AB500">
        <v>0</v>
      </c>
      <c r="AC500">
        <v>0</v>
      </c>
      <c r="AD500">
        <v>1</v>
      </c>
      <c r="AE500">
        <v>0</v>
      </c>
      <c r="AF500" t="s">
        <v>3</v>
      </c>
      <c r="AG500">
        <v>1.15E-3</v>
      </c>
      <c r="AH500">
        <v>2</v>
      </c>
      <c r="AI500">
        <v>68192964</v>
      </c>
      <c r="AJ500">
        <v>511</v>
      </c>
      <c r="AK500">
        <v>0</v>
      </c>
      <c r="AL500">
        <v>0</v>
      </c>
      <c r="AM500">
        <v>0</v>
      </c>
      <c r="AN500">
        <v>0</v>
      </c>
      <c r="AO500">
        <v>0</v>
      </c>
      <c r="AP500">
        <v>0</v>
      </c>
      <c r="AQ500">
        <v>0</v>
      </c>
      <c r="AR500">
        <v>0</v>
      </c>
    </row>
    <row r="501" spans="1:44" x14ac:dyDescent="0.2">
      <c r="A501">
        <f>ROW(Source!A333)</f>
        <v>333</v>
      </c>
      <c r="B501">
        <v>68192975</v>
      </c>
      <c r="C501">
        <v>68192958</v>
      </c>
      <c r="D501">
        <v>64808219</v>
      </c>
      <c r="E501">
        <v>1</v>
      </c>
      <c r="F501">
        <v>1</v>
      </c>
      <c r="G501">
        <v>1</v>
      </c>
      <c r="H501">
        <v>3</v>
      </c>
      <c r="I501" t="s">
        <v>1172</v>
      </c>
      <c r="J501" t="s">
        <v>1173</v>
      </c>
      <c r="K501" t="s">
        <v>1174</v>
      </c>
      <c r="L501">
        <v>1327</v>
      </c>
      <c r="N501">
        <v>1005</v>
      </c>
      <c r="O501" t="s">
        <v>31</v>
      </c>
      <c r="P501" t="s">
        <v>31</v>
      </c>
      <c r="Q501">
        <v>1</v>
      </c>
      <c r="X501">
        <v>0</v>
      </c>
      <c r="Y501">
        <v>51.99</v>
      </c>
      <c r="Z501">
        <v>0</v>
      </c>
      <c r="AA501">
        <v>0</v>
      </c>
      <c r="AB501">
        <v>0</v>
      </c>
      <c r="AC501">
        <v>1</v>
      </c>
      <c r="AD501">
        <v>0</v>
      </c>
      <c r="AE501">
        <v>0</v>
      </c>
      <c r="AF501" t="s">
        <v>3</v>
      </c>
      <c r="AG501">
        <v>0</v>
      </c>
      <c r="AH501">
        <v>3</v>
      </c>
      <c r="AI501">
        <v>-1</v>
      </c>
      <c r="AJ501" t="s">
        <v>3</v>
      </c>
      <c r="AK501">
        <v>0</v>
      </c>
      <c r="AL501">
        <v>0</v>
      </c>
      <c r="AM501">
        <v>0</v>
      </c>
      <c r="AN501">
        <v>0</v>
      </c>
      <c r="AO501">
        <v>0</v>
      </c>
      <c r="AP501">
        <v>0</v>
      </c>
      <c r="AQ501">
        <v>0</v>
      </c>
      <c r="AR501">
        <v>0</v>
      </c>
    </row>
    <row r="502" spans="1:44" x14ac:dyDescent="0.2">
      <c r="A502">
        <f>ROW(Source!A333)</f>
        <v>333</v>
      </c>
      <c r="B502">
        <v>68192976</v>
      </c>
      <c r="C502">
        <v>68192958</v>
      </c>
      <c r="D502">
        <v>64808225</v>
      </c>
      <c r="E502">
        <v>1</v>
      </c>
      <c r="F502">
        <v>1</v>
      </c>
      <c r="G502">
        <v>1</v>
      </c>
      <c r="H502">
        <v>3</v>
      </c>
      <c r="I502" t="s">
        <v>1175</v>
      </c>
      <c r="J502" t="s">
        <v>1176</v>
      </c>
      <c r="K502" t="s">
        <v>1177</v>
      </c>
      <c r="L502">
        <v>1327</v>
      </c>
      <c r="N502">
        <v>1005</v>
      </c>
      <c r="O502" t="s">
        <v>31</v>
      </c>
      <c r="P502" t="s">
        <v>31</v>
      </c>
      <c r="Q502">
        <v>1</v>
      </c>
      <c r="X502">
        <v>0</v>
      </c>
      <c r="Y502">
        <v>350</v>
      </c>
      <c r="Z502">
        <v>0</v>
      </c>
      <c r="AA502">
        <v>0</v>
      </c>
      <c r="AB502">
        <v>0</v>
      </c>
      <c r="AC502">
        <v>1</v>
      </c>
      <c r="AD502">
        <v>0</v>
      </c>
      <c r="AE502">
        <v>0</v>
      </c>
      <c r="AF502" t="s">
        <v>3</v>
      </c>
      <c r="AG502">
        <v>0</v>
      </c>
      <c r="AH502">
        <v>3</v>
      </c>
      <c r="AI502">
        <v>-1</v>
      </c>
      <c r="AJ502" t="s">
        <v>3</v>
      </c>
      <c r="AK502">
        <v>0</v>
      </c>
      <c r="AL502">
        <v>0</v>
      </c>
      <c r="AM502">
        <v>0</v>
      </c>
      <c r="AN502">
        <v>0</v>
      </c>
      <c r="AO502">
        <v>0</v>
      </c>
      <c r="AP502">
        <v>0</v>
      </c>
      <c r="AQ502">
        <v>0</v>
      </c>
      <c r="AR502">
        <v>0</v>
      </c>
    </row>
    <row r="503" spans="1:44" x14ac:dyDescent="0.2">
      <c r="A503">
        <f>ROW(Source!A333)</f>
        <v>333</v>
      </c>
      <c r="B503">
        <v>68192977</v>
      </c>
      <c r="C503">
        <v>68192958</v>
      </c>
      <c r="D503">
        <v>64808746</v>
      </c>
      <c r="E503">
        <v>1</v>
      </c>
      <c r="F503">
        <v>1</v>
      </c>
      <c r="G503">
        <v>1</v>
      </c>
      <c r="H503">
        <v>3</v>
      </c>
      <c r="I503" t="s">
        <v>1178</v>
      </c>
      <c r="J503" t="s">
        <v>1179</v>
      </c>
      <c r="K503" t="s">
        <v>1180</v>
      </c>
      <c r="L503">
        <v>1346</v>
      </c>
      <c r="N503">
        <v>1009</v>
      </c>
      <c r="O503" t="s">
        <v>120</v>
      </c>
      <c r="P503" t="s">
        <v>120</v>
      </c>
      <c r="Q503">
        <v>1</v>
      </c>
      <c r="X503">
        <v>0</v>
      </c>
      <c r="Y503">
        <v>28.26</v>
      </c>
      <c r="Z503">
        <v>0</v>
      </c>
      <c r="AA503">
        <v>0</v>
      </c>
      <c r="AB503">
        <v>0</v>
      </c>
      <c r="AC503">
        <v>1</v>
      </c>
      <c r="AD503">
        <v>0</v>
      </c>
      <c r="AE503">
        <v>0</v>
      </c>
      <c r="AF503" t="s">
        <v>3</v>
      </c>
      <c r="AG503">
        <v>0</v>
      </c>
      <c r="AH503">
        <v>3</v>
      </c>
      <c r="AI503">
        <v>-1</v>
      </c>
      <c r="AJ503" t="s">
        <v>3</v>
      </c>
      <c r="AK503">
        <v>0</v>
      </c>
      <c r="AL503">
        <v>0</v>
      </c>
      <c r="AM503">
        <v>0</v>
      </c>
      <c r="AN503">
        <v>0</v>
      </c>
      <c r="AO503">
        <v>0</v>
      </c>
      <c r="AP503">
        <v>0</v>
      </c>
      <c r="AQ503">
        <v>0</v>
      </c>
      <c r="AR503">
        <v>0</v>
      </c>
    </row>
    <row r="504" spans="1:44" x14ac:dyDescent="0.2">
      <c r="A504">
        <f>ROW(Source!A333)</f>
        <v>333</v>
      </c>
      <c r="B504">
        <v>68192978</v>
      </c>
      <c r="C504">
        <v>68192958</v>
      </c>
      <c r="D504">
        <v>64814679</v>
      </c>
      <c r="E504">
        <v>1</v>
      </c>
      <c r="F504">
        <v>1</v>
      </c>
      <c r="G504">
        <v>1</v>
      </c>
      <c r="H504">
        <v>3</v>
      </c>
      <c r="I504" t="s">
        <v>734</v>
      </c>
      <c r="J504" t="s">
        <v>735</v>
      </c>
      <c r="K504" t="s">
        <v>736</v>
      </c>
      <c r="L504">
        <v>1339</v>
      </c>
      <c r="N504">
        <v>1007</v>
      </c>
      <c r="O504" t="s">
        <v>712</v>
      </c>
      <c r="P504" t="s">
        <v>712</v>
      </c>
      <c r="Q504">
        <v>1</v>
      </c>
      <c r="X504">
        <v>0.04</v>
      </c>
      <c r="Y504">
        <v>1699.99</v>
      </c>
      <c r="Z504">
        <v>0</v>
      </c>
      <c r="AA504">
        <v>0</v>
      </c>
      <c r="AB504">
        <v>0</v>
      </c>
      <c r="AC504">
        <v>0</v>
      </c>
      <c r="AD504">
        <v>1</v>
      </c>
      <c r="AE504">
        <v>0</v>
      </c>
      <c r="AF504" t="s">
        <v>3</v>
      </c>
      <c r="AG504">
        <v>0.04</v>
      </c>
      <c r="AH504">
        <v>2</v>
      </c>
      <c r="AI504">
        <v>68192966</v>
      </c>
      <c r="AJ504">
        <v>513</v>
      </c>
      <c r="AK504">
        <v>0</v>
      </c>
      <c r="AL504">
        <v>0</v>
      </c>
      <c r="AM504">
        <v>0</v>
      </c>
      <c r="AN504">
        <v>0</v>
      </c>
      <c r="AO504">
        <v>0</v>
      </c>
      <c r="AP504">
        <v>0</v>
      </c>
      <c r="AQ504">
        <v>0</v>
      </c>
      <c r="AR504">
        <v>0</v>
      </c>
    </row>
    <row r="505" spans="1:44" x14ac:dyDescent="0.2">
      <c r="A505">
        <f>ROW(Source!A333)</f>
        <v>333</v>
      </c>
      <c r="B505">
        <v>68192979</v>
      </c>
      <c r="C505">
        <v>68192958</v>
      </c>
      <c r="D505">
        <v>64827577</v>
      </c>
      <c r="E505">
        <v>1</v>
      </c>
      <c r="F505">
        <v>1</v>
      </c>
      <c r="G505">
        <v>1</v>
      </c>
      <c r="H505">
        <v>3</v>
      </c>
      <c r="I505" t="s">
        <v>737</v>
      </c>
      <c r="J505" t="s">
        <v>738</v>
      </c>
      <c r="K505" t="s">
        <v>739</v>
      </c>
      <c r="L505">
        <v>1348</v>
      </c>
      <c r="N505">
        <v>1009</v>
      </c>
      <c r="O505" t="s">
        <v>133</v>
      </c>
      <c r="P505" t="s">
        <v>133</v>
      </c>
      <c r="Q505">
        <v>1000</v>
      </c>
      <c r="X505">
        <v>0.02</v>
      </c>
      <c r="Y505">
        <v>7712</v>
      </c>
      <c r="Z505">
        <v>0</v>
      </c>
      <c r="AA505">
        <v>0</v>
      </c>
      <c r="AB505">
        <v>0</v>
      </c>
      <c r="AC505">
        <v>0</v>
      </c>
      <c r="AD505">
        <v>1</v>
      </c>
      <c r="AE505">
        <v>0</v>
      </c>
      <c r="AF505" t="s">
        <v>3</v>
      </c>
      <c r="AG505">
        <v>0.02</v>
      </c>
      <c r="AH505">
        <v>2</v>
      </c>
      <c r="AI505">
        <v>68192967</v>
      </c>
      <c r="AJ505">
        <v>514</v>
      </c>
      <c r="AK505">
        <v>0</v>
      </c>
      <c r="AL505">
        <v>0</v>
      </c>
      <c r="AM505">
        <v>0</v>
      </c>
      <c r="AN505">
        <v>0</v>
      </c>
      <c r="AO505">
        <v>0</v>
      </c>
      <c r="AP505">
        <v>0</v>
      </c>
      <c r="AQ505">
        <v>0</v>
      </c>
      <c r="AR505">
        <v>0</v>
      </c>
    </row>
    <row r="506" spans="1:44" x14ac:dyDescent="0.2">
      <c r="A506">
        <f>ROW(Source!A333)</f>
        <v>333</v>
      </c>
      <c r="B506">
        <v>68192980</v>
      </c>
      <c r="C506">
        <v>68192958</v>
      </c>
      <c r="D506">
        <v>64831549</v>
      </c>
      <c r="E506">
        <v>1</v>
      </c>
      <c r="F506">
        <v>1</v>
      </c>
      <c r="G506">
        <v>1</v>
      </c>
      <c r="H506">
        <v>3</v>
      </c>
      <c r="I506" t="s">
        <v>1181</v>
      </c>
      <c r="J506" t="s">
        <v>1182</v>
      </c>
      <c r="K506" t="s">
        <v>1183</v>
      </c>
      <c r="L506">
        <v>1348</v>
      </c>
      <c r="N506">
        <v>1009</v>
      </c>
      <c r="O506" t="s">
        <v>133</v>
      </c>
      <c r="P506" t="s">
        <v>133</v>
      </c>
      <c r="Q506">
        <v>1000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1</v>
      </c>
      <c r="AD506">
        <v>0</v>
      </c>
      <c r="AE506">
        <v>0</v>
      </c>
      <c r="AF506" t="s">
        <v>3</v>
      </c>
      <c r="AG506">
        <v>0</v>
      </c>
      <c r="AH506">
        <v>3</v>
      </c>
      <c r="AI506">
        <v>-1</v>
      </c>
      <c r="AJ506" t="s">
        <v>3</v>
      </c>
      <c r="AK506">
        <v>0</v>
      </c>
      <c r="AL506">
        <v>0</v>
      </c>
      <c r="AM506">
        <v>0</v>
      </c>
      <c r="AN506">
        <v>0</v>
      </c>
      <c r="AO506">
        <v>0</v>
      </c>
      <c r="AP506">
        <v>0</v>
      </c>
      <c r="AQ506">
        <v>0</v>
      </c>
      <c r="AR506">
        <v>0</v>
      </c>
    </row>
    <row r="507" spans="1:44" x14ac:dyDescent="0.2">
      <c r="A507">
        <f>ROW(Source!A333)</f>
        <v>333</v>
      </c>
      <c r="B507">
        <v>68192981</v>
      </c>
      <c r="C507">
        <v>68192958</v>
      </c>
      <c r="D507">
        <v>64861666</v>
      </c>
      <c r="E507">
        <v>1</v>
      </c>
      <c r="F507">
        <v>1</v>
      </c>
      <c r="G507">
        <v>1</v>
      </c>
      <c r="H507">
        <v>3</v>
      </c>
      <c r="I507" t="s">
        <v>740</v>
      </c>
      <c r="J507" t="s">
        <v>741</v>
      </c>
      <c r="K507" t="s">
        <v>742</v>
      </c>
      <c r="L507">
        <v>1302</v>
      </c>
      <c r="N507">
        <v>1003</v>
      </c>
      <c r="O507" t="s">
        <v>288</v>
      </c>
      <c r="P507" t="s">
        <v>288</v>
      </c>
      <c r="Q507">
        <v>10</v>
      </c>
      <c r="X507">
        <v>0.2</v>
      </c>
      <c r="Y507">
        <v>71.489999999999995</v>
      </c>
      <c r="Z507">
        <v>0</v>
      </c>
      <c r="AA507">
        <v>0</v>
      </c>
      <c r="AB507">
        <v>0</v>
      </c>
      <c r="AC507">
        <v>0</v>
      </c>
      <c r="AD507">
        <v>1</v>
      </c>
      <c r="AE507">
        <v>0</v>
      </c>
      <c r="AF507" t="s">
        <v>3</v>
      </c>
      <c r="AG507">
        <v>0.2</v>
      </c>
      <c r="AH507">
        <v>2</v>
      </c>
      <c r="AI507">
        <v>68192968</v>
      </c>
      <c r="AJ507">
        <v>515</v>
      </c>
      <c r="AK507">
        <v>0</v>
      </c>
      <c r="AL507">
        <v>0</v>
      </c>
      <c r="AM507">
        <v>0</v>
      </c>
      <c r="AN507">
        <v>0</v>
      </c>
      <c r="AO507">
        <v>0</v>
      </c>
      <c r="AP507">
        <v>0</v>
      </c>
      <c r="AQ507">
        <v>0</v>
      </c>
      <c r="AR507">
        <v>0</v>
      </c>
    </row>
    <row r="508" spans="1:44" x14ac:dyDescent="0.2">
      <c r="A508">
        <f>ROW(Source!A335)</f>
        <v>335</v>
      </c>
      <c r="B508">
        <v>68192992</v>
      </c>
      <c r="C508">
        <v>68192983</v>
      </c>
      <c r="D508">
        <v>18410171</v>
      </c>
      <c r="E508">
        <v>1</v>
      </c>
      <c r="F508">
        <v>1</v>
      </c>
      <c r="G508">
        <v>1</v>
      </c>
      <c r="H508">
        <v>1</v>
      </c>
      <c r="I508" t="s">
        <v>713</v>
      </c>
      <c r="J508" t="s">
        <v>3</v>
      </c>
      <c r="K508" t="s">
        <v>714</v>
      </c>
      <c r="L508">
        <v>1369</v>
      </c>
      <c r="N508">
        <v>1013</v>
      </c>
      <c r="O508" t="s">
        <v>665</v>
      </c>
      <c r="P508" t="s">
        <v>665</v>
      </c>
      <c r="Q508">
        <v>1</v>
      </c>
      <c r="X508">
        <v>115</v>
      </c>
      <c r="Y508">
        <v>0</v>
      </c>
      <c r="Z508">
        <v>0</v>
      </c>
      <c r="AA508">
        <v>0</v>
      </c>
      <c r="AB508">
        <v>8.9700000000000006</v>
      </c>
      <c r="AC508">
        <v>0</v>
      </c>
      <c r="AD508">
        <v>1</v>
      </c>
      <c r="AE508">
        <v>1</v>
      </c>
      <c r="AF508" t="s">
        <v>21</v>
      </c>
      <c r="AG508">
        <v>132.25</v>
      </c>
      <c r="AH508">
        <v>2</v>
      </c>
      <c r="AI508">
        <v>68192984</v>
      </c>
      <c r="AJ508">
        <v>516</v>
      </c>
      <c r="AK508">
        <v>0</v>
      </c>
      <c r="AL508">
        <v>0</v>
      </c>
      <c r="AM508">
        <v>0</v>
      </c>
      <c r="AN508">
        <v>0</v>
      </c>
      <c r="AO508">
        <v>0</v>
      </c>
      <c r="AP508">
        <v>0</v>
      </c>
      <c r="AQ508">
        <v>0</v>
      </c>
      <c r="AR508">
        <v>0</v>
      </c>
    </row>
    <row r="509" spans="1:44" x14ac:dyDescent="0.2">
      <c r="A509">
        <f>ROW(Source!A335)</f>
        <v>335</v>
      </c>
      <c r="B509">
        <v>68192993</v>
      </c>
      <c r="C509">
        <v>68192983</v>
      </c>
      <c r="D509">
        <v>64873129</v>
      </c>
      <c r="E509">
        <v>1</v>
      </c>
      <c r="F509">
        <v>1</v>
      </c>
      <c r="G509">
        <v>1</v>
      </c>
      <c r="H509">
        <v>2</v>
      </c>
      <c r="I509" t="s">
        <v>715</v>
      </c>
      <c r="J509" t="s">
        <v>716</v>
      </c>
      <c r="K509" t="s">
        <v>717</v>
      </c>
      <c r="L509">
        <v>1368</v>
      </c>
      <c r="N509">
        <v>1011</v>
      </c>
      <c r="O509" t="s">
        <v>669</v>
      </c>
      <c r="P509" t="s">
        <v>669</v>
      </c>
      <c r="Q509">
        <v>1</v>
      </c>
      <c r="X509">
        <v>3.9</v>
      </c>
      <c r="Y509">
        <v>0</v>
      </c>
      <c r="Z509">
        <v>87.17</v>
      </c>
      <c r="AA509">
        <v>11.6</v>
      </c>
      <c r="AB509">
        <v>0</v>
      </c>
      <c r="AC509">
        <v>0</v>
      </c>
      <c r="AD509">
        <v>1</v>
      </c>
      <c r="AE509">
        <v>0</v>
      </c>
      <c r="AF509" t="s">
        <v>20</v>
      </c>
      <c r="AG509">
        <v>4.875</v>
      </c>
      <c r="AH509">
        <v>2</v>
      </c>
      <c r="AI509">
        <v>68192985</v>
      </c>
      <c r="AJ509">
        <v>517</v>
      </c>
      <c r="AK509">
        <v>0</v>
      </c>
      <c r="AL509">
        <v>0</v>
      </c>
      <c r="AM509">
        <v>0</v>
      </c>
      <c r="AN509">
        <v>0</v>
      </c>
      <c r="AO509">
        <v>0</v>
      </c>
      <c r="AP509">
        <v>0</v>
      </c>
      <c r="AQ509">
        <v>0</v>
      </c>
      <c r="AR509">
        <v>0</v>
      </c>
    </row>
    <row r="510" spans="1:44" x14ac:dyDescent="0.2">
      <c r="A510">
        <f>ROW(Source!A335)</f>
        <v>335</v>
      </c>
      <c r="B510">
        <v>68192994</v>
      </c>
      <c r="C510">
        <v>68192983</v>
      </c>
      <c r="D510">
        <v>64808617</v>
      </c>
      <c r="E510">
        <v>1</v>
      </c>
      <c r="F510">
        <v>1</v>
      </c>
      <c r="G510">
        <v>1</v>
      </c>
      <c r="H510">
        <v>3</v>
      </c>
      <c r="I510" t="s">
        <v>761</v>
      </c>
      <c r="J510" t="s">
        <v>762</v>
      </c>
      <c r="K510" t="s">
        <v>763</v>
      </c>
      <c r="L510">
        <v>1346</v>
      </c>
      <c r="N510">
        <v>1009</v>
      </c>
      <c r="O510" t="s">
        <v>120</v>
      </c>
      <c r="P510" t="s">
        <v>120</v>
      </c>
      <c r="Q510">
        <v>1</v>
      </c>
      <c r="X510">
        <v>108</v>
      </c>
      <c r="Y510">
        <v>9.0399999999999991</v>
      </c>
      <c r="Z510">
        <v>0</v>
      </c>
      <c r="AA510">
        <v>0</v>
      </c>
      <c r="AB510">
        <v>0</v>
      </c>
      <c r="AC510">
        <v>0</v>
      </c>
      <c r="AD510">
        <v>1</v>
      </c>
      <c r="AE510">
        <v>0</v>
      </c>
      <c r="AF510" t="s">
        <v>3</v>
      </c>
      <c r="AG510">
        <v>108</v>
      </c>
      <c r="AH510">
        <v>2</v>
      </c>
      <c r="AI510">
        <v>68192986</v>
      </c>
      <c r="AJ510">
        <v>518</v>
      </c>
      <c r="AK510">
        <v>0</v>
      </c>
      <c r="AL510">
        <v>0</v>
      </c>
      <c r="AM510">
        <v>0</v>
      </c>
      <c r="AN510">
        <v>0</v>
      </c>
      <c r="AO510">
        <v>0</v>
      </c>
      <c r="AP510">
        <v>0</v>
      </c>
      <c r="AQ510">
        <v>0</v>
      </c>
      <c r="AR510">
        <v>0</v>
      </c>
    </row>
    <row r="511" spans="1:44" x14ac:dyDescent="0.2">
      <c r="A511">
        <f>ROW(Source!A335)</f>
        <v>335</v>
      </c>
      <c r="B511">
        <v>68192995</v>
      </c>
      <c r="C511">
        <v>68192983</v>
      </c>
      <c r="D511">
        <v>64808704</v>
      </c>
      <c r="E511">
        <v>1</v>
      </c>
      <c r="F511">
        <v>1</v>
      </c>
      <c r="G511">
        <v>1</v>
      </c>
      <c r="H511">
        <v>3</v>
      </c>
      <c r="I511" t="s">
        <v>764</v>
      </c>
      <c r="J511" t="s">
        <v>765</v>
      </c>
      <c r="K511" t="s">
        <v>766</v>
      </c>
      <c r="L511">
        <v>1348</v>
      </c>
      <c r="N511">
        <v>1009</v>
      </c>
      <c r="O511" t="s">
        <v>133</v>
      </c>
      <c r="P511" t="s">
        <v>133</v>
      </c>
      <c r="Q511">
        <v>1000</v>
      </c>
      <c r="X511">
        <v>1.0120000000000001E-2</v>
      </c>
      <c r="Y511">
        <v>11978</v>
      </c>
      <c r="Z511">
        <v>0</v>
      </c>
      <c r="AA511">
        <v>0</v>
      </c>
      <c r="AB511">
        <v>0</v>
      </c>
      <c r="AC511">
        <v>0</v>
      </c>
      <c r="AD511">
        <v>1</v>
      </c>
      <c r="AE511">
        <v>0</v>
      </c>
      <c r="AF511" t="s">
        <v>3</v>
      </c>
      <c r="AG511">
        <v>1.0120000000000001E-2</v>
      </c>
      <c r="AH511">
        <v>2</v>
      </c>
      <c r="AI511">
        <v>68192987</v>
      </c>
      <c r="AJ511">
        <v>519</v>
      </c>
      <c r="AK511">
        <v>0</v>
      </c>
      <c r="AL511">
        <v>0</v>
      </c>
      <c r="AM511">
        <v>0</v>
      </c>
      <c r="AN511">
        <v>0</v>
      </c>
      <c r="AO511">
        <v>0</v>
      </c>
      <c r="AP511">
        <v>0</v>
      </c>
      <c r="AQ511">
        <v>0</v>
      </c>
      <c r="AR511">
        <v>0</v>
      </c>
    </row>
    <row r="512" spans="1:44" x14ac:dyDescent="0.2">
      <c r="A512">
        <f>ROW(Source!A335)</f>
        <v>335</v>
      </c>
      <c r="B512">
        <v>68192996</v>
      </c>
      <c r="C512">
        <v>68192983</v>
      </c>
      <c r="D512">
        <v>64814534</v>
      </c>
      <c r="E512">
        <v>1</v>
      </c>
      <c r="F512">
        <v>1</v>
      </c>
      <c r="G512">
        <v>1</v>
      </c>
      <c r="H512">
        <v>3</v>
      </c>
      <c r="I512" t="s">
        <v>1187</v>
      </c>
      <c r="J512" t="s">
        <v>1188</v>
      </c>
      <c r="K512" t="s">
        <v>1189</v>
      </c>
      <c r="L512">
        <v>1035</v>
      </c>
      <c r="N512">
        <v>1013</v>
      </c>
      <c r="O512" t="s">
        <v>103</v>
      </c>
      <c r="P512" t="s">
        <v>103</v>
      </c>
      <c r="Q512">
        <v>1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1</v>
      </c>
      <c r="AD512">
        <v>0</v>
      </c>
      <c r="AE512">
        <v>0</v>
      </c>
      <c r="AF512" t="s">
        <v>3</v>
      </c>
      <c r="AG512">
        <v>0</v>
      </c>
      <c r="AH512">
        <v>3</v>
      </c>
      <c r="AI512">
        <v>-1</v>
      </c>
      <c r="AJ512" t="s">
        <v>3</v>
      </c>
      <c r="AK512">
        <v>0</v>
      </c>
      <c r="AL512">
        <v>0</v>
      </c>
      <c r="AM512">
        <v>0</v>
      </c>
      <c r="AN512">
        <v>0</v>
      </c>
      <c r="AO512">
        <v>0</v>
      </c>
      <c r="AP512">
        <v>0</v>
      </c>
      <c r="AQ512">
        <v>0</v>
      </c>
      <c r="AR512">
        <v>0</v>
      </c>
    </row>
    <row r="513" spans="1:44" x14ac:dyDescent="0.2">
      <c r="A513">
        <f>ROW(Source!A335)</f>
        <v>335</v>
      </c>
      <c r="B513">
        <v>68192997</v>
      </c>
      <c r="C513">
        <v>68192983</v>
      </c>
      <c r="D513">
        <v>64814709</v>
      </c>
      <c r="E513">
        <v>1</v>
      </c>
      <c r="F513">
        <v>1</v>
      </c>
      <c r="G513">
        <v>1</v>
      </c>
      <c r="H513">
        <v>3</v>
      </c>
      <c r="I513" t="s">
        <v>767</v>
      </c>
      <c r="J513" t="s">
        <v>768</v>
      </c>
      <c r="K513" t="s">
        <v>769</v>
      </c>
      <c r="L513">
        <v>1339</v>
      </c>
      <c r="N513">
        <v>1007</v>
      </c>
      <c r="O513" t="s">
        <v>712</v>
      </c>
      <c r="P513" t="s">
        <v>712</v>
      </c>
      <c r="Q513">
        <v>1</v>
      </c>
      <c r="X513">
        <v>0.08</v>
      </c>
      <c r="Y513">
        <v>1100</v>
      </c>
      <c r="Z513">
        <v>0</v>
      </c>
      <c r="AA513">
        <v>0</v>
      </c>
      <c r="AB513">
        <v>0</v>
      </c>
      <c r="AC513">
        <v>0</v>
      </c>
      <c r="AD513">
        <v>1</v>
      </c>
      <c r="AE513">
        <v>0</v>
      </c>
      <c r="AF513" t="s">
        <v>3</v>
      </c>
      <c r="AG513">
        <v>0.08</v>
      </c>
      <c r="AH513">
        <v>2</v>
      </c>
      <c r="AI513">
        <v>68192988</v>
      </c>
      <c r="AJ513">
        <v>520</v>
      </c>
      <c r="AK513">
        <v>0</v>
      </c>
      <c r="AL513">
        <v>0</v>
      </c>
      <c r="AM513">
        <v>0</v>
      </c>
      <c r="AN513">
        <v>0</v>
      </c>
      <c r="AO513">
        <v>0</v>
      </c>
      <c r="AP513">
        <v>0</v>
      </c>
      <c r="AQ513">
        <v>0</v>
      </c>
      <c r="AR513">
        <v>0</v>
      </c>
    </row>
    <row r="514" spans="1:44" x14ac:dyDescent="0.2">
      <c r="A514">
        <f>ROW(Source!A335)</f>
        <v>335</v>
      </c>
      <c r="B514">
        <v>68192998</v>
      </c>
      <c r="C514">
        <v>68192983</v>
      </c>
      <c r="D514">
        <v>64829165</v>
      </c>
      <c r="E514">
        <v>1</v>
      </c>
      <c r="F514">
        <v>1</v>
      </c>
      <c r="G514">
        <v>1</v>
      </c>
      <c r="H514">
        <v>3</v>
      </c>
      <c r="I514" t="s">
        <v>80</v>
      </c>
      <c r="J514" t="s">
        <v>82</v>
      </c>
      <c r="K514" t="s">
        <v>81</v>
      </c>
      <c r="L514">
        <v>1327</v>
      </c>
      <c r="N514">
        <v>1005</v>
      </c>
      <c r="O514" t="s">
        <v>31</v>
      </c>
      <c r="P514" t="s">
        <v>31</v>
      </c>
      <c r="Q514">
        <v>1</v>
      </c>
      <c r="X514">
        <v>100</v>
      </c>
      <c r="Y514">
        <v>207</v>
      </c>
      <c r="Z514">
        <v>0</v>
      </c>
      <c r="AA514">
        <v>0</v>
      </c>
      <c r="AB514">
        <v>0</v>
      </c>
      <c r="AC514">
        <v>0</v>
      </c>
      <c r="AD514">
        <v>1</v>
      </c>
      <c r="AE514">
        <v>0</v>
      </c>
      <c r="AF514" t="s">
        <v>3</v>
      </c>
      <c r="AG514">
        <v>100</v>
      </c>
      <c r="AH514">
        <v>2</v>
      </c>
      <c r="AI514">
        <v>68192989</v>
      </c>
      <c r="AJ514">
        <v>521</v>
      </c>
      <c r="AK514">
        <v>0</v>
      </c>
      <c r="AL514">
        <v>0</v>
      </c>
      <c r="AM514">
        <v>0</v>
      </c>
      <c r="AN514">
        <v>0</v>
      </c>
      <c r="AO514">
        <v>0</v>
      </c>
      <c r="AP514">
        <v>0</v>
      </c>
      <c r="AQ514">
        <v>0</v>
      </c>
      <c r="AR514">
        <v>0</v>
      </c>
    </row>
    <row r="515" spans="1:44" x14ac:dyDescent="0.2">
      <c r="A515">
        <f>ROW(Source!A335)</f>
        <v>335</v>
      </c>
      <c r="B515">
        <v>68192999</v>
      </c>
      <c r="C515">
        <v>68192983</v>
      </c>
      <c r="D515">
        <v>64829319</v>
      </c>
      <c r="E515">
        <v>1</v>
      </c>
      <c r="F515">
        <v>1</v>
      </c>
      <c r="G515">
        <v>1</v>
      </c>
      <c r="H515">
        <v>3</v>
      </c>
      <c r="I515" t="s">
        <v>770</v>
      </c>
      <c r="J515" t="s">
        <v>771</v>
      </c>
      <c r="K515" t="s">
        <v>772</v>
      </c>
      <c r="L515">
        <v>1301</v>
      </c>
      <c r="N515">
        <v>1003</v>
      </c>
      <c r="O515" t="s">
        <v>507</v>
      </c>
      <c r="P515" t="s">
        <v>507</v>
      </c>
      <c r="Q515">
        <v>1</v>
      </c>
      <c r="X515">
        <v>540</v>
      </c>
      <c r="Y515">
        <v>3.93</v>
      </c>
      <c r="Z515">
        <v>0</v>
      </c>
      <c r="AA515">
        <v>0</v>
      </c>
      <c r="AB515">
        <v>0</v>
      </c>
      <c r="AC515">
        <v>0</v>
      </c>
      <c r="AD515">
        <v>1</v>
      </c>
      <c r="AE515">
        <v>0</v>
      </c>
      <c r="AF515" t="s">
        <v>3</v>
      </c>
      <c r="AG515">
        <v>540</v>
      </c>
      <c r="AH515">
        <v>2</v>
      </c>
      <c r="AI515">
        <v>68192990</v>
      </c>
      <c r="AJ515">
        <v>522</v>
      </c>
      <c r="AK515">
        <v>0</v>
      </c>
      <c r="AL515">
        <v>0</v>
      </c>
      <c r="AM515">
        <v>0</v>
      </c>
      <c r="AN515">
        <v>0</v>
      </c>
      <c r="AO515">
        <v>0</v>
      </c>
      <c r="AP515">
        <v>0</v>
      </c>
      <c r="AQ515">
        <v>0</v>
      </c>
      <c r="AR515">
        <v>0</v>
      </c>
    </row>
    <row r="516" spans="1:44" x14ac:dyDescent="0.2">
      <c r="A516">
        <f>ROW(Source!A339)</f>
        <v>339</v>
      </c>
      <c r="B516">
        <v>68193070</v>
      </c>
      <c r="C516">
        <v>68193058</v>
      </c>
      <c r="D516">
        <v>18413627</v>
      </c>
      <c r="E516">
        <v>1</v>
      </c>
      <c r="F516">
        <v>1</v>
      </c>
      <c r="G516">
        <v>1</v>
      </c>
      <c r="H516">
        <v>1</v>
      </c>
      <c r="I516" t="s">
        <v>773</v>
      </c>
      <c r="J516" t="s">
        <v>3</v>
      </c>
      <c r="K516" t="s">
        <v>774</v>
      </c>
      <c r="L516">
        <v>1369</v>
      </c>
      <c r="N516">
        <v>1013</v>
      </c>
      <c r="O516" t="s">
        <v>665</v>
      </c>
      <c r="P516" t="s">
        <v>665</v>
      </c>
      <c r="Q516">
        <v>1</v>
      </c>
      <c r="X516">
        <v>2.4</v>
      </c>
      <c r="Y516">
        <v>0</v>
      </c>
      <c r="Z516">
        <v>0</v>
      </c>
      <c r="AA516">
        <v>0</v>
      </c>
      <c r="AB516">
        <v>9.92</v>
      </c>
      <c r="AC516">
        <v>0</v>
      </c>
      <c r="AD516">
        <v>1</v>
      </c>
      <c r="AE516">
        <v>1</v>
      </c>
      <c r="AF516" t="s">
        <v>21</v>
      </c>
      <c r="AG516">
        <v>2.76</v>
      </c>
      <c r="AH516">
        <v>2</v>
      </c>
      <c r="AI516">
        <v>68193059</v>
      </c>
      <c r="AJ516">
        <v>525</v>
      </c>
      <c r="AK516">
        <v>0</v>
      </c>
      <c r="AL516">
        <v>0</v>
      </c>
      <c r="AM516">
        <v>0</v>
      </c>
      <c r="AN516">
        <v>0</v>
      </c>
      <c r="AO516">
        <v>0</v>
      </c>
      <c r="AP516">
        <v>0</v>
      </c>
      <c r="AQ516">
        <v>0</v>
      </c>
      <c r="AR516">
        <v>0</v>
      </c>
    </row>
    <row r="517" spans="1:44" x14ac:dyDescent="0.2">
      <c r="A517">
        <f>ROW(Source!A339)</f>
        <v>339</v>
      </c>
      <c r="B517">
        <v>68193071</v>
      </c>
      <c r="C517">
        <v>68193058</v>
      </c>
      <c r="D517">
        <v>64871481</v>
      </c>
      <c r="E517">
        <v>1</v>
      </c>
      <c r="F517">
        <v>1</v>
      </c>
      <c r="G517">
        <v>1</v>
      </c>
      <c r="H517">
        <v>2</v>
      </c>
      <c r="I517" t="s">
        <v>743</v>
      </c>
      <c r="J517" t="s">
        <v>744</v>
      </c>
      <c r="K517" t="s">
        <v>745</v>
      </c>
      <c r="L517">
        <v>1368</v>
      </c>
      <c r="N517">
        <v>1011</v>
      </c>
      <c r="O517" t="s">
        <v>669</v>
      </c>
      <c r="P517" t="s">
        <v>669</v>
      </c>
      <c r="Q517">
        <v>1</v>
      </c>
      <c r="X517">
        <v>0.4</v>
      </c>
      <c r="Y517">
        <v>0</v>
      </c>
      <c r="Z517">
        <v>8.1</v>
      </c>
      <c r="AA517">
        <v>0</v>
      </c>
      <c r="AB517">
        <v>0</v>
      </c>
      <c r="AC517">
        <v>0</v>
      </c>
      <c r="AD517">
        <v>1</v>
      </c>
      <c r="AE517">
        <v>0</v>
      </c>
      <c r="AF517" t="s">
        <v>20</v>
      </c>
      <c r="AG517">
        <v>0.5</v>
      </c>
      <c r="AH517">
        <v>2</v>
      </c>
      <c r="AI517">
        <v>68193060</v>
      </c>
      <c r="AJ517">
        <v>526</v>
      </c>
      <c r="AK517">
        <v>0</v>
      </c>
      <c r="AL517">
        <v>0</v>
      </c>
      <c r="AM517">
        <v>0</v>
      </c>
      <c r="AN517">
        <v>0</v>
      </c>
      <c r="AO517">
        <v>0</v>
      </c>
      <c r="AP517">
        <v>0</v>
      </c>
      <c r="AQ517">
        <v>0</v>
      </c>
      <c r="AR517">
        <v>0</v>
      </c>
    </row>
    <row r="518" spans="1:44" x14ac:dyDescent="0.2">
      <c r="A518">
        <f>ROW(Source!A339)</f>
        <v>339</v>
      </c>
      <c r="B518">
        <v>68193072</v>
      </c>
      <c r="C518">
        <v>68193058</v>
      </c>
      <c r="D518">
        <v>64872805</v>
      </c>
      <c r="E518">
        <v>1</v>
      </c>
      <c r="F518">
        <v>1</v>
      </c>
      <c r="G518">
        <v>1</v>
      </c>
      <c r="H518">
        <v>2</v>
      </c>
      <c r="I518" t="s">
        <v>775</v>
      </c>
      <c r="J518" t="s">
        <v>776</v>
      </c>
      <c r="K518" t="s">
        <v>777</v>
      </c>
      <c r="L518">
        <v>1368</v>
      </c>
      <c r="N518">
        <v>1011</v>
      </c>
      <c r="O518" t="s">
        <v>669</v>
      </c>
      <c r="P518" t="s">
        <v>669</v>
      </c>
      <c r="Q518">
        <v>1</v>
      </c>
      <c r="X518">
        <v>0.12</v>
      </c>
      <c r="Y518">
        <v>0</v>
      </c>
      <c r="Z518">
        <v>5.13</v>
      </c>
      <c r="AA518">
        <v>0</v>
      </c>
      <c r="AB518">
        <v>0</v>
      </c>
      <c r="AC518">
        <v>0</v>
      </c>
      <c r="AD518">
        <v>1</v>
      </c>
      <c r="AE518">
        <v>0</v>
      </c>
      <c r="AF518" t="s">
        <v>20</v>
      </c>
      <c r="AG518">
        <v>0.15</v>
      </c>
      <c r="AH518">
        <v>2</v>
      </c>
      <c r="AI518">
        <v>68193061</v>
      </c>
      <c r="AJ518">
        <v>527</v>
      </c>
      <c r="AK518">
        <v>0</v>
      </c>
      <c r="AL518">
        <v>0</v>
      </c>
      <c r="AM518">
        <v>0</v>
      </c>
      <c r="AN518">
        <v>0</v>
      </c>
      <c r="AO518">
        <v>0</v>
      </c>
      <c r="AP518">
        <v>0</v>
      </c>
      <c r="AQ518">
        <v>0</v>
      </c>
      <c r="AR518">
        <v>0</v>
      </c>
    </row>
    <row r="519" spans="1:44" x14ac:dyDescent="0.2">
      <c r="A519">
        <f>ROW(Source!A339)</f>
        <v>339</v>
      </c>
      <c r="B519">
        <v>68193073</v>
      </c>
      <c r="C519">
        <v>68193058</v>
      </c>
      <c r="D519">
        <v>64872869</v>
      </c>
      <c r="E519">
        <v>1</v>
      </c>
      <c r="F519">
        <v>1</v>
      </c>
      <c r="G519">
        <v>1</v>
      </c>
      <c r="H519">
        <v>2</v>
      </c>
      <c r="I519" t="s">
        <v>673</v>
      </c>
      <c r="J519" t="s">
        <v>674</v>
      </c>
      <c r="K519" t="s">
        <v>675</v>
      </c>
      <c r="L519">
        <v>1368</v>
      </c>
      <c r="N519">
        <v>1011</v>
      </c>
      <c r="O519" t="s">
        <v>669</v>
      </c>
      <c r="P519" t="s">
        <v>669</v>
      </c>
      <c r="Q519">
        <v>1</v>
      </c>
      <c r="X519">
        <v>0.19</v>
      </c>
      <c r="Y519">
        <v>0</v>
      </c>
      <c r="Z519">
        <v>2.08</v>
      </c>
      <c r="AA519">
        <v>0</v>
      </c>
      <c r="AB519">
        <v>0</v>
      </c>
      <c r="AC519">
        <v>0</v>
      </c>
      <c r="AD519">
        <v>1</v>
      </c>
      <c r="AE519">
        <v>0</v>
      </c>
      <c r="AF519" t="s">
        <v>20</v>
      </c>
      <c r="AG519">
        <v>0.23749999999999999</v>
      </c>
      <c r="AH519">
        <v>2</v>
      </c>
      <c r="AI519">
        <v>68193062</v>
      </c>
      <c r="AJ519">
        <v>528</v>
      </c>
      <c r="AK519">
        <v>0</v>
      </c>
      <c r="AL519">
        <v>0</v>
      </c>
      <c r="AM519">
        <v>0</v>
      </c>
      <c r="AN519">
        <v>0</v>
      </c>
      <c r="AO519">
        <v>0</v>
      </c>
      <c r="AP519">
        <v>0</v>
      </c>
      <c r="AQ519">
        <v>0</v>
      </c>
      <c r="AR519">
        <v>0</v>
      </c>
    </row>
    <row r="520" spans="1:44" x14ac:dyDescent="0.2">
      <c r="A520">
        <f>ROW(Source!A339)</f>
        <v>339</v>
      </c>
      <c r="B520">
        <v>68193074</v>
      </c>
      <c r="C520">
        <v>68193058</v>
      </c>
      <c r="D520">
        <v>64873129</v>
      </c>
      <c r="E520">
        <v>1</v>
      </c>
      <c r="F520">
        <v>1</v>
      </c>
      <c r="G520">
        <v>1</v>
      </c>
      <c r="H520">
        <v>2</v>
      </c>
      <c r="I520" t="s">
        <v>715</v>
      </c>
      <c r="J520" t="s">
        <v>716</v>
      </c>
      <c r="K520" t="s">
        <v>717</v>
      </c>
      <c r="L520">
        <v>1368</v>
      </c>
      <c r="N520">
        <v>1011</v>
      </c>
      <c r="O520" t="s">
        <v>669</v>
      </c>
      <c r="P520" t="s">
        <v>669</v>
      </c>
      <c r="Q520">
        <v>1</v>
      </c>
      <c r="X520">
        <v>0.17</v>
      </c>
      <c r="Y520">
        <v>0</v>
      </c>
      <c r="Z520">
        <v>87.17</v>
      </c>
      <c r="AA520">
        <v>11.6</v>
      </c>
      <c r="AB520">
        <v>0</v>
      </c>
      <c r="AC520">
        <v>0</v>
      </c>
      <c r="AD520">
        <v>1</v>
      </c>
      <c r="AE520">
        <v>0</v>
      </c>
      <c r="AF520" t="s">
        <v>20</v>
      </c>
      <c r="AG520">
        <v>0.21250000000000002</v>
      </c>
      <c r="AH520">
        <v>2</v>
      </c>
      <c r="AI520">
        <v>68193063</v>
      </c>
      <c r="AJ520">
        <v>529</v>
      </c>
      <c r="AK520">
        <v>0</v>
      </c>
      <c r="AL520">
        <v>0</v>
      </c>
      <c r="AM520">
        <v>0</v>
      </c>
      <c r="AN520">
        <v>0</v>
      </c>
      <c r="AO520">
        <v>0</v>
      </c>
      <c r="AP520">
        <v>0</v>
      </c>
      <c r="AQ520">
        <v>0</v>
      </c>
      <c r="AR520">
        <v>0</v>
      </c>
    </row>
    <row r="521" spans="1:44" x14ac:dyDescent="0.2">
      <c r="A521">
        <f>ROW(Source!A339)</f>
        <v>339</v>
      </c>
      <c r="B521">
        <v>68193075</v>
      </c>
      <c r="C521">
        <v>68193058</v>
      </c>
      <c r="D521">
        <v>64808448</v>
      </c>
      <c r="E521">
        <v>1</v>
      </c>
      <c r="F521">
        <v>1</v>
      </c>
      <c r="G521">
        <v>1</v>
      </c>
      <c r="H521">
        <v>3</v>
      </c>
      <c r="I521" t="s">
        <v>778</v>
      </c>
      <c r="J521" t="s">
        <v>779</v>
      </c>
      <c r="K521" t="s">
        <v>780</v>
      </c>
      <c r="L521">
        <v>1348</v>
      </c>
      <c r="N521">
        <v>1009</v>
      </c>
      <c r="O521" t="s">
        <v>133</v>
      </c>
      <c r="P521" t="s">
        <v>133</v>
      </c>
      <c r="Q521">
        <v>1000</v>
      </c>
      <c r="X521">
        <v>1E-4</v>
      </c>
      <c r="Y521">
        <v>9749.99</v>
      </c>
      <c r="Z521">
        <v>0</v>
      </c>
      <c r="AA521">
        <v>0</v>
      </c>
      <c r="AB521">
        <v>0</v>
      </c>
      <c r="AC521">
        <v>0</v>
      </c>
      <c r="AD521">
        <v>1</v>
      </c>
      <c r="AE521">
        <v>0</v>
      </c>
      <c r="AF521" t="s">
        <v>3</v>
      </c>
      <c r="AG521">
        <v>1E-4</v>
      </c>
      <c r="AH521">
        <v>2</v>
      </c>
      <c r="AI521">
        <v>68193065</v>
      </c>
      <c r="AJ521">
        <v>531</v>
      </c>
      <c r="AK521">
        <v>0</v>
      </c>
      <c r="AL521">
        <v>0</v>
      </c>
      <c r="AM521">
        <v>0</v>
      </c>
      <c r="AN521">
        <v>0</v>
      </c>
      <c r="AO521">
        <v>0</v>
      </c>
      <c r="AP521">
        <v>0</v>
      </c>
      <c r="AQ521">
        <v>0</v>
      </c>
      <c r="AR521">
        <v>0</v>
      </c>
    </row>
    <row r="522" spans="1:44" x14ac:dyDescent="0.2">
      <c r="A522">
        <f>ROW(Source!A339)</f>
        <v>339</v>
      </c>
      <c r="B522">
        <v>68193076</v>
      </c>
      <c r="C522">
        <v>68193058</v>
      </c>
      <c r="D522">
        <v>64808806</v>
      </c>
      <c r="E522">
        <v>1</v>
      </c>
      <c r="F522">
        <v>1</v>
      </c>
      <c r="G522">
        <v>1</v>
      </c>
      <c r="H522">
        <v>3</v>
      </c>
      <c r="I522" t="s">
        <v>781</v>
      </c>
      <c r="J522" t="s">
        <v>782</v>
      </c>
      <c r="K522" t="s">
        <v>783</v>
      </c>
      <c r="L522">
        <v>1354</v>
      </c>
      <c r="N522">
        <v>1010</v>
      </c>
      <c r="O522" t="s">
        <v>72</v>
      </c>
      <c r="P522" t="s">
        <v>72</v>
      </c>
      <c r="Q522">
        <v>1</v>
      </c>
      <c r="X522">
        <v>0.1</v>
      </c>
      <c r="Y522">
        <v>72.8</v>
      </c>
      <c r="Z522">
        <v>0</v>
      </c>
      <c r="AA522">
        <v>0</v>
      </c>
      <c r="AB522">
        <v>0</v>
      </c>
      <c r="AC522">
        <v>0</v>
      </c>
      <c r="AD522">
        <v>1</v>
      </c>
      <c r="AE522">
        <v>0</v>
      </c>
      <c r="AF522" t="s">
        <v>3</v>
      </c>
      <c r="AG522">
        <v>0.1</v>
      </c>
      <c r="AH522">
        <v>2</v>
      </c>
      <c r="AI522">
        <v>68193066</v>
      </c>
      <c r="AJ522">
        <v>532</v>
      </c>
      <c r="AK522">
        <v>0</v>
      </c>
      <c r="AL522">
        <v>0</v>
      </c>
      <c r="AM522">
        <v>0</v>
      </c>
      <c r="AN522">
        <v>0</v>
      </c>
      <c r="AO522">
        <v>0</v>
      </c>
      <c r="AP522">
        <v>0</v>
      </c>
      <c r="AQ522">
        <v>0</v>
      </c>
      <c r="AR522">
        <v>0</v>
      </c>
    </row>
    <row r="523" spans="1:44" x14ac:dyDescent="0.2">
      <c r="A523">
        <f>ROW(Source!A339)</f>
        <v>339</v>
      </c>
      <c r="B523">
        <v>68193077</v>
      </c>
      <c r="C523">
        <v>68193058</v>
      </c>
      <c r="D523">
        <v>64814534</v>
      </c>
      <c r="E523">
        <v>1</v>
      </c>
      <c r="F523">
        <v>1</v>
      </c>
      <c r="G523">
        <v>1</v>
      </c>
      <c r="H523">
        <v>3</v>
      </c>
      <c r="I523" t="s">
        <v>1187</v>
      </c>
      <c r="J523" t="s">
        <v>1188</v>
      </c>
      <c r="K523" t="s">
        <v>1189</v>
      </c>
      <c r="L523">
        <v>1035</v>
      </c>
      <c r="N523">
        <v>1013</v>
      </c>
      <c r="O523" t="s">
        <v>103</v>
      </c>
      <c r="P523" t="s">
        <v>103</v>
      </c>
      <c r="Q523">
        <v>1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1</v>
      </c>
      <c r="AD523">
        <v>0</v>
      </c>
      <c r="AE523">
        <v>0</v>
      </c>
      <c r="AF523" t="s">
        <v>3</v>
      </c>
      <c r="AG523">
        <v>0</v>
      </c>
      <c r="AH523">
        <v>3</v>
      </c>
      <c r="AI523">
        <v>-1</v>
      </c>
      <c r="AJ523" t="s">
        <v>3</v>
      </c>
      <c r="AK523">
        <v>0</v>
      </c>
      <c r="AL523">
        <v>0</v>
      </c>
      <c r="AM523">
        <v>0</v>
      </c>
      <c r="AN523">
        <v>0</v>
      </c>
      <c r="AO523">
        <v>0</v>
      </c>
      <c r="AP523">
        <v>0</v>
      </c>
      <c r="AQ523">
        <v>0</v>
      </c>
      <c r="AR523">
        <v>0</v>
      </c>
    </row>
    <row r="524" spans="1:44" x14ac:dyDescent="0.2">
      <c r="A524">
        <f>ROW(Source!A339)</f>
        <v>339</v>
      </c>
      <c r="B524">
        <v>68193078</v>
      </c>
      <c r="C524">
        <v>68193058</v>
      </c>
      <c r="D524">
        <v>64830271</v>
      </c>
      <c r="E524">
        <v>1</v>
      </c>
      <c r="F524">
        <v>1</v>
      </c>
      <c r="G524">
        <v>1</v>
      </c>
      <c r="H524">
        <v>3</v>
      </c>
      <c r="I524" t="s">
        <v>1190</v>
      </c>
      <c r="J524" t="s">
        <v>1191</v>
      </c>
      <c r="K524" t="s">
        <v>1192</v>
      </c>
      <c r="L524">
        <v>1327</v>
      </c>
      <c r="N524">
        <v>1005</v>
      </c>
      <c r="O524" t="s">
        <v>31</v>
      </c>
      <c r="P524" t="s">
        <v>31</v>
      </c>
      <c r="Q524">
        <v>1</v>
      </c>
      <c r="X524">
        <v>1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0</v>
      </c>
      <c r="AE524">
        <v>0</v>
      </c>
      <c r="AF524" t="s">
        <v>3</v>
      </c>
      <c r="AG524">
        <v>1</v>
      </c>
      <c r="AH524">
        <v>3</v>
      </c>
      <c r="AI524">
        <v>-1</v>
      </c>
      <c r="AJ524" t="s">
        <v>3</v>
      </c>
      <c r="AK524">
        <v>0</v>
      </c>
      <c r="AL524">
        <v>0</v>
      </c>
      <c r="AM524">
        <v>0</v>
      </c>
      <c r="AN524">
        <v>0</v>
      </c>
      <c r="AO524">
        <v>0</v>
      </c>
      <c r="AP524">
        <v>0</v>
      </c>
      <c r="AQ524">
        <v>0</v>
      </c>
      <c r="AR524">
        <v>0</v>
      </c>
    </row>
    <row r="525" spans="1:44" x14ac:dyDescent="0.2">
      <c r="A525">
        <f>ROW(Source!A339)</f>
        <v>339</v>
      </c>
      <c r="B525">
        <v>68193079</v>
      </c>
      <c r="C525">
        <v>68193058</v>
      </c>
      <c r="D525">
        <v>64830358</v>
      </c>
      <c r="E525">
        <v>1</v>
      </c>
      <c r="F525">
        <v>1</v>
      </c>
      <c r="G525">
        <v>1</v>
      </c>
      <c r="H525">
        <v>3</v>
      </c>
      <c r="I525" t="s">
        <v>784</v>
      </c>
      <c r="J525" t="s">
        <v>785</v>
      </c>
      <c r="K525" t="s">
        <v>786</v>
      </c>
      <c r="L525">
        <v>1348</v>
      </c>
      <c r="N525">
        <v>1009</v>
      </c>
      <c r="O525" t="s">
        <v>133</v>
      </c>
      <c r="P525" t="s">
        <v>133</v>
      </c>
      <c r="Q525">
        <v>1000</v>
      </c>
      <c r="X525">
        <v>3.0000000000000001E-3</v>
      </c>
      <c r="Y525">
        <v>5804</v>
      </c>
      <c r="Z525">
        <v>0</v>
      </c>
      <c r="AA525">
        <v>0</v>
      </c>
      <c r="AB525">
        <v>0</v>
      </c>
      <c r="AC525">
        <v>0</v>
      </c>
      <c r="AD525">
        <v>1</v>
      </c>
      <c r="AE525">
        <v>0</v>
      </c>
      <c r="AF525" t="s">
        <v>3</v>
      </c>
      <c r="AG525">
        <v>3.0000000000000001E-3</v>
      </c>
      <c r="AH525">
        <v>2</v>
      </c>
      <c r="AI525">
        <v>68193067</v>
      </c>
      <c r="AJ525">
        <v>533</v>
      </c>
      <c r="AK525">
        <v>0</v>
      </c>
      <c r="AL525">
        <v>0</v>
      </c>
      <c r="AM525">
        <v>0</v>
      </c>
      <c r="AN525">
        <v>0</v>
      </c>
      <c r="AO525">
        <v>0</v>
      </c>
      <c r="AP525">
        <v>0</v>
      </c>
      <c r="AQ525">
        <v>0</v>
      </c>
      <c r="AR525">
        <v>0</v>
      </c>
    </row>
    <row r="526" spans="1:44" x14ac:dyDescent="0.2">
      <c r="A526">
        <f>ROW(Source!A343)</f>
        <v>343</v>
      </c>
      <c r="B526">
        <v>68193115</v>
      </c>
      <c r="C526">
        <v>68193107</v>
      </c>
      <c r="D526">
        <v>18410280</v>
      </c>
      <c r="E526">
        <v>1</v>
      </c>
      <c r="F526">
        <v>1</v>
      </c>
      <c r="G526">
        <v>1</v>
      </c>
      <c r="H526">
        <v>1</v>
      </c>
      <c r="I526" t="s">
        <v>787</v>
      </c>
      <c r="J526" t="s">
        <v>3</v>
      </c>
      <c r="K526" t="s">
        <v>788</v>
      </c>
      <c r="L526">
        <v>1369</v>
      </c>
      <c r="N526">
        <v>1013</v>
      </c>
      <c r="O526" t="s">
        <v>665</v>
      </c>
      <c r="P526" t="s">
        <v>665</v>
      </c>
      <c r="Q526">
        <v>1</v>
      </c>
      <c r="X526">
        <v>11.99</v>
      </c>
      <c r="Y526">
        <v>0</v>
      </c>
      <c r="Z526">
        <v>0</v>
      </c>
      <c r="AA526">
        <v>0</v>
      </c>
      <c r="AB526">
        <v>9.51</v>
      </c>
      <c r="AC526">
        <v>0</v>
      </c>
      <c r="AD526">
        <v>1</v>
      </c>
      <c r="AE526">
        <v>1</v>
      </c>
      <c r="AF526" t="s">
        <v>21</v>
      </c>
      <c r="AG526">
        <v>13.788499999999999</v>
      </c>
      <c r="AH526">
        <v>2</v>
      </c>
      <c r="AI526">
        <v>68193108</v>
      </c>
      <c r="AJ526">
        <v>536</v>
      </c>
      <c r="AK526">
        <v>0</v>
      </c>
      <c r="AL526">
        <v>0</v>
      </c>
      <c r="AM526">
        <v>0</v>
      </c>
      <c r="AN526">
        <v>0</v>
      </c>
      <c r="AO526">
        <v>0</v>
      </c>
      <c r="AP526">
        <v>0</v>
      </c>
      <c r="AQ526">
        <v>0</v>
      </c>
      <c r="AR526">
        <v>0</v>
      </c>
    </row>
    <row r="527" spans="1:44" x14ac:dyDescent="0.2">
      <c r="A527">
        <f>ROW(Source!A343)</f>
        <v>343</v>
      </c>
      <c r="B527">
        <v>68193116</v>
      </c>
      <c r="C527">
        <v>68193107</v>
      </c>
      <c r="D527">
        <v>121548</v>
      </c>
      <c r="E527">
        <v>1</v>
      </c>
      <c r="F527">
        <v>1</v>
      </c>
      <c r="G527">
        <v>1</v>
      </c>
      <c r="H527">
        <v>1</v>
      </c>
      <c r="I527" t="s">
        <v>44</v>
      </c>
      <c r="J527" t="s">
        <v>3</v>
      </c>
      <c r="K527" t="s">
        <v>723</v>
      </c>
      <c r="L527">
        <v>608254</v>
      </c>
      <c r="N527">
        <v>1013</v>
      </c>
      <c r="O527" t="s">
        <v>724</v>
      </c>
      <c r="P527" t="s">
        <v>724</v>
      </c>
      <c r="Q527">
        <v>1</v>
      </c>
      <c r="X527">
        <v>0.01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1</v>
      </c>
      <c r="AE527">
        <v>2</v>
      </c>
      <c r="AF527" t="s">
        <v>20</v>
      </c>
      <c r="AG527">
        <v>1.2500000000000001E-2</v>
      </c>
      <c r="AH527">
        <v>2</v>
      </c>
      <c r="AI527">
        <v>68193109</v>
      </c>
      <c r="AJ527">
        <v>537</v>
      </c>
      <c r="AK527">
        <v>0</v>
      </c>
      <c r="AL527">
        <v>0</v>
      </c>
      <c r="AM527">
        <v>0</v>
      </c>
      <c r="AN527">
        <v>0</v>
      </c>
      <c r="AO527">
        <v>0</v>
      </c>
      <c r="AP527">
        <v>0</v>
      </c>
      <c r="AQ527">
        <v>0</v>
      </c>
      <c r="AR527">
        <v>0</v>
      </c>
    </row>
    <row r="528" spans="1:44" x14ac:dyDescent="0.2">
      <c r="A528">
        <f>ROW(Source!A343)</f>
        <v>343</v>
      </c>
      <c r="B528">
        <v>68193117</v>
      </c>
      <c r="C528">
        <v>68193107</v>
      </c>
      <c r="D528">
        <v>64871408</v>
      </c>
      <c r="E528">
        <v>1</v>
      </c>
      <c r="F528">
        <v>1</v>
      </c>
      <c r="G528">
        <v>1</v>
      </c>
      <c r="H528">
        <v>2</v>
      </c>
      <c r="I528" t="s">
        <v>789</v>
      </c>
      <c r="J528" t="s">
        <v>790</v>
      </c>
      <c r="K528" t="s">
        <v>791</v>
      </c>
      <c r="L528">
        <v>1368</v>
      </c>
      <c r="N528">
        <v>1011</v>
      </c>
      <c r="O528" t="s">
        <v>669</v>
      </c>
      <c r="P528" t="s">
        <v>669</v>
      </c>
      <c r="Q528">
        <v>1</v>
      </c>
      <c r="X528">
        <v>0.01</v>
      </c>
      <c r="Y528">
        <v>0</v>
      </c>
      <c r="Z528">
        <v>31.26</v>
      </c>
      <c r="AA528">
        <v>13.5</v>
      </c>
      <c r="AB528">
        <v>0</v>
      </c>
      <c r="AC528">
        <v>0</v>
      </c>
      <c r="AD528">
        <v>1</v>
      </c>
      <c r="AE528">
        <v>0</v>
      </c>
      <c r="AF528" t="s">
        <v>20</v>
      </c>
      <c r="AG528">
        <v>1.2500000000000001E-2</v>
      </c>
      <c r="AH528">
        <v>2</v>
      </c>
      <c r="AI528">
        <v>68193110</v>
      </c>
      <c r="AJ528">
        <v>538</v>
      </c>
      <c r="AK528">
        <v>0</v>
      </c>
      <c r="AL528">
        <v>0</v>
      </c>
      <c r="AM528">
        <v>0</v>
      </c>
      <c r="AN528">
        <v>0</v>
      </c>
      <c r="AO528">
        <v>0</v>
      </c>
      <c r="AP528">
        <v>0</v>
      </c>
      <c r="AQ528">
        <v>0</v>
      </c>
      <c r="AR528">
        <v>0</v>
      </c>
    </row>
    <row r="529" spans="1:44" x14ac:dyDescent="0.2">
      <c r="A529">
        <f>ROW(Source!A343)</f>
        <v>343</v>
      </c>
      <c r="B529">
        <v>68193118</v>
      </c>
      <c r="C529">
        <v>68193107</v>
      </c>
      <c r="D529">
        <v>64873129</v>
      </c>
      <c r="E529">
        <v>1</v>
      </c>
      <c r="F529">
        <v>1</v>
      </c>
      <c r="G529">
        <v>1</v>
      </c>
      <c r="H529">
        <v>2</v>
      </c>
      <c r="I529" t="s">
        <v>715</v>
      </c>
      <c r="J529" t="s">
        <v>716</v>
      </c>
      <c r="K529" t="s">
        <v>717</v>
      </c>
      <c r="L529">
        <v>1368</v>
      </c>
      <c r="N529">
        <v>1011</v>
      </c>
      <c r="O529" t="s">
        <v>669</v>
      </c>
      <c r="P529" t="s">
        <v>669</v>
      </c>
      <c r="Q529">
        <v>1</v>
      </c>
      <c r="X529">
        <v>0.03</v>
      </c>
      <c r="Y529">
        <v>0</v>
      </c>
      <c r="Z529">
        <v>87.17</v>
      </c>
      <c r="AA529">
        <v>11.6</v>
      </c>
      <c r="AB529">
        <v>0</v>
      </c>
      <c r="AC529">
        <v>0</v>
      </c>
      <c r="AD529">
        <v>1</v>
      </c>
      <c r="AE529">
        <v>0</v>
      </c>
      <c r="AF529" t="s">
        <v>20</v>
      </c>
      <c r="AG529">
        <v>3.7499999999999999E-2</v>
      </c>
      <c r="AH529">
        <v>2</v>
      </c>
      <c r="AI529">
        <v>68193111</v>
      </c>
      <c r="AJ529">
        <v>539</v>
      </c>
      <c r="AK529">
        <v>0</v>
      </c>
      <c r="AL529">
        <v>0</v>
      </c>
      <c r="AM529">
        <v>0</v>
      </c>
      <c r="AN529">
        <v>0</v>
      </c>
      <c r="AO529">
        <v>0</v>
      </c>
      <c r="AP529">
        <v>0</v>
      </c>
      <c r="AQ529">
        <v>0</v>
      </c>
      <c r="AR529">
        <v>0</v>
      </c>
    </row>
    <row r="530" spans="1:44" x14ac:dyDescent="0.2">
      <c r="A530">
        <f>ROW(Source!A343)</f>
        <v>343</v>
      </c>
      <c r="B530">
        <v>68193119</v>
      </c>
      <c r="C530">
        <v>68193107</v>
      </c>
      <c r="D530">
        <v>64808516</v>
      </c>
      <c r="E530">
        <v>1</v>
      </c>
      <c r="F530">
        <v>1</v>
      </c>
      <c r="G530">
        <v>1</v>
      </c>
      <c r="H530">
        <v>3</v>
      </c>
      <c r="I530" t="s">
        <v>792</v>
      </c>
      <c r="J530" t="s">
        <v>793</v>
      </c>
      <c r="K530" t="s">
        <v>794</v>
      </c>
      <c r="L530">
        <v>1327</v>
      </c>
      <c r="N530">
        <v>1005</v>
      </c>
      <c r="O530" t="s">
        <v>31</v>
      </c>
      <c r="P530" t="s">
        <v>31</v>
      </c>
      <c r="Q530">
        <v>1</v>
      </c>
      <c r="X530">
        <v>4.4000000000000004</v>
      </c>
      <c r="Y530">
        <v>72.31</v>
      </c>
      <c r="Z530">
        <v>0</v>
      </c>
      <c r="AA530">
        <v>0</v>
      </c>
      <c r="AB530">
        <v>0</v>
      </c>
      <c r="AC530">
        <v>0</v>
      </c>
      <c r="AD530">
        <v>1</v>
      </c>
      <c r="AE530">
        <v>0</v>
      </c>
      <c r="AF530" t="s">
        <v>3</v>
      </c>
      <c r="AG530">
        <v>4.4000000000000004</v>
      </c>
      <c r="AH530">
        <v>2</v>
      </c>
      <c r="AI530">
        <v>68193112</v>
      </c>
      <c r="AJ530">
        <v>540</v>
      </c>
      <c r="AK530">
        <v>0</v>
      </c>
      <c r="AL530">
        <v>0</v>
      </c>
      <c r="AM530">
        <v>0</v>
      </c>
      <c r="AN530">
        <v>0</v>
      </c>
      <c r="AO530">
        <v>0</v>
      </c>
      <c r="AP530">
        <v>0</v>
      </c>
      <c r="AQ530">
        <v>0</v>
      </c>
      <c r="AR530">
        <v>0</v>
      </c>
    </row>
    <row r="531" spans="1:44" x14ac:dyDescent="0.2">
      <c r="A531">
        <f>ROW(Source!A343)</f>
        <v>343</v>
      </c>
      <c r="B531">
        <v>68193120</v>
      </c>
      <c r="C531">
        <v>68193107</v>
      </c>
      <c r="D531">
        <v>64808584</v>
      </c>
      <c r="E531">
        <v>1</v>
      </c>
      <c r="F531">
        <v>1</v>
      </c>
      <c r="G531">
        <v>1</v>
      </c>
      <c r="H531">
        <v>3</v>
      </c>
      <c r="I531" t="s">
        <v>795</v>
      </c>
      <c r="J531" t="s">
        <v>796</v>
      </c>
      <c r="K531" t="s">
        <v>797</v>
      </c>
      <c r="L531">
        <v>1348</v>
      </c>
      <c r="N531">
        <v>1009</v>
      </c>
      <c r="O531" t="s">
        <v>133</v>
      </c>
      <c r="P531" t="s">
        <v>133</v>
      </c>
      <c r="Q531">
        <v>1000</v>
      </c>
      <c r="X531">
        <v>2.9000000000000001E-2</v>
      </c>
      <c r="Y531">
        <v>2898.5</v>
      </c>
      <c r="Z531">
        <v>0</v>
      </c>
      <c r="AA531">
        <v>0</v>
      </c>
      <c r="AB531">
        <v>0</v>
      </c>
      <c r="AC531">
        <v>0</v>
      </c>
      <c r="AD531">
        <v>1</v>
      </c>
      <c r="AE531">
        <v>0</v>
      </c>
      <c r="AF531" t="s">
        <v>3</v>
      </c>
      <c r="AG531">
        <v>2.9000000000000001E-2</v>
      </c>
      <c r="AH531">
        <v>2</v>
      </c>
      <c r="AI531">
        <v>68193113</v>
      </c>
      <c r="AJ531">
        <v>541</v>
      </c>
      <c r="AK531">
        <v>0</v>
      </c>
      <c r="AL531">
        <v>0</v>
      </c>
      <c r="AM531">
        <v>0</v>
      </c>
      <c r="AN531">
        <v>0</v>
      </c>
      <c r="AO531">
        <v>0</v>
      </c>
      <c r="AP531">
        <v>0</v>
      </c>
      <c r="AQ531">
        <v>0</v>
      </c>
      <c r="AR531">
        <v>0</v>
      </c>
    </row>
    <row r="532" spans="1:44" x14ac:dyDescent="0.2">
      <c r="A532">
        <f>ROW(Source!A343)</f>
        <v>343</v>
      </c>
      <c r="B532">
        <v>68193121</v>
      </c>
      <c r="C532">
        <v>68193107</v>
      </c>
      <c r="D532">
        <v>64808665</v>
      </c>
      <c r="E532">
        <v>1</v>
      </c>
      <c r="F532">
        <v>1</v>
      </c>
      <c r="G532">
        <v>1</v>
      </c>
      <c r="H532">
        <v>3</v>
      </c>
      <c r="I532" t="s">
        <v>798</v>
      </c>
      <c r="J532" t="s">
        <v>799</v>
      </c>
      <c r="K532" t="s">
        <v>800</v>
      </c>
      <c r="L532">
        <v>1346</v>
      </c>
      <c r="N532">
        <v>1009</v>
      </c>
      <c r="O532" t="s">
        <v>120</v>
      </c>
      <c r="P532" t="s">
        <v>120</v>
      </c>
      <c r="Q532">
        <v>1</v>
      </c>
      <c r="X532">
        <v>0.15</v>
      </c>
      <c r="Y532">
        <v>1.81</v>
      </c>
      <c r="Z532">
        <v>0</v>
      </c>
      <c r="AA532">
        <v>0</v>
      </c>
      <c r="AB532">
        <v>0</v>
      </c>
      <c r="AC532">
        <v>0</v>
      </c>
      <c r="AD532">
        <v>1</v>
      </c>
      <c r="AE532">
        <v>0</v>
      </c>
      <c r="AF532" t="s">
        <v>3</v>
      </c>
      <c r="AG532">
        <v>0.15</v>
      </c>
      <c r="AH532">
        <v>2</v>
      </c>
      <c r="AI532">
        <v>68193114</v>
      </c>
      <c r="AJ532">
        <v>542</v>
      </c>
      <c r="AK532">
        <v>0</v>
      </c>
      <c r="AL532">
        <v>0</v>
      </c>
      <c r="AM532">
        <v>0</v>
      </c>
      <c r="AN532">
        <v>0</v>
      </c>
      <c r="AO532">
        <v>0</v>
      </c>
      <c r="AP532">
        <v>0</v>
      </c>
      <c r="AQ532">
        <v>0</v>
      </c>
      <c r="AR532">
        <v>0</v>
      </c>
    </row>
    <row r="533" spans="1:44" x14ac:dyDescent="0.2">
      <c r="A533">
        <f>ROW(Source!A344)</f>
        <v>344</v>
      </c>
      <c r="B533">
        <v>68193129</v>
      </c>
      <c r="C533">
        <v>68193122</v>
      </c>
      <c r="D533">
        <v>18411117</v>
      </c>
      <c r="E533">
        <v>1</v>
      </c>
      <c r="F533">
        <v>1</v>
      </c>
      <c r="G533">
        <v>1</v>
      </c>
      <c r="H533">
        <v>1</v>
      </c>
      <c r="I533" t="s">
        <v>801</v>
      </c>
      <c r="J533" t="s">
        <v>3</v>
      </c>
      <c r="K533" t="s">
        <v>802</v>
      </c>
      <c r="L533">
        <v>1369</v>
      </c>
      <c r="N533">
        <v>1013</v>
      </c>
      <c r="O533" t="s">
        <v>665</v>
      </c>
      <c r="P533" t="s">
        <v>665</v>
      </c>
      <c r="Q533">
        <v>1</v>
      </c>
      <c r="X533">
        <v>6.55</v>
      </c>
      <c r="Y533">
        <v>0</v>
      </c>
      <c r="Z533">
        <v>0</v>
      </c>
      <c r="AA533">
        <v>0</v>
      </c>
      <c r="AB533">
        <v>9.6199999999999992</v>
      </c>
      <c r="AC533">
        <v>0</v>
      </c>
      <c r="AD533">
        <v>1</v>
      </c>
      <c r="AE533">
        <v>1</v>
      </c>
      <c r="AF533" t="s">
        <v>21</v>
      </c>
      <c r="AG533">
        <v>7.5324999999999989</v>
      </c>
      <c r="AH533">
        <v>2</v>
      </c>
      <c r="AI533">
        <v>68193123</v>
      </c>
      <c r="AJ533">
        <v>543</v>
      </c>
      <c r="AK533">
        <v>0</v>
      </c>
      <c r="AL533">
        <v>0</v>
      </c>
      <c r="AM533">
        <v>0</v>
      </c>
      <c r="AN533">
        <v>0</v>
      </c>
      <c r="AO533">
        <v>0</v>
      </c>
      <c r="AP533">
        <v>0</v>
      </c>
      <c r="AQ533">
        <v>0</v>
      </c>
      <c r="AR533">
        <v>0</v>
      </c>
    </row>
    <row r="534" spans="1:44" x14ac:dyDescent="0.2">
      <c r="A534">
        <f>ROW(Source!A344)</f>
        <v>344</v>
      </c>
      <c r="B534">
        <v>68193130</v>
      </c>
      <c r="C534">
        <v>68193122</v>
      </c>
      <c r="D534">
        <v>121548</v>
      </c>
      <c r="E534">
        <v>1</v>
      </c>
      <c r="F534">
        <v>1</v>
      </c>
      <c r="G534">
        <v>1</v>
      </c>
      <c r="H534">
        <v>1</v>
      </c>
      <c r="I534" t="s">
        <v>44</v>
      </c>
      <c r="J534" t="s">
        <v>3</v>
      </c>
      <c r="K534" t="s">
        <v>723</v>
      </c>
      <c r="L534">
        <v>608254</v>
      </c>
      <c r="N534">
        <v>1013</v>
      </c>
      <c r="O534" t="s">
        <v>724</v>
      </c>
      <c r="P534" t="s">
        <v>724</v>
      </c>
      <c r="Q534">
        <v>1</v>
      </c>
      <c r="X534">
        <v>0.01</v>
      </c>
      <c r="Y534">
        <v>0</v>
      </c>
      <c r="Z534">
        <v>0</v>
      </c>
      <c r="AA534">
        <v>0</v>
      </c>
      <c r="AB534">
        <v>0</v>
      </c>
      <c r="AC534">
        <v>0</v>
      </c>
      <c r="AD534">
        <v>1</v>
      </c>
      <c r="AE534">
        <v>2</v>
      </c>
      <c r="AF534" t="s">
        <v>20</v>
      </c>
      <c r="AG534">
        <v>1.2500000000000001E-2</v>
      </c>
      <c r="AH534">
        <v>2</v>
      </c>
      <c r="AI534">
        <v>68193124</v>
      </c>
      <c r="AJ534">
        <v>544</v>
      </c>
      <c r="AK534">
        <v>0</v>
      </c>
      <c r="AL534">
        <v>0</v>
      </c>
      <c r="AM534">
        <v>0</v>
      </c>
      <c r="AN534">
        <v>0</v>
      </c>
      <c r="AO534">
        <v>0</v>
      </c>
      <c r="AP534">
        <v>0</v>
      </c>
      <c r="AQ534">
        <v>0</v>
      </c>
      <c r="AR534">
        <v>0</v>
      </c>
    </row>
    <row r="535" spans="1:44" x14ac:dyDescent="0.2">
      <c r="A535">
        <f>ROW(Source!A344)</f>
        <v>344</v>
      </c>
      <c r="B535">
        <v>68193131</v>
      </c>
      <c r="C535">
        <v>68193122</v>
      </c>
      <c r="D535">
        <v>64871408</v>
      </c>
      <c r="E535">
        <v>1</v>
      </c>
      <c r="F535">
        <v>1</v>
      </c>
      <c r="G535">
        <v>1</v>
      </c>
      <c r="H535">
        <v>2</v>
      </c>
      <c r="I535" t="s">
        <v>789</v>
      </c>
      <c r="J535" t="s">
        <v>790</v>
      </c>
      <c r="K535" t="s">
        <v>791</v>
      </c>
      <c r="L535">
        <v>1368</v>
      </c>
      <c r="N535">
        <v>1011</v>
      </c>
      <c r="O535" t="s">
        <v>669</v>
      </c>
      <c r="P535" t="s">
        <v>669</v>
      </c>
      <c r="Q535">
        <v>1</v>
      </c>
      <c r="X535">
        <v>0.01</v>
      </c>
      <c r="Y535">
        <v>0</v>
      </c>
      <c r="Z535">
        <v>31.26</v>
      </c>
      <c r="AA535">
        <v>13.5</v>
      </c>
      <c r="AB535">
        <v>0</v>
      </c>
      <c r="AC535">
        <v>0</v>
      </c>
      <c r="AD535">
        <v>1</v>
      </c>
      <c r="AE535">
        <v>0</v>
      </c>
      <c r="AF535" t="s">
        <v>20</v>
      </c>
      <c r="AG535">
        <v>1.2500000000000001E-2</v>
      </c>
      <c r="AH535">
        <v>2</v>
      </c>
      <c r="AI535">
        <v>68193125</v>
      </c>
      <c r="AJ535">
        <v>545</v>
      </c>
      <c r="AK535">
        <v>0</v>
      </c>
      <c r="AL535">
        <v>0</v>
      </c>
      <c r="AM535">
        <v>0</v>
      </c>
      <c r="AN535">
        <v>0</v>
      </c>
      <c r="AO535">
        <v>0</v>
      </c>
      <c r="AP535">
        <v>0</v>
      </c>
      <c r="AQ535">
        <v>0</v>
      </c>
      <c r="AR535">
        <v>0</v>
      </c>
    </row>
    <row r="536" spans="1:44" x14ac:dyDescent="0.2">
      <c r="A536">
        <f>ROW(Source!A344)</f>
        <v>344</v>
      </c>
      <c r="B536">
        <v>68193132</v>
      </c>
      <c r="C536">
        <v>68193122</v>
      </c>
      <c r="D536">
        <v>64873129</v>
      </c>
      <c r="E536">
        <v>1</v>
      </c>
      <c r="F536">
        <v>1</v>
      </c>
      <c r="G536">
        <v>1</v>
      </c>
      <c r="H536">
        <v>2</v>
      </c>
      <c r="I536" t="s">
        <v>715</v>
      </c>
      <c r="J536" t="s">
        <v>716</v>
      </c>
      <c r="K536" t="s">
        <v>717</v>
      </c>
      <c r="L536">
        <v>1368</v>
      </c>
      <c r="N536">
        <v>1011</v>
      </c>
      <c r="O536" t="s">
        <v>669</v>
      </c>
      <c r="P536" t="s">
        <v>669</v>
      </c>
      <c r="Q536">
        <v>1</v>
      </c>
      <c r="X536">
        <v>0.01</v>
      </c>
      <c r="Y536">
        <v>0</v>
      </c>
      <c r="Z536">
        <v>87.17</v>
      </c>
      <c r="AA536">
        <v>11.6</v>
      </c>
      <c r="AB536">
        <v>0</v>
      </c>
      <c r="AC536">
        <v>0</v>
      </c>
      <c r="AD536">
        <v>1</v>
      </c>
      <c r="AE536">
        <v>0</v>
      </c>
      <c r="AF536" t="s">
        <v>20</v>
      </c>
      <c r="AG536">
        <v>1.2500000000000001E-2</v>
      </c>
      <c r="AH536">
        <v>2</v>
      </c>
      <c r="AI536">
        <v>68193126</v>
      </c>
      <c r="AJ536">
        <v>546</v>
      </c>
      <c r="AK536">
        <v>0</v>
      </c>
      <c r="AL536">
        <v>0</v>
      </c>
      <c r="AM536">
        <v>0</v>
      </c>
      <c r="AN536">
        <v>0</v>
      </c>
      <c r="AO536">
        <v>0</v>
      </c>
      <c r="AP536">
        <v>0</v>
      </c>
      <c r="AQ536">
        <v>0</v>
      </c>
      <c r="AR536">
        <v>0</v>
      </c>
    </row>
    <row r="537" spans="1:44" x14ac:dyDescent="0.2">
      <c r="A537">
        <f>ROW(Source!A344)</f>
        <v>344</v>
      </c>
      <c r="B537">
        <v>68193133</v>
      </c>
      <c r="C537">
        <v>68193122</v>
      </c>
      <c r="D537">
        <v>64808665</v>
      </c>
      <c r="E537">
        <v>1</v>
      </c>
      <c r="F537">
        <v>1</v>
      </c>
      <c r="G537">
        <v>1</v>
      </c>
      <c r="H537">
        <v>3</v>
      </c>
      <c r="I537" t="s">
        <v>798</v>
      </c>
      <c r="J537" t="s">
        <v>799</v>
      </c>
      <c r="K537" t="s">
        <v>800</v>
      </c>
      <c r="L537">
        <v>1346</v>
      </c>
      <c r="N537">
        <v>1009</v>
      </c>
      <c r="O537" t="s">
        <v>120</v>
      </c>
      <c r="P537" t="s">
        <v>120</v>
      </c>
      <c r="Q537">
        <v>1</v>
      </c>
      <c r="X537">
        <v>0.1</v>
      </c>
      <c r="Y537">
        <v>1.81</v>
      </c>
      <c r="Z537">
        <v>0</v>
      </c>
      <c r="AA537">
        <v>0</v>
      </c>
      <c r="AB537">
        <v>0</v>
      </c>
      <c r="AC537">
        <v>0</v>
      </c>
      <c r="AD537">
        <v>1</v>
      </c>
      <c r="AE537">
        <v>0</v>
      </c>
      <c r="AF537" t="s">
        <v>3</v>
      </c>
      <c r="AG537">
        <v>0.1</v>
      </c>
      <c r="AH537">
        <v>2</v>
      </c>
      <c r="AI537">
        <v>68193127</v>
      </c>
      <c r="AJ537">
        <v>547</v>
      </c>
      <c r="AK537">
        <v>0</v>
      </c>
      <c r="AL537">
        <v>0</v>
      </c>
      <c r="AM537">
        <v>0</v>
      </c>
      <c r="AN537">
        <v>0</v>
      </c>
      <c r="AO537">
        <v>0</v>
      </c>
      <c r="AP537">
        <v>0</v>
      </c>
      <c r="AQ537">
        <v>0</v>
      </c>
      <c r="AR537">
        <v>0</v>
      </c>
    </row>
    <row r="538" spans="1:44" x14ac:dyDescent="0.2">
      <c r="A538">
        <f>ROW(Source!A344)</f>
        <v>344</v>
      </c>
      <c r="B538">
        <v>68193134</v>
      </c>
      <c r="C538">
        <v>68193122</v>
      </c>
      <c r="D538">
        <v>64814596</v>
      </c>
      <c r="E538">
        <v>1</v>
      </c>
      <c r="F538">
        <v>1</v>
      </c>
      <c r="G538">
        <v>1</v>
      </c>
      <c r="H538">
        <v>3</v>
      </c>
      <c r="I538" t="s">
        <v>1193</v>
      </c>
      <c r="J538" t="s">
        <v>1194</v>
      </c>
      <c r="K538" t="s">
        <v>1195</v>
      </c>
      <c r="L538">
        <v>1348</v>
      </c>
      <c r="N538">
        <v>1009</v>
      </c>
      <c r="O538" t="s">
        <v>133</v>
      </c>
      <c r="P538" t="s">
        <v>133</v>
      </c>
      <c r="Q538">
        <v>1000</v>
      </c>
      <c r="X538">
        <v>1.2999999999999999E-2</v>
      </c>
      <c r="Y538">
        <v>0</v>
      </c>
      <c r="Z538">
        <v>0</v>
      </c>
      <c r="AA538">
        <v>0</v>
      </c>
      <c r="AB538">
        <v>0</v>
      </c>
      <c r="AC538">
        <v>0</v>
      </c>
      <c r="AD538">
        <v>0</v>
      </c>
      <c r="AE538">
        <v>0</v>
      </c>
      <c r="AF538" t="s">
        <v>3</v>
      </c>
      <c r="AG538">
        <v>1.2999999999999999E-2</v>
      </c>
      <c r="AH538">
        <v>3</v>
      </c>
      <c r="AI538">
        <v>-1</v>
      </c>
      <c r="AJ538" t="s">
        <v>3</v>
      </c>
      <c r="AK538">
        <v>0</v>
      </c>
      <c r="AL538">
        <v>0</v>
      </c>
      <c r="AM538">
        <v>0</v>
      </c>
      <c r="AN538">
        <v>0</v>
      </c>
      <c r="AO538">
        <v>0</v>
      </c>
      <c r="AP538">
        <v>0</v>
      </c>
      <c r="AQ538">
        <v>0</v>
      </c>
      <c r="AR538">
        <v>0</v>
      </c>
    </row>
    <row r="539" spans="1:44" x14ac:dyDescent="0.2">
      <c r="A539">
        <f>ROW(Source!A346)</f>
        <v>346</v>
      </c>
      <c r="B539">
        <v>68193144</v>
      </c>
      <c r="C539">
        <v>68193136</v>
      </c>
      <c r="D539">
        <v>18416200</v>
      </c>
      <c r="E539">
        <v>1</v>
      </c>
      <c r="F539">
        <v>1</v>
      </c>
      <c r="G539">
        <v>1</v>
      </c>
      <c r="H539">
        <v>1</v>
      </c>
      <c r="I539" t="s">
        <v>803</v>
      </c>
      <c r="J539" t="s">
        <v>3</v>
      </c>
      <c r="K539" t="s">
        <v>804</v>
      </c>
      <c r="L539">
        <v>1369</v>
      </c>
      <c r="N539">
        <v>1013</v>
      </c>
      <c r="O539" t="s">
        <v>665</v>
      </c>
      <c r="P539" t="s">
        <v>665</v>
      </c>
      <c r="Q539">
        <v>1</v>
      </c>
      <c r="X539">
        <v>73.8</v>
      </c>
      <c r="Y539">
        <v>0</v>
      </c>
      <c r="Z539">
        <v>0</v>
      </c>
      <c r="AA539">
        <v>0</v>
      </c>
      <c r="AB539">
        <v>9.76</v>
      </c>
      <c r="AC539">
        <v>0</v>
      </c>
      <c r="AD539">
        <v>1</v>
      </c>
      <c r="AE539">
        <v>1</v>
      </c>
      <c r="AF539" t="s">
        <v>3</v>
      </c>
      <c r="AG539">
        <v>73.8</v>
      </c>
      <c r="AH539">
        <v>2</v>
      </c>
      <c r="AI539">
        <v>68193137</v>
      </c>
      <c r="AJ539">
        <v>549</v>
      </c>
      <c r="AK539">
        <v>0</v>
      </c>
      <c r="AL539">
        <v>0</v>
      </c>
      <c r="AM539">
        <v>0</v>
      </c>
      <c r="AN539">
        <v>0</v>
      </c>
      <c r="AO539">
        <v>0</v>
      </c>
      <c r="AP539">
        <v>0</v>
      </c>
      <c r="AQ539">
        <v>0</v>
      </c>
      <c r="AR539">
        <v>0</v>
      </c>
    </row>
    <row r="540" spans="1:44" x14ac:dyDescent="0.2">
      <c r="A540">
        <f>ROW(Source!A346)</f>
        <v>346</v>
      </c>
      <c r="B540">
        <v>68193145</v>
      </c>
      <c r="C540">
        <v>68193136</v>
      </c>
      <c r="D540">
        <v>121548</v>
      </c>
      <c r="E540">
        <v>1</v>
      </c>
      <c r="F540">
        <v>1</v>
      </c>
      <c r="G540">
        <v>1</v>
      </c>
      <c r="H540">
        <v>1</v>
      </c>
      <c r="I540" t="s">
        <v>44</v>
      </c>
      <c r="J540" t="s">
        <v>3</v>
      </c>
      <c r="K540" t="s">
        <v>723</v>
      </c>
      <c r="L540">
        <v>608254</v>
      </c>
      <c r="N540">
        <v>1013</v>
      </c>
      <c r="O540" t="s">
        <v>724</v>
      </c>
      <c r="P540" t="s">
        <v>724</v>
      </c>
      <c r="Q540">
        <v>1</v>
      </c>
      <c r="X540">
        <v>1.9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1</v>
      </c>
      <c r="AE540">
        <v>2</v>
      </c>
      <c r="AF540" t="s">
        <v>3</v>
      </c>
      <c r="AG540">
        <v>1.9</v>
      </c>
      <c r="AH540">
        <v>2</v>
      </c>
      <c r="AI540">
        <v>68193138</v>
      </c>
      <c r="AJ540">
        <v>550</v>
      </c>
      <c r="AK540">
        <v>0</v>
      </c>
      <c r="AL540">
        <v>0</v>
      </c>
      <c r="AM540">
        <v>0</v>
      </c>
      <c r="AN540">
        <v>0</v>
      </c>
      <c r="AO540">
        <v>0</v>
      </c>
      <c r="AP540">
        <v>0</v>
      </c>
      <c r="AQ540">
        <v>0</v>
      </c>
      <c r="AR540">
        <v>0</v>
      </c>
    </row>
    <row r="541" spans="1:44" x14ac:dyDescent="0.2">
      <c r="A541">
        <f>ROW(Source!A346)</f>
        <v>346</v>
      </c>
      <c r="B541">
        <v>68193146</v>
      </c>
      <c r="C541">
        <v>68193136</v>
      </c>
      <c r="D541">
        <v>64871408</v>
      </c>
      <c r="E541">
        <v>1</v>
      </c>
      <c r="F541">
        <v>1</v>
      </c>
      <c r="G541">
        <v>1</v>
      </c>
      <c r="H541">
        <v>2</v>
      </c>
      <c r="I541" t="s">
        <v>789</v>
      </c>
      <c r="J541" t="s">
        <v>790</v>
      </c>
      <c r="K541" t="s">
        <v>791</v>
      </c>
      <c r="L541">
        <v>1368</v>
      </c>
      <c r="N541">
        <v>1011</v>
      </c>
      <c r="O541" t="s">
        <v>669</v>
      </c>
      <c r="P541" t="s">
        <v>669</v>
      </c>
      <c r="Q541">
        <v>1</v>
      </c>
      <c r="X541">
        <v>0.46</v>
      </c>
      <c r="Y541">
        <v>0</v>
      </c>
      <c r="Z541">
        <v>31.26</v>
      </c>
      <c r="AA541">
        <v>13.5</v>
      </c>
      <c r="AB541">
        <v>0</v>
      </c>
      <c r="AC541">
        <v>0</v>
      </c>
      <c r="AD541">
        <v>1</v>
      </c>
      <c r="AE541">
        <v>0</v>
      </c>
      <c r="AF541" t="s">
        <v>3</v>
      </c>
      <c r="AG541">
        <v>0.46</v>
      </c>
      <c r="AH541">
        <v>2</v>
      </c>
      <c r="AI541">
        <v>68193139</v>
      </c>
      <c r="AJ541">
        <v>551</v>
      </c>
      <c r="AK541">
        <v>0</v>
      </c>
      <c r="AL541">
        <v>0</v>
      </c>
      <c r="AM541">
        <v>0</v>
      </c>
      <c r="AN541">
        <v>0</v>
      </c>
      <c r="AO541">
        <v>0</v>
      </c>
      <c r="AP541">
        <v>0</v>
      </c>
      <c r="AQ541">
        <v>0</v>
      </c>
      <c r="AR541">
        <v>0</v>
      </c>
    </row>
    <row r="542" spans="1:44" x14ac:dyDescent="0.2">
      <c r="A542">
        <f>ROW(Source!A346)</f>
        <v>346</v>
      </c>
      <c r="B542">
        <v>68193147</v>
      </c>
      <c r="C542">
        <v>68193136</v>
      </c>
      <c r="D542">
        <v>64871816</v>
      </c>
      <c r="E542">
        <v>1</v>
      </c>
      <c r="F542">
        <v>1</v>
      </c>
      <c r="G542">
        <v>1</v>
      </c>
      <c r="H542">
        <v>2</v>
      </c>
      <c r="I542" t="s">
        <v>805</v>
      </c>
      <c r="J542" t="s">
        <v>806</v>
      </c>
      <c r="K542" t="s">
        <v>807</v>
      </c>
      <c r="L542">
        <v>1368</v>
      </c>
      <c r="N542">
        <v>1011</v>
      </c>
      <c r="O542" t="s">
        <v>669</v>
      </c>
      <c r="P542" t="s">
        <v>669</v>
      </c>
      <c r="Q542">
        <v>1</v>
      </c>
      <c r="X542">
        <v>1.44</v>
      </c>
      <c r="Y542">
        <v>0</v>
      </c>
      <c r="Z542">
        <v>12.4</v>
      </c>
      <c r="AA542">
        <v>10.06</v>
      </c>
      <c r="AB542">
        <v>0</v>
      </c>
      <c r="AC542">
        <v>0</v>
      </c>
      <c r="AD542">
        <v>1</v>
      </c>
      <c r="AE542">
        <v>0</v>
      </c>
      <c r="AF542" t="s">
        <v>3</v>
      </c>
      <c r="AG542">
        <v>1.44</v>
      </c>
      <c r="AH542">
        <v>2</v>
      </c>
      <c r="AI542">
        <v>68193140</v>
      </c>
      <c r="AJ542">
        <v>552</v>
      </c>
      <c r="AK542">
        <v>0</v>
      </c>
      <c r="AL542">
        <v>0</v>
      </c>
      <c r="AM542">
        <v>0</v>
      </c>
      <c r="AN542">
        <v>0</v>
      </c>
      <c r="AO542">
        <v>0</v>
      </c>
      <c r="AP542">
        <v>0</v>
      </c>
      <c r="AQ542">
        <v>0</v>
      </c>
      <c r="AR542">
        <v>0</v>
      </c>
    </row>
    <row r="543" spans="1:44" x14ac:dyDescent="0.2">
      <c r="A543">
        <f>ROW(Source!A346)</f>
        <v>346</v>
      </c>
      <c r="B543">
        <v>68193148</v>
      </c>
      <c r="C543">
        <v>68193136</v>
      </c>
      <c r="D543">
        <v>64808822</v>
      </c>
      <c r="E543">
        <v>1</v>
      </c>
      <c r="F543">
        <v>1</v>
      </c>
      <c r="G543">
        <v>1</v>
      </c>
      <c r="H543">
        <v>3</v>
      </c>
      <c r="I543" t="s">
        <v>808</v>
      </c>
      <c r="J543" t="s">
        <v>809</v>
      </c>
      <c r="K543" t="s">
        <v>810</v>
      </c>
      <c r="L543">
        <v>1348</v>
      </c>
      <c r="N543">
        <v>1009</v>
      </c>
      <c r="O543" t="s">
        <v>133</v>
      </c>
      <c r="P543" t="s">
        <v>133</v>
      </c>
      <c r="Q543">
        <v>1000</v>
      </c>
      <c r="X543">
        <v>0.01</v>
      </c>
      <c r="Y543">
        <v>11300.01</v>
      </c>
      <c r="Z543">
        <v>0</v>
      </c>
      <c r="AA543">
        <v>0</v>
      </c>
      <c r="AB543">
        <v>0</v>
      </c>
      <c r="AC543">
        <v>0</v>
      </c>
      <c r="AD543">
        <v>1</v>
      </c>
      <c r="AE543">
        <v>0</v>
      </c>
      <c r="AF543" t="s">
        <v>3</v>
      </c>
      <c r="AG543">
        <v>0.01</v>
      </c>
      <c r="AH543">
        <v>2</v>
      </c>
      <c r="AI543">
        <v>68193141</v>
      </c>
      <c r="AJ543">
        <v>553</v>
      </c>
      <c r="AK543">
        <v>0</v>
      </c>
      <c r="AL543">
        <v>0</v>
      </c>
      <c r="AM543">
        <v>0</v>
      </c>
      <c r="AN543">
        <v>0</v>
      </c>
      <c r="AO543">
        <v>0</v>
      </c>
      <c r="AP543">
        <v>0</v>
      </c>
      <c r="AQ543">
        <v>0</v>
      </c>
      <c r="AR543">
        <v>0</v>
      </c>
    </row>
    <row r="544" spans="1:44" x14ac:dyDescent="0.2">
      <c r="A544">
        <f>ROW(Source!A346)</f>
        <v>346</v>
      </c>
      <c r="B544">
        <v>68193149</v>
      </c>
      <c r="C544">
        <v>68193136</v>
      </c>
      <c r="D544">
        <v>64843206</v>
      </c>
      <c r="E544">
        <v>1</v>
      </c>
      <c r="F544">
        <v>1</v>
      </c>
      <c r="G544">
        <v>1</v>
      </c>
      <c r="H544">
        <v>3</v>
      </c>
      <c r="I544" t="s">
        <v>1196</v>
      </c>
      <c r="J544" t="s">
        <v>1197</v>
      </c>
      <c r="K544" t="s">
        <v>1198</v>
      </c>
      <c r="L544">
        <v>1348</v>
      </c>
      <c r="N544">
        <v>1009</v>
      </c>
      <c r="O544" t="s">
        <v>133</v>
      </c>
      <c r="P544" t="s">
        <v>133</v>
      </c>
      <c r="Q544">
        <v>1000</v>
      </c>
      <c r="X544">
        <v>0.96</v>
      </c>
      <c r="Y544">
        <v>0</v>
      </c>
      <c r="Z544">
        <v>0</v>
      </c>
      <c r="AA544">
        <v>0</v>
      </c>
      <c r="AB544">
        <v>0</v>
      </c>
      <c r="AC544">
        <v>0</v>
      </c>
      <c r="AD544">
        <v>0</v>
      </c>
      <c r="AE544">
        <v>0</v>
      </c>
      <c r="AF544" t="s">
        <v>3</v>
      </c>
      <c r="AG544">
        <v>0.96</v>
      </c>
      <c r="AH544">
        <v>3</v>
      </c>
      <c r="AI544">
        <v>-1</v>
      </c>
      <c r="AJ544" t="s">
        <v>3</v>
      </c>
      <c r="AK544">
        <v>0</v>
      </c>
      <c r="AL544">
        <v>0</v>
      </c>
      <c r="AM544">
        <v>0</v>
      </c>
      <c r="AN544">
        <v>0</v>
      </c>
      <c r="AO544">
        <v>0</v>
      </c>
      <c r="AP544">
        <v>0</v>
      </c>
      <c r="AQ544">
        <v>0</v>
      </c>
      <c r="AR544">
        <v>0</v>
      </c>
    </row>
    <row r="545" spans="1:44" x14ac:dyDescent="0.2">
      <c r="A545">
        <f>ROW(Source!A346)</f>
        <v>346</v>
      </c>
      <c r="B545">
        <v>68193150</v>
      </c>
      <c r="C545">
        <v>68193136</v>
      </c>
      <c r="D545">
        <v>64847311</v>
      </c>
      <c r="E545">
        <v>1</v>
      </c>
      <c r="F545">
        <v>1</v>
      </c>
      <c r="G545">
        <v>1</v>
      </c>
      <c r="H545">
        <v>3</v>
      </c>
      <c r="I545" t="s">
        <v>709</v>
      </c>
      <c r="J545" t="s">
        <v>710</v>
      </c>
      <c r="K545" t="s">
        <v>711</v>
      </c>
      <c r="L545">
        <v>1339</v>
      </c>
      <c r="N545">
        <v>1007</v>
      </c>
      <c r="O545" t="s">
        <v>712</v>
      </c>
      <c r="P545" t="s">
        <v>712</v>
      </c>
      <c r="Q545">
        <v>1</v>
      </c>
      <c r="X545">
        <v>0.63</v>
      </c>
      <c r="Y545">
        <v>2.44</v>
      </c>
      <c r="Z545">
        <v>0</v>
      </c>
      <c r="AA545">
        <v>0</v>
      </c>
      <c r="AB545">
        <v>0</v>
      </c>
      <c r="AC545">
        <v>0</v>
      </c>
      <c r="AD545">
        <v>1</v>
      </c>
      <c r="AE545">
        <v>0</v>
      </c>
      <c r="AF545" t="s">
        <v>3</v>
      </c>
      <c r="AG545">
        <v>0.63</v>
      </c>
      <c r="AH545">
        <v>2</v>
      </c>
      <c r="AI545">
        <v>68193143</v>
      </c>
      <c r="AJ545">
        <v>555</v>
      </c>
      <c r="AK545">
        <v>0</v>
      </c>
      <c r="AL545">
        <v>0</v>
      </c>
      <c r="AM545">
        <v>0</v>
      </c>
      <c r="AN545">
        <v>0</v>
      </c>
      <c r="AO545">
        <v>0</v>
      </c>
      <c r="AP545">
        <v>0</v>
      </c>
      <c r="AQ545">
        <v>0</v>
      </c>
      <c r="AR545">
        <v>0</v>
      </c>
    </row>
    <row r="546" spans="1:44" x14ac:dyDescent="0.2">
      <c r="A546">
        <f>ROW(Source!A348)</f>
        <v>348</v>
      </c>
      <c r="B546">
        <v>68193162</v>
      </c>
      <c r="C546">
        <v>68193152</v>
      </c>
      <c r="D546">
        <v>18406785</v>
      </c>
      <c r="E546">
        <v>1</v>
      </c>
      <c r="F546">
        <v>1</v>
      </c>
      <c r="G546">
        <v>1</v>
      </c>
      <c r="H546">
        <v>1</v>
      </c>
      <c r="I546" t="s">
        <v>811</v>
      </c>
      <c r="J546" t="s">
        <v>3</v>
      </c>
      <c r="K546" t="s">
        <v>812</v>
      </c>
      <c r="L546">
        <v>1369</v>
      </c>
      <c r="N546">
        <v>1013</v>
      </c>
      <c r="O546" t="s">
        <v>665</v>
      </c>
      <c r="P546" t="s">
        <v>665</v>
      </c>
      <c r="Q546">
        <v>1</v>
      </c>
      <c r="X546">
        <v>32.729999999999997</v>
      </c>
      <c r="Y546">
        <v>0</v>
      </c>
      <c r="Z546">
        <v>0</v>
      </c>
      <c r="AA546">
        <v>0</v>
      </c>
      <c r="AB546">
        <v>8.86</v>
      </c>
      <c r="AC546">
        <v>0</v>
      </c>
      <c r="AD546">
        <v>1</v>
      </c>
      <c r="AE546">
        <v>1</v>
      </c>
      <c r="AF546" t="s">
        <v>21</v>
      </c>
      <c r="AG546">
        <v>37.639499999999991</v>
      </c>
      <c r="AH546">
        <v>2</v>
      </c>
      <c r="AI546">
        <v>68193153</v>
      </c>
      <c r="AJ546">
        <v>556</v>
      </c>
      <c r="AK546">
        <v>0</v>
      </c>
      <c r="AL546">
        <v>0</v>
      </c>
      <c r="AM546">
        <v>0</v>
      </c>
      <c r="AN546">
        <v>0</v>
      </c>
      <c r="AO546">
        <v>0</v>
      </c>
      <c r="AP546">
        <v>0</v>
      </c>
      <c r="AQ546">
        <v>0</v>
      </c>
      <c r="AR546">
        <v>0</v>
      </c>
    </row>
    <row r="547" spans="1:44" x14ac:dyDescent="0.2">
      <c r="A547">
        <f>ROW(Source!A348)</f>
        <v>348</v>
      </c>
      <c r="B547">
        <v>68193163</v>
      </c>
      <c r="C547">
        <v>68193152</v>
      </c>
      <c r="D547">
        <v>121548</v>
      </c>
      <c r="E547">
        <v>1</v>
      </c>
      <c r="F547">
        <v>1</v>
      </c>
      <c r="G547">
        <v>1</v>
      </c>
      <c r="H547">
        <v>1</v>
      </c>
      <c r="I547" t="s">
        <v>44</v>
      </c>
      <c r="J547" t="s">
        <v>3</v>
      </c>
      <c r="K547" t="s">
        <v>723</v>
      </c>
      <c r="L547">
        <v>608254</v>
      </c>
      <c r="N547">
        <v>1013</v>
      </c>
      <c r="O547" t="s">
        <v>724</v>
      </c>
      <c r="P547" t="s">
        <v>724</v>
      </c>
      <c r="Q547">
        <v>1</v>
      </c>
      <c r="X547">
        <v>0.01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1</v>
      </c>
      <c r="AE547">
        <v>2</v>
      </c>
      <c r="AF547" t="s">
        <v>20</v>
      </c>
      <c r="AG547">
        <v>1.2500000000000001E-2</v>
      </c>
      <c r="AH547">
        <v>2</v>
      </c>
      <c r="AI547">
        <v>68193154</v>
      </c>
      <c r="AJ547">
        <v>557</v>
      </c>
      <c r="AK547">
        <v>0</v>
      </c>
      <c r="AL547">
        <v>0</v>
      </c>
      <c r="AM547">
        <v>0</v>
      </c>
      <c r="AN547">
        <v>0</v>
      </c>
      <c r="AO547">
        <v>0</v>
      </c>
      <c r="AP547">
        <v>0</v>
      </c>
      <c r="AQ547">
        <v>0</v>
      </c>
      <c r="AR547">
        <v>0</v>
      </c>
    </row>
    <row r="548" spans="1:44" x14ac:dyDescent="0.2">
      <c r="A548">
        <f>ROW(Source!A348)</f>
        <v>348</v>
      </c>
      <c r="B548">
        <v>68193164</v>
      </c>
      <c r="C548">
        <v>68193152</v>
      </c>
      <c r="D548">
        <v>64871406</v>
      </c>
      <c r="E548">
        <v>1</v>
      </c>
      <c r="F548">
        <v>1</v>
      </c>
      <c r="G548">
        <v>1</v>
      </c>
      <c r="H548">
        <v>2</v>
      </c>
      <c r="I548" t="s">
        <v>813</v>
      </c>
      <c r="J548" t="s">
        <v>814</v>
      </c>
      <c r="K548" t="s">
        <v>815</v>
      </c>
      <c r="L548">
        <v>1368</v>
      </c>
      <c r="N548">
        <v>1011</v>
      </c>
      <c r="O548" t="s">
        <v>669</v>
      </c>
      <c r="P548" t="s">
        <v>669</v>
      </c>
      <c r="Q548">
        <v>1</v>
      </c>
      <c r="X548">
        <v>0.01</v>
      </c>
      <c r="Y548">
        <v>0</v>
      </c>
      <c r="Z548">
        <v>27.66</v>
      </c>
      <c r="AA548">
        <v>11.6</v>
      </c>
      <c r="AB548">
        <v>0</v>
      </c>
      <c r="AC548">
        <v>0</v>
      </c>
      <c r="AD548">
        <v>1</v>
      </c>
      <c r="AE548">
        <v>0</v>
      </c>
      <c r="AF548" t="s">
        <v>20</v>
      </c>
      <c r="AG548">
        <v>1.2500000000000001E-2</v>
      </c>
      <c r="AH548">
        <v>2</v>
      </c>
      <c r="AI548">
        <v>68193155</v>
      </c>
      <c r="AJ548">
        <v>558</v>
      </c>
      <c r="AK548">
        <v>0</v>
      </c>
      <c r="AL548">
        <v>0</v>
      </c>
      <c r="AM548">
        <v>0</v>
      </c>
      <c r="AN548">
        <v>0</v>
      </c>
      <c r="AO548">
        <v>0</v>
      </c>
      <c r="AP548">
        <v>0</v>
      </c>
      <c r="AQ548">
        <v>0</v>
      </c>
      <c r="AR548">
        <v>0</v>
      </c>
    </row>
    <row r="549" spans="1:44" x14ac:dyDescent="0.2">
      <c r="A549">
        <f>ROW(Source!A348)</f>
        <v>348</v>
      </c>
      <c r="B549">
        <v>68193165</v>
      </c>
      <c r="C549">
        <v>68193152</v>
      </c>
      <c r="D549">
        <v>64873129</v>
      </c>
      <c r="E549">
        <v>1</v>
      </c>
      <c r="F549">
        <v>1</v>
      </c>
      <c r="G549">
        <v>1</v>
      </c>
      <c r="H549">
        <v>2</v>
      </c>
      <c r="I549" t="s">
        <v>715</v>
      </c>
      <c r="J549" t="s">
        <v>716</v>
      </c>
      <c r="K549" t="s">
        <v>717</v>
      </c>
      <c r="L549">
        <v>1368</v>
      </c>
      <c r="N549">
        <v>1011</v>
      </c>
      <c r="O549" t="s">
        <v>669</v>
      </c>
      <c r="P549" t="s">
        <v>669</v>
      </c>
      <c r="Q549">
        <v>1</v>
      </c>
      <c r="X549">
        <v>0.1</v>
      </c>
      <c r="Y549">
        <v>0</v>
      </c>
      <c r="Z549">
        <v>87.17</v>
      </c>
      <c r="AA549">
        <v>11.6</v>
      </c>
      <c r="AB549">
        <v>0</v>
      </c>
      <c r="AC549">
        <v>0</v>
      </c>
      <c r="AD549">
        <v>1</v>
      </c>
      <c r="AE549">
        <v>0</v>
      </c>
      <c r="AF549" t="s">
        <v>20</v>
      </c>
      <c r="AG549">
        <v>0.125</v>
      </c>
      <c r="AH549">
        <v>2</v>
      </c>
      <c r="AI549">
        <v>68193156</v>
      </c>
      <c r="AJ549">
        <v>559</v>
      </c>
      <c r="AK549">
        <v>0</v>
      </c>
      <c r="AL549">
        <v>0</v>
      </c>
      <c r="AM549">
        <v>0</v>
      </c>
      <c r="AN549">
        <v>0</v>
      </c>
      <c r="AO549">
        <v>0</v>
      </c>
      <c r="AP549">
        <v>0</v>
      </c>
      <c r="AQ549">
        <v>0</v>
      </c>
      <c r="AR549">
        <v>0</v>
      </c>
    </row>
    <row r="550" spans="1:44" x14ac:dyDescent="0.2">
      <c r="A550">
        <f>ROW(Source!A348)</f>
        <v>348</v>
      </c>
      <c r="B550">
        <v>68193166</v>
      </c>
      <c r="C550">
        <v>68193152</v>
      </c>
      <c r="D550">
        <v>64808516</v>
      </c>
      <c r="E550">
        <v>1</v>
      </c>
      <c r="F550">
        <v>1</v>
      </c>
      <c r="G550">
        <v>1</v>
      </c>
      <c r="H550">
        <v>3</v>
      </c>
      <c r="I550" t="s">
        <v>792</v>
      </c>
      <c r="J550" t="s">
        <v>793</v>
      </c>
      <c r="K550" t="s">
        <v>794</v>
      </c>
      <c r="L550">
        <v>1327</v>
      </c>
      <c r="N550">
        <v>1005</v>
      </c>
      <c r="O550" t="s">
        <v>31</v>
      </c>
      <c r="P550" t="s">
        <v>31</v>
      </c>
      <c r="Q550">
        <v>1</v>
      </c>
      <c r="X550">
        <v>0.84</v>
      </c>
      <c r="Y550">
        <v>72.31</v>
      </c>
      <c r="Z550">
        <v>0</v>
      </c>
      <c r="AA550">
        <v>0</v>
      </c>
      <c r="AB550">
        <v>0</v>
      </c>
      <c r="AC550">
        <v>0</v>
      </c>
      <c r="AD550">
        <v>1</v>
      </c>
      <c r="AE550">
        <v>0</v>
      </c>
      <c r="AF550" t="s">
        <v>3</v>
      </c>
      <c r="AG550">
        <v>0.84</v>
      </c>
      <c r="AH550">
        <v>2</v>
      </c>
      <c r="AI550">
        <v>68193157</v>
      </c>
      <c r="AJ550">
        <v>560</v>
      </c>
      <c r="AK550">
        <v>0</v>
      </c>
      <c r="AL550">
        <v>0</v>
      </c>
      <c r="AM550">
        <v>0</v>
      </c>
      <c r="AN550">
        <v>0</v>
      </c>
      <c r="AO550">
        <v>0</v>
      </c>
      <c r="AP550">
        <v>0</v>
      </c>
      <c r="AQ550">
        <v>0</v>
      </c>
      <c r="AR550">
        <v>0</v>
      </c>
    </row>
    <row r="551" spans="1:44" x14ac:dyDescent="0.2">
      <c r="A551">
        <f>ROW(Source!A348)</f>
        <v>348</v>
      </c>
      <c r="B551">
        <v>68193167</v>
      </c>
      <c r="C551">
        <v>68193152</v>
      </c>
      <c r="D551">
        <v>64808665</v>
      </c>
      <c r="E551">
        <v>1</v>
      </c>
      <c r="F551">
        <v>1</v>
      </c>
      <c r="G551">
        <v>1</v>
      </c>
      <c r="H551">
        <v>3</v>
      </c>
      <c r="I551" t="s">
        <v>798</v>
      </c>
      <c r="J551" t="s">
        <v>799</v>
      </c>
      <c r="K551" t="s">
        <v>800</v>
      </c>
      <c r="L551">
        <v>1346</v>
      </c>
      <c r="N551">
        <v>1009</v>
      </c>
      <c r="O551" t="s">
        <v>120</v>
      </c>
      <c r="P551" t="s">
        <v>120</v>
      </c>
      <c r="Q551">
        <v>1</v>
      </c>
      <c r="X551">
        <v>0.31</v>
      </c>
      <c r="Y551">
        <v>1.81</v>
      </c>
      <c r="Z551">
        <v>0</v>
      </c>
      <c r="AA551">
        <v>0</v>
      </c>
      <c r="AB551">
        <v>0</v>
      </c>
      <c r="AC551">
        <v>0</v>
      </c>
      <c r="AD551">
        <v>1</v>
      </c>
      <c r="AE551">
        <v>0</v>
      </c>
      <c r="AF551" t="s">
        <v>3</v>
      </c>
      <c r="AG551">
        <v>0.31</v>
      </c>
      <c r="AH551">
        <v>2</v>
      </c>
      <c r="AI551">
        <v>68193158</v>
      </c>
      <c r="AJ551">
        <v>561</v>
      </c>
      <c r="AK551">
        <v>0</v>
      </c>
      <c r="AL551">
        <v>0</v>
      </c>
      <c r="AM551">
        <v>0</v>
      </c>
      <c r="AN551">
        <v>0</v>
      </c>
      <c r="AO551">
        <v>0</v>
      </c>
      <c r="AP551">
        <v>0</v>
      </c>
      <c r="AQ551">
        <v>0</v>
      </c>
      <c r="AR551">
        <v>0</v>
      </c>
    </row>
    <row r="552" spans="1:44" x14ac:dyDescent="0.2">
      <c r="A552">
        <f>ROW(Source!A348)</f>
        <v>348</v>
      </c>
      <c r="B552">
        <v>68193168</v>
      </c>
      <c r="C552">
        <v>68193152</v>
      </c>
      <c r="D552">
        <v>64810078</v>
      </c>
      <c r="E552">
        <v>1</v>
      </c>
      <c r="F552">
        <v>1</v>
      </c>
      <c r="G552">
        <v>1</v>
      </c>
      <c r="H552">
        <v>3</v>
      </c>
      <c r="I552" t="s">
        <v>816</v>
      </c>
      <c r="J552" t="s">
        <v>817</v>
      </c>
      <c r="K552" t="s">
        <v>818</v>
      </c>
      <c r="L552">
        <v>1348</v>
      </c>
      <c r="N552">
        <v>1009</v>
      </c>
      <c r="O552" t="s">
        <v>133</v>
      </c>
      <c r="P552" t="s">
        <v>133</v>
      </c>
      <c r="Q552">
        <v>1000</v>
      </c>
      <c r="X552">
        <v>0.03</v>
      </c>
      <c r="Y552">
        <v>4615.9399999999996</v>
      </c>
      <c r="Z552">
        <v>0</v>
      </c>
      <c r="AA552">
        <v>0</v>
      </c>
      <c r="AB552">
        <v>0</v>
      </c>
      <c r="AC552">
        <v>0</v>
      </c>
      <c r="AD552">
        <v>1</v>
      </c>
      <c r="AE552">
        <v>0</v>
      </c>
      <c r="AF552" t="s">
        <v>3</v>
      </c>
      <c r="AG552">
        <v>0.03</v>
      </c>
      <c r="AH552">
        <v>2</v>
      </c>
      <c r="AI552">
        <v>68193159</v>
      </c>
      <c r="AJ552">
        <v>562</v>
      </c>
      <c r="AK552">
        <v>0</v>
      </c>
      <c r="AL552">
        <v>0</v>
      </c>
      <c r="AM552">
        <v>0</v>
      </c>
      <c r="AN552">
        <v>0</v>
      </c>
      <c r="AO552">
        <v>0</v>
      </c>
      <c r="AP552">
        <v>0</v>
      </c>
      <c r="AQ552">
        <v>0</v>
      </c>
      <c r="AR552">
        <v>0</v>
      </c>
    </row>
    <row r="553" spans="1:44" x14ac:dyDescent="0.2">
      <c r="A553">
        <f>ROW(Source!A348)</f>
        <v>348</v>
      </c>
      <c r="B553">
        <v>68193169</v>
      </c>
      <c r="C553">
        <v>68193152</v>
      </c>
      <c r="D553">
        <v>64810131</v>
      </c>
      <c r="E553">
        <v>1</v>
      </c>
      <c r="F553">
        <v>1</v>
      </c>
      <c r="G553">
        <v>1</v>
      </c>
      <c r="H553">
        <v>3</v>
      </c>
      <c r="I553" t="s">
        <v>819</v>
      </c>
      <c r="J553" t="s">
        <v>820</v>
      </c>
      <c r="K553" t="s">
        <v>821</v>
      </c>
      <c r="L553">
        <v>1348</v>
      </c>
      <c r="N553">
        <v>1009</v>
      </c>
      <c r="O553" t="s">
        <v>133</v>
      </c>
      <c r="P553" t="s">
        <v>133</v>
      </c>
      <c r="Q553">
        <v>1000</v>
      </c>
      <c r="X553">
        <v>5.0000000000000001E-3</v>
      </c>
      <c r="Y553">
        <v>11927.49</v>
      </c>
      <c r="Z553">
        <v>0</v>
      </c>
      <c r="AA553">
        <v>0</v>
      </c>
      <c r="AB553">
        <v>0</v>
      </c>
      <c r="AC553">
        <v>0</v>
      </c>
      <c r="AD553">
        <v>1</v>
      </c>
      <c r="AE553">
        <v>0</v>
      </c>
      <c r="AF553" t="s">
        <v>3</v>
      </c>
      <c r="AG553">
        <v>5.0000000000000001E-3</v>
      </c>
      <c r="AH553">
        <v>2</v>
      </c>
      <c r="AI553">
        <v>68193160</v>
      </c>
      <c r="AJ553">
        <v>563</v>
      </c>
      <c r="AK553">
        <v>0</v>
      </c>
      <c r="AL553">
        <v>0</v>
      </c>
      <c r="AM553">
        <v>0</v>
      </c>
      <c r="AN553">
        <v>0</v>
      </c>
      <c r="AO553">
        <v>0</v>
      </c>
      <c r="AP553">
        <v>0</v>
      </c>
      <c r="AQ553">
        <v>0</v>
      </c>
      <c r="AR553">
        <v>0</v>
      </c>
    </row>
    <row r="554" spans="1:44" x14ac:dyDescent="0.2">
      <c r="A554">
        <f>ROW(Source!A348)</f>
        <v>348</v>
      </c>
      <c r="B554">
        <v>68193170</v>
      </c>
      <c r="C554">
        <v>68193152</v>
      </c>
      <c r="D554">
        <v>64810636</v>
      </c>
      <c r="E554">
        <v>1</v>
      </c>
      <c r="F554">
        <v>1</v>
      </c>
      <c r="G554">
        <v>1</v>
      </c>
      <c r="H554">
        <v>3</v>
      </c>
      <c r="I554" t="s">
        <v>822</v>
      </c>
      <c r="J554" t="s">
        <v>823</v>
      </c>
      <c r="K554" t="s">
        <v>824</v>
      </c>
      <c r="L554">
        <v>1346</v>
      </c>
      <c r="N554">
        <v>1009</v>
      </c>
      <c r="O554" t="s">
        <v>120</v>
      </c>
      <c r="P554" t="s">
        <v>120</v>
      </c>
      <c r="Q554">
        <v>1</v>
      </c>
      <c r="X554">
        <v>20</v>
      </c>
      <c r="Y554">
        <v>15.26</v>
      </c>
      <c r="Z554">
        <v>0</v>
      </c>
      <c r="AA554">
        <v>0</v>
      </c>
      <c r="AB554">
        <v>0</v>
      </c>
      <c r="AC554">
        <v>0</v>
      </c>
      <c r="AD554">
        <v>1</v>
      </c>
      <c r="AE554">
        <v>0</v>
      </c>
      <c r="AF554" t="s">
        <v>3</v>
      </c>
      <c r="AG554">
        <v>20</v>
      </c>
      <c r="AH554">
        <v>2</v>
      </c>
      <c r="AI554">
        <v>68193161</v>
      </c>
      <c r="AJ554">
        <v>564</v>
      </c>
      <c r="AK554">
        <v>0</v>
      </c>
      <c r="AL554">
        <v>0</v>
      </c>
      <c r="AM554">
        <v>0</v>
      </c>
      <c r="AN554">
        <v>0</v>
      </c>
      <c r="AO554">
        <v>0</v>
      </c>
      <c r="AP554">
        <v>0</v>
      </c>
      <c r="AQ554">
        <v>0</v>
      </c>
      <c r="AR554">
        <v>0</v>
      </c>
    </row>
    <row r="555" spans="1:44" x14ac:dyDescent="0.2">
      <c r="A555">
        <f>ROW(Source!A349)</f>
        <v>349</v>
      </c>
      <c r="B555">
        <v>68193182</v>
      </c>
      <c r="C555">
        <v>68193171</v>
      </c>
      <c r="D555">
        <v>18413230</v>
      </c>
      <c r="E555">
        <v>1</v>
      </c>
      <c r="F555">
        <v>1</v>
      </c>
      <c r="G555">
        <v>1</v>
      </c>
      <c r="H555">
        <v>1</v>
      </c>
      <c r="I555" t="s">
        <v>825</v>
      </c>
      <c r="J555" t="s">
        <v>3</v>
      </c>
      <c r="K555" t="s">
        <v>826</v>
      </c>
      <c r="L555">
        <v>1369</v>
      </c>
      <c r="N555">
        <v>1013</v>
      </c>
      <c r="O555" t="s">
        <v>665</v>
      </c>
      <c r="P555" t="s">
        <v>665</v>
      </c>
      <c r="Q555">
        <v>1</v>
      </c>
      <c r="X555">
        <v>228</v>
      </c>
      <c r="Y555">
        <v>0</v>
      </c>
      <c r="Z555">
        <v>0</v>
      </c>
      <c r="AA555">
        <v>0</v>
      </c>
      <c r="AB555">
        <v>9.18</v>
      </c>
      <c r="AC555">
        <v>0</v>
      </c>
      <c r="AD555">
        <v>1</v>
      </c>
      <c r="AE555">
        <v>1</v>
      </c>
      <c r="AF555" t="s">
        <v>21</v>
      </c>
      <c r="AG555">
        <v>262.2</v>
      </c>
      <c r="AH555">
        <v>2</v>
      </c>
      <c r="AI555">
        <v>68193172</v>
      </c>
      <c r="AJ555">
        <v>565</v>
      </c>
      <c r="AK555">
        <v>0</v>
      </c>
      <c r="AL555">
        <v>0</v>
      </c>
      <c r="AM555">
        <v>0</v>
      </c>
      <c r="AN555">
        <v>0</v>
      </c>
      <c r="AO555">
        <v>0</v>
      </c>
      <c r="AP555">
        <v>0</v>
      </c>
      <c r="AQ555">
        <v>0</v>
      </c>
      <c r="AR555">
        <v>0</v>
      </c>
    </row>
    <row r="556" spans="1:44" x14ac:dyDescent="0.2">
      <c r="A556">
        <f>ROW(Source!A349)</f>
        <v>349</v>
      </c>
      <c r="B556">
        <v>68193183</v>
      </c>
      <c r="C556">
        <v>68193171</v>
      </c>
      <c r="D556">
        <v>121548</v>
      </c>
      <c r="E556">
        <v>1</v>
      </c>
      <c r="F556">
        <v>1</v>
      </c>
      <c r="G556">
        <v>1</v>
      </c>
      <c r="H556">
        <v>1</v>
      </c>
      <c r="I556" t="s">
        <v>44</v>
      </c>
      <c r="J556" t="s">
        <v>3</v>
      </c>
      <c r="K556" t="s">
        <v>723</v>
      </c>
      <c r="L556">
        <v>608254</v>
      </c>
      <c r="N556">
        <v>1013</v>
      </c>
      <c r="O556" t="s">
        <v>724</v>
      </c>
      <c r="P556" t="s">
        <v>724</v>
      </c>
      <c r="Q556">
        <v>1</v>
      </c>
      <c r="X556">
        <v>0.86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1</v>
      </c>
      <c r="AE556">
        <v>2</v>
      </c>
      <c r="AF556" t="s">
        <v>20</v>
      </c>
      <c r="AG556">
        <v>1.075</v>
      </c>
      <c r="AH556">
        <v>2</v>
      </c>
      <c r="AI556">
        <v>68193173</v>
      </c>
      <c r="AJ556">
        <v>566</v>
      </c>
      <c r="AK556">
        <v>0</v>
      </c>
      <c r="AL556">
        <v>0</v>
      </c>
      <c r="AM556">
        <v>0</v>
      </c>
      <c r="AN556">
        <v>0</v>
      </c>
      <c r="AO556">
        <v>0</v>
      </c>
      <c r="AP556">
        <v>0</v>
      </c>
      <c r="AQ556">
        <v>0</v>
      </c>
      <c r="AR556">
        <v>0</v>
      </c>
    </row>
    <row r="557" spans="1:44" x14ac:dyDescent="0.2">
      <c r="A557">
        <f>ROW(Source!A349)</f>
        <v>349</v>
      </c>
      <c r="B557">
        <v>68193184</v>
      </c>
      <c r="C557">
        <v>68193171</v>
      </c>
      <c r="D557">
        <v>64871349</v>
      </c>
      <c r="E557">
        <v>1</v>
      </c>
      <c r="F557">
        <v>1</v>
      </c>
      <c r="G557">
        <v>1</v>
      </c>
      <c r="H557">
        <v>2</v>
      </c>
      <c r="I557" t="s">
        <v>827</v>
      </c>
      <c r="J557" t="s">
        <v>828</v>
      </c>
      <c r="K557" t="s">
        <v>829</v>
      </c>
      <c r="L557">
        <v>1368</v>
      </c>
      <c r="N557">
        <v>1011</v>
      </c>
      <c r="O557" t="s">
        <v>669</v>
      </c>
      <c r="P557" t="s">
        <v>669</v>
      </c>
      <c r="Q557">
        <v>1</v>
      </c>
      <c r="X557">
        <v>0.05</v>
      </c>
      <c r="Y557">
        <v>0</v>
      </c>
      <c r="Z557">
        <v>99.89</v>
      </c>
      <c r="AA557">
        <v>10.06</v>
      </c>
      <c r="AB557">
        <v>0</v>
      </c>
      <c r="AC557">
        <v>0</v>
      </c>
      <c r="AD557">
        <v>1</v>
      </c>
      <c r="AE557">
        <v>0</v>
      </c>
      <c r="AF557" t="s">
        <v>20</v>
      </c>
      <c r="AG557">
        <v>6.25E-2</v>
      </c>
      <c r="AH557">
        <v>2</v>
      </c>
      <c r="AI557">
        <v>68193174</v>
      </c>
      <c r="AJ557">
        <v>567</v>
      </c>
      <c r="AK557">
        <v>0</v>
      </c>
      <c r="AL557">
        <v>0</v>
      </c>
      <c r="AM557">
        <v>0</v>
      </c>
      <c r="AN557">
        <v>0</v>
      </c>
      <c r="AO557">
        <v>0</v>
      </c>
      <c r="AP557">
        <v>0</v>
      </c>
      <c r="AQ557">
        <v>0</v>
      </c>
      <c r="AR557">
        <v>0</v>
      </c>
    </row>
    <row r="558" spans="1:44" x14ac:dyDescent="0.2">
      <c r="A558">
        <f>ROW(Source!A349)</f>
        <v>349</v>
      </c>
      <c r="B558">
        <v>68193185</v>
      </c>
      <c r="C558">
        <v>68193171</v>
      </c>
      <c r="D558">
        <v>64871408</v>
      </c>
      <c r="E558">
        <v>1</v>
      </c>
      <c r="F558">
        <v>1</v>
      </c>
      <c r="G558">
        <v>1</v>
      </c>
      <c r="H558">
        <v>2</v>
      </c>
      <c r="I558" t="s">
        <v>789</v>
      </c>
      <c r="J558" t="s">
        <v>790</v>
      </c>
      <c r="K558" t="s">
        <v>791</v>
      </c>
      <c r="L558">
        <v>1368</v>
      </c>
      <c r="N558">
        <v>1011</v>
      </c>
      <c r="O558" t="s">
        <v>669</v>
      </c>
      <c r="P558" t="s">
        <v>669</v>
      </c>
      <c r="Q558">
        <v>1</v>
      </c>
      <c r="X558">
        <v>0.81</v>
      </c>
      <c r="Y558">
        <v>0</v>
      </c>
      <c r="Z558">
        <v>31.26</v>
      </c>
      <c r="AA558">
        <v>13.5</v>
      </c>
      <c r="AB558">
        <v>0</v>
      </c>
      <c r="AC558">
        <v>0</v>
      </c>
      <c r="AD558">
        <v>1</v>
      </c>
      <c r="AE558">
        <v>0</v>
      </c>
      <c r="AF558" t="s">
        <v>20</v>
      </c>
      <c r="AG558">
        <v>1.0125000000000002</v>
      </c>
      <c r="AH558">
        <v>2</v>
      </c>
      <c r="AI558">
        <v>68193175</v>
      </c>
      <c r="AJ558">
        <v>568</v>
      </c>
      <c r="AK558">
        <v>0</v>
      </c>
      <c r="AL558">
        <v>0</v>
      </c>
      <c r="AM558">
        <v>0</v>
      </c>
      <c r="AN558">
        <v>0</v>
      </c>
      <c r="AO558">
        <v>0</v>
      </c>
      <c r="AP558">
        <v>0</v>
      </c>
      <c r="AQ558">
        <v>0</v>
      </c>
      <c r="AR558">
        <v>0</v>
      </c>
    </row>
    <row r="559" spans="1:44" x14ac:dyDescent="0.2">
      <c r="A559">
        <f>ROW(Source!A349)</f>
        <v>349</v>
      </c>
      <c r="B559">
        <v>68193186</v>
      </c>
      <c r="C559">
        <v>68193171</v>
      </c>
      <c r="D559">
        <v>64807476</v>
      </c>
      <c r="E559">
        <v>1</v>
      </c>
      <c r="F559">
        <v>1</v>
      </c>
      <c r="G559">
        <v>1</v>
      </c>
      <c r="H559">
        <v>3</v>
      </c>
      <c r="I559" t="s">
        <v>830</v>
      </c>
      <c r="J559" t="s">
        <v>831</v>
      </c>
      <c r="K559" t="s">
        <v>832</v>
      </c>
      <c r="L559">
        <v>1327</v>
      </c>
      <c r="N559">
        <v>1005</v>
      </c>
      <c r="O559" t="s">
        <v>31</v>
      </c>
      <c r="P559" t="s">
        <v>31</v>
      </c>
      <c r="Q559">
        <v>1</v>
      </c>
      <c r="X559">
        <v>100</v>
      </c>
      <c r="Y559">
        <v>71.180000000000007</v>
      </c>
      <c r="Z559">
        <v>0</v>
      </c>
      <c r="AA559">
        <v>0</v>
      </c>
      <c r="AB559">
        <v>0</v>
      </c>
      <c r="AC559">
        <v>0</v>
      </c>
      <c r="AD559">
        <v>1</v>
      </c>
      <c r="AE559">
        <v>0</v>
      </c>
      <c r="AF559" t="s">
        <v>3</v>
      </c>
      <c r="AG559">
        <v>100</v>
      </c>
      <c r="AH559">
        <v>2</v>
      </c>
      <c r="AI559">
        <v>68193176</v>
      </c>
      <c r="AJ559">
        <v>569</v>
      </c>
      <c r="AK559">
        <v>0</v>
      </c>
      <c r="AL559">
        <v>0</v>
      </c>
      <c r="AM559">
        <v>0</v>
      </c>
      <c r="AN559">
        <v>0</v>
      </c>
      <c r="AO559">
        <v>0</v>
      </c>
      <c r="AP559">
        <v>0</v>
      </c>
      <c r="AQ559">
        <v>0</v>
      </c>
      <c r="AR559">
        <v>0</v>
      </c>
    </row>
    <row r="560" spans="1:44" x14ac:dyDescent="0.2">
      <c r="A560">
        <f>ROW(Source!A349)</f>
        <v>349</v>
      </c>
      <c r="B560">
        <v>68193187</v>
      </c>
      <c r="C560">
        <v>68193171</v>
      </c>
      <c r="D560">
        <v>64807750</v>
      </c>
      <c r="E560">
        <v>1</v>
      </c>
      <c r="F560">
        <v>1</v>
      </c>
      <c r="G560">
        <v>1</v>
      </c>
      <c r="H560">
        <v>3</v>
      </c>
      <c r="I560" t="s">
        <v>833</v>
      </c>
      <c r="J560" t="s">
        <v>834</v>
      </c>
      <c r="K560" t="s">
        <v>835</v>
      </c>
      <c r="L560">
        <v>1339</v>
      </c>
      <c r="N560">
        <v>1007</v>
      </c>
      <c r="O560" t="s">
        <v>712</v>
      </c>
      <c r="P560" t="s">
        <v>712</v>
      </c>
      <c r="Q560">
        <v>1</v>
      </c>
      <c r="X560">
        <v>0.1</v>
      </c>
      <c r="Y560">
        <v>34.92</v>
      </c>
      <c r="Z560">
        <v>0</v>
      </c>
      <c r="AA560">
        <v>0</v>
      </c>
      <c r="AB560">
        <v>0</v>
      </c>
      <c r="AC560">
        <v>0</v>
      </c>
      <c r="AD560">
        <v>1</v>
      </c>
      <c r="AE560">
        <v>0</v>
      </c>
      <c r="AF560" t="s">
        <v>3</v>
      </c>
      <c r="AG560">
        <v>0.1</v>
      </c>
      <c r="AH560">
        <v>2</v>
      </c>
      <c r="AI560">
        <v>68193177</v>
      </c>
      <c r="AJ560">
        <v>570</v>
      </c>
      <c r="AK560">
        <v>0</v>
      </c>
      <c r="AL560">
        <v>0</v>
      </c>
      <c r="AM560">
        <v>0</v>
      </c>
      <c r="AN560">
        <v>0</v>
      </c>
      <c r="AO560">
        <v>0</v>
      </c>
      <c r="AP560">
        <v>0</v>
      </c>
      <c r="AQ560">
        <v>0</v>
      </c>
      <c r="AR560">
        <v>0</v>
      </c>
    </row>
    <row r="561" spans="1:44" x14ac:dyDescent="0.2">
      <c r="A561">
        <f>ROW(Source!A349)</f>
        <v>349</v>
      </c>
      <c r="B561">
        <v>68193188</v>
      </c>
      <c r="C561">
        <v>68193171</v>
      </c>
      <c r="D561">
        <v>64808247</v>
      </c>
      <c r="E561">
        <v>1</v>
      </c>
      <c r="F561">
        <v>1</v>
      </c>
      <c r="G561">
        <v>1</v>
      </c>
      <c r="H561">
        <v>3</v>
      </c>
      <c r="I561" t="s">
        <v>836</v>
      </c>
      <c r="J561" t="s">
        <v>837</v>
      </c>
      <c r="K561" t="s">
        <v>838</v>
      </c>
      <c r="L561">
        <v>1348</v>
      </c>
      <c r="N561">
        <v>1009</v>
      </c>
      <c r="O561" t="s">
        <v>133</v>
      </c>
      <c r="P561" t="s">
        <v>133</v>
      </c>
      <c r="Q561">
        <v>1000</v>
      </c>
      <c r="X561">
        <v>0.04</v>
      </c>
      <c r="Y561">
        <v>412.01</v>
      </c>
      <c r="Z561">
        <v>0</v>
      </c>
      <c r="AA561">
        <v>0</v>
      </c>
      <c r="AB561">
        <v>0</v>
      </c>
      <c r="AC561">
        <v>0</v>
      </c>
      <c r="AD561">
        <v>1</v>
      </c>
      <c r="AE561">
        <v>0</v>
      </c>
      <c r="AF561" t="s">
        <v>3</v>
      </c>
      <c r="AG561">
        <v>0.04</v>
      </c>
      <c r="AH561">
        <v>2</v>
      </c>
      <c r="AI561">
        <v>68193178</v>
      </c>
      <c r="AJ561">
        <v>571</v>
      </c>
      <c r="AK561">
        <v>0</v>
      </c>
      <c r="AL561">
        <v>0</v>
      </c>
      <c r="AM561">
        <v>0</v>
      </c>
      <c r="AN561">
        <v>0</v>
      </c>
      <c r="AO561">
        <v>0</v>
      </c>
      <c r="AP561">
        <v>0</v>
      </c>
      <c r="AQ561">
        <v>0</v>
      </c>
      <c r="AR561">
        <v>0</v>
      </c>
    </row>
    <row r="562" spans="1:44" x14ac:dyDescent="0.2">
      <c r="A562">
        <f>ROW(Source!A349)</f>
        <v>349</v>
      </c>
      <c r="B562">
        <v>68193189</v>
      </c>
      <c r="C562">
        <v>68193171</v>
      </c>
      <c r="D562">
        <v>64808665</v>
      </c>
      <c r="E562">
        <v>1</v>
      </c>
      <c r="F562">
        <v>1</v>
      </c>
      <c r="G562">
        <v>1</v>
      </c>
      <c r="H562">
        <v>3</v>
      </c>
      <c r="I562" t="s">
        <v>798</v>
      </c>
      <c r="J562" t="s">
        <v>799</v>
      </c>
      <c r="K562" t="s">
        <v>800</v>
      </c>
      <c r="L562">
        <v>1346</v>
      </c>
      <c r="N562">
        <v>1009</v>
      </c>
      <c r="O562" t="s">
        <v>120</v>
      </c>
      <c r="P562" t="s">
        <v>120</v>
      </c>
      <c r="Q562">
        <v>1</v>
      </c>
      <c r="X562">
        <v>0.5</v>
      </c>
      <c r="Y562">
        <v>1.81</v>
      </c>
      <c r="Z562">
        <v>0</v>
      </c>
      <c r="AA562">
        <v>0</v>
      </c>
      <c r="AB562">
        <v>0</v>
      </c>
      <c r="AC562">
        <v>0</v>
      </c>
      <c r="AD562">
        <v>1</v>
      </c>
      <c r="AE562">
        <v>0</v>
      </c>
      <c r="AF562" t="s">
        <v>3</v>
      </c>
      <c r="AG562">
        <v>0.5</v>
      </c>
      <c r="AH562">
        <v>2</v>
      </c>
      <c r="AI562">
        <v>68193179</v>
      </c>
      <c r="AJ562">
        <v>572</v>
      </c>
      <c r="AK562">
        <v>0</v>
      </c>
      <c r="AL562">
        <v>0</v>
      </c>
      <c r="AM562">
        <v>0</v>
      </c>
      <c r="AN562">
        <v>0</v>
      </c>
      <c r="AO562">
        <v>0</v>
      </c>
      <c r="AP562">
        <v>0</v>
      </c>
      <c r="AQ562">
        <v>0</v>
      </c>
      <c r="AR562">
        <v>0</v>
      </c>
    </row>
    <row r="563" spans="1:44" x14ac:dyDescent="0.2">
      <c r="A563">
        <f>ROW(Source!A349)</f>
        <v>349</v>
      </c>
      <c r="B563">
        <v>68193190</v>
      </c>
      <c r="C563">
        <v>68193171</v>
      </c>
      <c r="D563">
        <v>64842795</v>
      </c>
      <c r="E563">
        <v>1</v>
      </c>
      <c r="F563">
        <v>1</v>
      </c>
      <c r="G563">
        <v>1</v>
      </c>
      <c r="H563">
        <v>3</v>
      </c>
      <c r="I563" t="s">
        <v>839</v>
      </c>
      <c r="J563" t="s">
        <v>840</v>
      </c>
      <c r="K563" t="s">
        <v>841</v>
      </c>
      <c r="L563">
        <v>1339</v>
      </c>
      <c r="N563">
        <v>1007</v>
      </c>
      <c r="O563" t="s">
        <v>712</v>
      </c>
      <c r="P563" t="s">
        <v>712</v>
      </c>
      <c r="Q563">
        <v>1</v>
      </c>
      <c r="X563">
        <v>1.5</v>
      </c>
      <c r="Y563">
        <v>497</v>
      </c>
      <c r="Z563">
        <v>0</v>
      </c>
      <c r="AA563">
        <v>0</v>
      </c>
      <c r="AB563">
        <v>0</v>
      </c>
      <c r="AC563">
        <v>0</v>
      </c>
      <c r="AD563">
        <v>1</v>
      </c>
      <c r="AE563">
        <v>0</v>
      </c>
      <c r="AF563" t="s">
        <v>3</v>
      </c>
      <c r="AG563">
        <v>1.5</v>
      </c>
      <c r="AH563">
        <v>2</v>
      </c>
      <c r="AI563">
        <v>68193180</v>
      </c>
      <c r="AJ563">
        <v>573</v>
      </c>
      <c r="AK563">
        <v>0</v>
      </c>
      <c r="AL563">
        <v>0</v>
      </c>
      <c r="AM563">
        <v>0</v>
      </c>
      <c r="AN563">
        <v>0</v>
      </c>
      <c r="AO563">
        <v>0</v>
      </c>
      <c r="AP563">
        <v>0</v>
      </c>
      <c r="AQ563">
        <v>0</v>
      </c>
      <c r="AR563">
        <v>0</v>
      </c>
    </row>
    <row r="564" spans="1:44" x14ac:dyDescent="0.2">
      <c r="A564">
        <f>ROW(Source!A349)</f>
        <v>349</v>
      </c>
      <c r="B564">
        <v>68193191</v>
      </c>
      <c r="C564">
        <v>68193171</v>
      </c>
      <c r="D564">
        <v>64847311</v>
      </c>
      <c r="E564">
        <v>1</v>
      </c>
      <c r="F564">
        <v>1</v>
      </c>
      <c r="G564">
        <v>1</v>
      </c>
      <c r="H564">
        <v>3</v>
      </c>
      <c r="I564" t="s">
        <v>709</v>
      </c>
      <c r="J564" t="s">
        <v>710</v>
      </c>
      <c r="K564" t="s">
        <v>711</v>
      </c>
      <c r="L564">
        <v>1339</v>
      </c>
      <c r="N564">
        <v>1007</v>
      </c>
      <c r="O564" t="s">
        <v>712</v>
      </c>
      <c r="P564" t="s">
        <v>712</v>
      </c>
      <c r="Q564">
        <v>1</v>
      </c>
      <c r="X564">
        <v>0.46500000000000002</v>
      </c>
      <c r="Y564">
        <v>2.44</v>
      </c>
      <c r="Z564">
        <v>0</v>
      </c>
      <c r="AA564">
        <v>0</v>
      </c>
      <c r="AB564">
        <v>0</v>
      </c>
      <c r="AC564">
        <v>0</v>
      </c>
      <c r="AD564">
        <v>1</v>
      </c>
      <c r="AE564">
        <v>0</v>
      </c>
      <c r="AF564" t="s">
        <v>3</v>
      </c>
      <c r="AG564">
        <v>0.46500000000000002</v>
      </c>
      <c r="AH564">
        <v>2</v>
      </c>
      <c r="AI564">
        <v>68193181</v>
      </c>
      <c r="AJ564">
        <v>574</v>
      </c>
      <c r="AK564">
        <v>0</v>
      </c>
      <c r="AL564">
        <v>0</v>
      </c>
      <c r="AM564">
        <v>0</v>
      </c>
      <c r="AN564">
        <v>0</v>
      </c>
      <c r="AO564">
        <v>0</v>
      </c>
      <c r="AP564">
        <v>0</v>
      </c>
      <c r="AQ564">
        <v>0</v>
      </c>
      <c r="AR564">
        <v>0</v>
      </c>
    </row>
    <row r="565" spans="1:44" x14ac:dyDescent="0.2">
      <c r="A565">
        <f>ROW(Source!A350)</f>
        <v>350</v>
      </c>
      <c r="B565">
        <v>68193209</v>
      </c>
      <c r="C565">
        <v>68193192</v>
      </c>
      <c r="D565">
        <v>18409850</v>
      </c>
      <c r="E565">
        <v>1</v>
      </c>
      <c r="F565">
        <v>1</v>
      </c>
      <c r="G565">
        <v>1</v>
      </c>
      <c r="H565">
        <v>1</v>
      </c>
      <c r="I565" t="s">
        <v>663</v>
      </c>
      <c r="J565" t="s">
        <v>3</v>
      </c>
      <c r="K565" t="s">
        <v>664</v>
      </c>
      <c r="L565">
        <v>1369</v>
      </c>
      <c r="N565">
        <v>1013</v>
      </c>
      <c r="O565" t="s">
        <v>665</v>
      </c>
      <c r="P565" t="s">
        <v>665</v>
      </c>
      <c r="Q565">
        <v>1</v>
      </c>
      <c r="X565">
        <v>98</v>
      </c>
      <c r="Y565">
        <v>0</v>
      </c>
      <c r="Z565">
        <v>0</v>
      </c>
      <c r="AA565">
        <v>0</v>
      </c>
      <c r="AB565">
        <v>9.07</v>
      </c>
      <c r="AC565">
        <v>0</v>
      </c>
      <c r="AD565">
        <v>1</v>
      </c>
      <c r="AE565">
        <v>1</v>
      </c>
      <c r="AF565" t="s">
        <v>21</v>
      </c>
      <c r="AG565">
        <v>112.69999999999999</v>
      </c>
      <c r="AH565">
        <v>2</v>
      </c>
      <c r="AI565">
        <v>68193193</v>
      </c>
      <c r="AJ565">
        <v>575</v>
      </c>
      <c r="AK565">
        <v>0</v>
      </c>
      <c r="AL565">
        <v>0</v>
      </c>
      <c r="AM565">
        <v>0</v>
      </c>
      <c r="AN565">
        <v>0</v>
      </c>
      <c r="AO565">
        <v>0</v>
      </c>
      <c r="AP565">
        <v>0</v>
      </c>
      <c r="AQ565">
        <v>0</v>
      </c>
      <c r="AR565">
        <v>0</v>
      </c>
    </row>
    <row r="566" spans="1:44" x14ac:dyDescent="0.2">
      <c r="A566">
        <f>ROW(Source!A350)</f>
        <v>350</v>
      </c>
      <c r="B566">
        <v>68193210</v>
      </c>
      <c r="C566">
        <v>68193192</v>
      </c>
      <c r="D566">
        <v>64872081</v>
      </c>
      <c r="E566">
        <v>1</v>
      </c>
      <c r="F566">
        <v>1</v>
      </c>
      <c r="G566">
        <v>1</v>
      </c>
      <c r="H566">
        <v>2</v>
      </c>
      <c r="I566" t="s">
        <v>666</v>
      </c>
      <c r="J566" t="s">
        <v>667</v>
      </c>
      <c r="K566" t="s">
        <v>668</v>
      </c>
      <c r="L566">
        <v>1368</v>
      </c>
      <c r="N566">
        <v>1011</v>
      </c>
      <c r="O566" t="s">
        <v>669</v>
      </c>
      <c r="P566" t="s">
        <v>669</v>
      </c>
      <c r="Q566">
        <v>1</v>
      </c>
      <c r="X566">
        <v>2.9</v>
      </c>
      <c r="Y566">
        <v>0</v>
      </c>
      <c r="Z566">
        <v>3</v>
      </c>
      <c r="AA566">
        <v>0</v>
      </c>
      <c r="AB566">
        <v>0</v>
      </c>
      <c r="AC566">
        <v>0</v>
      </c>
      <c r="AD566">
        <v>1</v>
      </c>
      <c r="AE566">
        <v>0</v>
      </c>
      <c r="AF566" t="s">
        <v>20</v>
      </c>
      <c r="AG566">
        <v>3.625</v>
      </c>
      <c r="AH566">
        <v>2</v>
      </c>
      <c r="AI566">
        <v>68193194</v>
      </c>
      <c r="AJ566">
        <v>576</v>
      </c>
      <c r="AK566">
        <v>0</v>
      </c>
      <c r="AL566">
        <v>0</v>
      </c>
      <c r="AM566">
        <v>0</v>
      </c>
      <c r="AN566">
        <v>0</v>
      </c>
      <c r="AO566">
        <v>0</v>
      </c>
      <c r="AP566">
        <v>0</v>
      </c>
      <c r="AQ566">
        <v>0</v>
      </c>
      <c r="AR566">
        <v>0</v>
      </c>
    </row>
    <row r="567" spans="1:44" x14ac:dyDescent="0.2">
      <c r="A567">
        <f>ROW(Source!A350)</f>
        <v>350</v>
      </c>
      <c r="B567">
        <v>68193211</v>
      </c>
      <c r="C567">
        <v>68193192</v>
      </c>
      <c r="D567">
        <v>64872832</v>
      </c>
      <c r="E567">
        <v>1</v>
      </c>
      <c r="F567">
        <v>1</v>
      </c>
      <c r="G567">
        <v>1</v>
      </c>
      <c r="H567">
        <v>2</v>
      </c>
      <c r="I567" t="s">
        <v>670</v>
      </c>
      <c r="J567" t="s">
        <v>671</v>
      </c>
      <c r="K567" t="s">
        <v>672</v>
      </c>
      <c r="L567">
        <v>1368</v>
      </c>
      <c r="N567">
        <v>1011</v>
      </c>
      <c r="O567" t="s">
        <v>669</v>
      </c>
      <c r="P567" t="s">
        <v>669</v>
      </c>
      <c r="Q567">
        <v>1</v>
      </c>
      <c r="X567">
        <v>0.56000000000000005</v>
      </c>
      <c r="Y567">
        <v>0</v>
      </c>
      <c r="Z567">
        <v>33.590000000000003</v>
      </c>
      <c r="AA567">
        <v>0</v>
      </c>
      <c r="AB567">
        <v>0</v>
      </c>
      <c r="AC567">
        <v>0</v>
      </c>
      <c r="AD567">
        <v>1</v>
      </c>
      <c r="AE567">
        <v>0</v>
      </c>
      <c r="AF567" t="s">
        <v>20</v>
      </c>
      <c r="AG567">
        <v>0.70000000000000007</v>
      </c>
      <c r="AH567">
        <v>2</v>
      </c>
      <c r="AI567">
        <v>68193195</v>
      </c>
      <c r="AJ567">
        <v>577</v>
      </c>
      <c r="AK567">
        <v>0</v>
      </c>
      <c r="AL567">
        <v>0</v>
      </c>
      <c r="AM567">
        <v>0</v>
      </c>
      <c r="AN567">
        <v>0</v>
      </c>
      <c r="AO567">
        <v>0</v>
      </c>
      <c r="AP567">
        <v>0</v>
      </c>
      <c r="AQ567">
        <v>0</v>
      </c>
      <c r="AR567">
        <v>0</v>
      </c>
    </row>
    <row r="568" spans="1:44" x14ac:dyDescent="0.2">
      <c r="A568">
        <f>ROW(Source!A350)</f>
        <v>350</v>
      </c>
      <c r="B568">
        <v>68193212</v>
      </c>
      <c r="C568">
        <v>68193192</v>
      </c>
      <c r="D568">
        <v>64872869</v>
      </c>
      <c r="E568">
        <v>1</v>
      </c>
      <c r="F568">
        <v>1</v>
      </c>
      <c r="G568">
        <v>1</v>
      </c>
      <c r="H568">
        <v>2</v>
      </c>
      <c r="I568" t="s">
        <v>673</v>
      </c>
      <c r="J568" t="s">
        <v>674</v>
      </c>
      <c r="K568" t="s">
        <v>675</v>
      </c>
      <c r="L568">
        <v>1368</v>
      </c>
      <c r="N568">
        <v>1011</v>
      </c>
      <c r="O568" t="s">
        <v>669</v>
      </c>
      <c r="P568" t="s">
        <v>669</v>
      </c>
      <c r="Q568">
        <v>1</v>
      </c>
      <c r="X568">
        <v>0.6</v>
      </c>
      <c r="Y568">
        <v>0</v>
      </c>
      <c r="Z568">
        <v>2.08</v>
      </c>
      <c r="AA568">
        <v>0</v>
      </c>
      <c r="AB568">
        <v>0</v>
      </c>
      <c r="AC568">
        <v>0</v>
      </c>
      <c r="AD568">
        <v>1</v>
      </c>
      <c r="AE568">
        <v>0</v>
      </c>
      <c r="AF568" t="s">
        <v>20</v>
      </c>
      <c r="AG568">
        <v>0.75</v>
      </c>
      <c r="AH568">
        <v>2</v>
      </c>
      <c r="AI568">
        <v>68193196</v>
      </c>
      <c r="AJ568">
        <v>578</v>
      </c>
      <c r="AK568">
        <v>0</v>
      </c>
      <c r="AL568">
        <v>0</v>
      </c>
      <c r="AM568">
        <v>0</v>
      </c>
      <c r="AN568">
        <v>0</v>
      </c>
      <c r="AO568">
        <v>0</v>
      </c>
      <c r="AP568">
        <v>0</v>
      </c>
      <c r="AQ568">
        <v>0</v>
      </c>
      <c r="AR568">
        <v>0</v>
      </c>
    </row>
    <row r="569" spans="1:44" x14ac:dyDescent="0.2">
      <c r="A569">
        <f>ROW(Source!A350)</f>
        <v>350</v>
      </c>
      <c r="B569">
        <v>68193213</v>
      </c>
      <c r="C569">
        <v>68193192</v>
      </c>
      <c r="D569">
        <v>64809235</v>
      </c>
      <c r="E569">
        <v>1</v>
      </c>
      <c r="F569">
        <v>1</v>
      </c>
      <c r="G569">
        <v>1</v>
      </c>
      <c r="H569">
        <v>3</v>
      </c>
      <c r="I569" t="s">
        <v>676</v>
      </c>
      <c r="J569" t="s">
        <v>677</v>
      </c>
      <c r="K569" t="s">
        <v>678</v>
      </c>
      <c r="L569">
        <v>1346</v>
      </c>
      <c r="N569">
        <v>1009</v>
      </c>
      <c r="O569" t="s">
        <v>120</v>
      </c>
      <c r="P569" t="s">
        <v>120</v>
      </c>
      <c r="Q569">
        <v>1</v>
      </c>
      <c r="X569">
        <v>20</v>
      </c>
      <c r="Y569">
        <v>46.72</v>
      </c>
      <c r="Z569">
        <v>0</v>
      </c>
      <c r="AA569">
        <v>0</v>
      </c>
      <c r="AB569">
        <v>0</v>
      </c>
      <c r="AC569">
        <v>0</v>
      </c>
      <c r="AD569">
        <v>1</v>
      </c>
      <c r="AE569">
        <v>0</v>
      </c>
      <c r="AF569" t="s">
        <v>3</v>
      </c>
      <c r="AG569">
        <v>20</v>
      </c>
      <c r="AH569">
        <v>2</v>
      </c>
      <c r="AI569">
        <v>68193197</v>
      </c>
      <c r="AJ569">
        <v>579</v>
      </c>
      <c r="AK569">
        <v>0</v>
      </c>
      <c r="AL569">
        <v>0</v>
      </c>
      <c r="AM569">
        <v>0</v>
      </c>
      <c r="AN569">
        <v>0</v>
      </c>
      <c r="AO569">
        <v>0</v>
      </c>
      <c r="AP569">
        <v>0</v>
      </c>
      <c r="AQ569">
        <v>0</v>
      </c>
      <c r="AR569">
        <v>0</v>
      </c>
    </row>
    <row r="570" spans="1:44" x14ac:dyDescent="0.2">
      <c r="A570">
        <f>ROW(Source!A350)</f>
        <v>350</v>
      </c>
      <c r="B570">
        <v>68193214</v>
      </c>
      <c r="C570">
        <v>68193192</v>
      </c>
      <c r="D570">
        <v>64809242</v>
      </c>
      <c r="E570">
        <v>1</v>
      </c>
      <c r="F570">
        <v>1</v>
      </c>
      <c r="G570">
        <v>1</v>
      </c>
      <c r="H570">
        <v>3</v>
      </c>
      <c r="I570" t="s">
        <v>679</v>
      </c>
      <c r="J570" t="s">
        <v>680</v>
      </c>
      <c r="K570" t="s">
        <v>681</v>
      </c>
      <c r="L570">
        <v>1346</v>
      </c>
      <c r="N570">
        <v>1009</v>
      </c>
      <c r="O570" t="s">
        <v>120</v>
      </c>
      <c r="P570" t="s">
        <v>120</v>
      </c>
      <c r="Q570">
        <v>1</v>
      </c>
      <c r="X570">
        <v>10</v>
      </c>
      <c r="Y570">
        <v>11.12</v>
      </c>
      <c r="Z570">
        <v>0</v>
      </c>
      <c r="AA570">
        <v>0</v>
      </c>
      <c r="AB570">
        <v>0</v>
      </c>
      <c r="AC570">
        <v>0</v>
      </c>
      <c r="AD570">
        <v>1</v>
      </c>
      <c r="AE570">
        <v>0</v>
      </c>
      <c r="AF570" t="s">
        <v>3</v>
      </c>
      <c r="AG570">
        <v>10</v>
      </c>
      <c r="AH570">
        <v>2</v>
      </c>
      <c r="AI570">
        <v>68193198</v>
      </c>
      <c r="AJ570">
        <v>580</v>
      </c>
      <c r="AK570">
        <v>0</v>
      </c>
      <c r="AL570">
        <v>0</v>
      </c>
      <c r="AM570">
        <v>0</v>
      </c>
      <c r="AN570">
        <v>0</v>
      </c>
      <c r="AO570">
        <v>0</v>
      </c>
      <c r="AP570">
        <v>0</v>
      </c>
      <c r="AQ570">
        <v>0</v>
      </c>
      <c r="AR570">
        <v>0</v>
      </c>
    </row>
    <row r="571" spans="1:44" x14ac:dyDescent="0.2">
      <c r="A571">
        <f>ROW(Source!A350)</f>
        <v>350</v>
      </c>
      <c r="B571">
        <v>68193215</v>
      </c>
      <c r="C571">
        <v>68193192</v>
      </c>
      <c r="D571">
        <v>64809243</v>
      </c>
      <c r="E571">
        <v>1</v>
      </c>
      <c r="F571">
        <v>1</v>
      </c>
      <c r="G571">
        <v>1</v>
      </c>
      <c r="H571">
        <v>3</v>
      </c>
      <c r="I571" t="s">
        <v>682</v>
      </c>
      <c r="J571" t="s">
        <v>683</v>
      </c>
      <c r="K571" t="s">
        <v>684</v>
      </c>
      <c r="L571">
        <v>1346</v>
      </c>
      <c r="N571">
        <v>1009</v>
      </c>
      <c r="O571" t="s">
        <v>120</v>
      </c>
      <c r="P571" t="s">
        <v>120</v>
      </c>
      <c r="Q571">
        <v>1</v>
      </c>
      <c r="X571">
        <v>77</v>
      </c>
      <c r="Y571">
        <v>4.3600000000000003</v>
      </c>
      <c r="Z571">
        <v>0</v>
      </c>
      <c r="AA571">
        <v>0</v>
      </c>
      <c r="AB571">
        <v>0</v>
      </c>
      <c r="AC571">
        <v>0</v>
      </c>
      <c r="AD571">
        <v>1</v>
      </c>
      <c r="AE571">
        <v>0</v>
      </c>
      <c r="AF571" t="s">
        <v>3</v>
      </c>
      <c r="AG571">
        <v>77</v>
      </c>
      <c r="AH571">
        <v>2</v>
      </c>
      <c r="AI571">
        <v>68193199</v>
      </c>
      <c r="AJ571">
        <v>581</v>
      </c>
      <c r="AK571">
        <v>0</v>
      </c>
      <c r="AL571">
        <v>0</v>
      </c>
      <c r="AM571">
        <v>0</v>
      </c>
      <c r="AN571">
        <v>0</v>
      </c>
      <c r="AO571">
        <v>0</v>
      </c>
      <c r="AP571">
        <v>0</v>
      </c>
      <c r="AQ571">
        <v>0</v>
      </c>
      <c r="AR571">
        <v>0</v>
      </c>
    </row>
    <row r="572" spans="1:44" x14ac:dyDescent="0.2">
      <c r="A572">
        <f>ROW(Source!A350)</f>
        <v>350</v>
      </c>
      <c r="B572">
        <v>68193216</v>
      </c>
      <c r="C572">
        <v>68193192</v>
      </c>
      <c r="D572">
        <v>64809267</v>
      </c>
      <c r="E572">
        <v>1</v>
      </c>
      <c r="F572">
        <v>1</v>
      </c>
      <c r="G572">
        <v>1</v>
      </c>
      <c r="H572">
        <v>3</v>
      </c>
      <c r="I572" t="s">
        <v>685</v>
      </c>
      <c r="J572" t="s">
        <v>686</v>
      </c>
      <c r="K572" t="s">
        <v>687</v>
      </c>
      <c r="L572">
        <v>1301</v>
      </c>
      <c r="N572">
        <v>1003</v>
      </c>
      <c r="O572" t="s">
        <v>507</v>
      </c>
      <c r="P572" t="s">
        <v>507</v>
      </c>
      <c r="Q572">
        <v>1</v>
      </c>
      <c r="X572">
        <v>152</v>
      </c>
      <c r="Y572">
        <v>0.17</v>
      </c>
      <c r="Z572">
        <v>0</v>
      </c>
      <c r="AA572">
        <v>0</v>
      </c>
      <c r="AB572">
        <v>0</v>
      </c>
      <c r="AC572">
        <v>0</v>
      </c>
      <c r="AD572">
        <v>1</v>
      </c>
      <c r="AE572">
        <v>0</v>
      </c>
      <c r="AF572" t="s">
        <v>3</v>
      </c>
      <c r="AG572">
        <v>152</v>
      </c>
      <c r="AH572">
        <v>2</v>
      </c>
      <c r="AI572">
        <v>68193200</v>
      </c>
      <c r="AJ572">
        <v>582</v>
      </c>
      <c r="AK572">
        <v>0</v>
      </c>
      <c r="AL572">
        <v>0</v>
      </c>
      <c r="AM572">
        <v>0</v>
      </c>
      <c r="AN572">
        <v>0</v>
      </c>
      <c r="AO572">
        <v>0</v>
      </c>
      <c r="AP572">
        <v>0</v>
      </c>
      <c r="AQ572">
        <v>0</v>
      </c>
      <c r="AR572">
        <v>0</v>
      </c>
    </row>
    <row r="573" spans="1:44" x14ac:dyDescent="0.2">
      <c r="A573">
        <f>ROW(Source!A350)</f>
        <v>350</v>
      </c>
      <c r="B573">
        <v>68193217</v>
      </c>
      <c r="C573">
        <v>68193192</v>
      </c>
      <c r="D573">
        <v>64809273</v>
      </c>
      <c r="E573">
        <v>1</v>
      </c>
      <c r="F573">
        <v>1</v>
      </c>
      <c r="G573">
        <v>1</v>
      </c>
      <c r="H573">
        <v>3</v>
      </c>
      <c r="I573" t="s">
        <v>688</v>
      </c>
      <c r="J573" t="s">
        <v>689</v>
      </c>
      <c r="K573" t="s">
        <v>690</v>
      </c>
      <c r="L573">
        <v>1308</v>
      </c>
      <c r="N573">
        <v>1003</v>
      </c>
      <c r="O573" t="s">
        <v>259</v>
      </c>
      <c r="P573" t="s">
        <v>259</v>
      </c>
      <c r="Q573">
        <v>100</v>
      </c>
      <c r="X573">
        <v>1.77</v>
      </c>
      <c r="Y573">
        <v>174</v>
      </c>
      <c r="Z573">
        <v>0</v>
      </c>
      <c r="AA573">
        <v>0</v>
      </c>
      <c r="AB573">
        <v>0</v>
      </c>
      <c r="AC573">
        <v>0</v>
      </c>
      <c r="AD573">
        <v>1</v>
      </c>
      <c r="AE573">
        <v>0</v>
      </c>
      <c r="AF573" t="s">
        <v>3</v>
      </c>
      <c r="AG573">
        <v>1.77</v>
      </c>
      <c r="AH573">
        <v>2</v>
      </c>
      <c r="AI573">
        <v>68193201</v>
      </c>
      <c r="AJ573">
        <v>583</v>
      </c>
      <c r="AK573">
        <v>0</v>
      </c>
      <c r="AL573">
        <v>0</v>
      </c>
      <c r="AM573">
        <v>0</v>
      </c>
      <c r="AN573">
        <v>0</v>
      </c>
      <c r="AO573">
        <v>0</v>
      </c>
      <c r="AP573">
        <v>0</v>
      </c>
      <c r="AQ573">
        <v>0</v>
      </c>
      <c r="AR573">
        <v>0</v>
      </c>
    </row>
    <row r="574" spans="1:44" x14ac:dyDescent="0.2">
      <c r="A574">
        <f>ROW(Source!A350)</f>
        <v>350</v>
      </c>
      <c r="B574">
        <v>68193218</v>
      </c>
      <c r="C574">
        <v>68193192</v>
      </c>
      <c r="D574">
        <v>64809278</v>
      </c>
      <c r="E574">
        <v>1</v>
      </c>
      <c r="F574">
        <v>1</v>
      </c>
      <c r="G574">
        <v>1</v>
      </c>
      <c r="H574">
        <v>3</v>
      </c>
      <c r="I574" t="s">
        <v>691</v>
      </c>
      <c r="J574" t="s">
        <v>692</v>
      </c>
      <c r="K574" t="s">
        <v>693</v>
      </c>
      <c r="L574">
        <v>1301</v>
      </c>
      <c r="N574">
        <v>1003</v>
      </c>
      <c r="O574" t="s">
        <v>507</v>
      </c>
      <c r="P574" t="s">
        <v>507</v>
      </c>
      <c r="Q574">
        <v>1</v>
      </c>
      <c r="X574">
        <v>126</v>
      </c>
      <c r="Y574">
        <v>0.6</v>
      </c>
      <c r="Z574">
        <v>0</v>
      </c>
      <c r="AA574">
        <v>0</v>
      </c>
      <c r="AB574">
        <v>0</v>
      </c>
      <c r="AC574">
        <v>0</v>
      </c>
      <c r="AD574">
        <v>1</v>
      </c>
      <c r="AE574">
        <v>0</v>
      </c>
      <c r="AF574" t="s">
        <v>3</v>
      </c>
      <c r="AG574">
        <v>126</v>
      </c>
      <c r="AH574">
        <v>2</v>
      </c>
      <c r="AI574">
        <v>68193202</v>
      </c>
      <c r="AJ574">
        <v>584</v>
      </c>
      <c r="AK574">
        <v>0</v>
      </c>
      <c r="AL574">
        <v>0</v>
      </c>
      <c r="AM574">
        <v>0</v>
      </c>
      <c r="AN574">
        <v>0</v>
      </c>
      <c r="AO574">
        <v>0</v>
      </c>
      <c r="AP574">
        <v>0</v>
      </c>
      <c r="AQ574">
        <v>0</v>
      </c>
      <c r="AR574">
        <v>0</v>
      </c>
    </row>
    <row r="575" spans="1:44" x14ac:dyDescent="0.2">
      <c r="A575">
        <f>ROW(Source!A350)</f>
        <v>350</v>
      </c>
      <c r="B575">
        <v>68193219</v>
      </c>
      <c r="C575">
        <v>68193192</v>
      </c>
      <c r="D575">
        <v>64809300</v>
      </c>
      <c r="E575">
        <v>1</v>
      </c>
      <c r="F575">
        <v>1</v>
      </c>
      <c r="G575">
        <v>1</v>
      </c>
      <c r="H575">
        <v>3</v>
      </c>
      <c r="I575" t="s">
        <v>37</v>
      </c>
      <c r="J575" t="s">
        <v>39</v>
      </c>
      <c r="K575" t="s">
        <v>38</v>
      </c>
      <c r="L575">
        <v>1327</v>
      </c>
      <c r="N575">
        <v>1005</v>
      </c>
      <c r="O575" t="s">
        <v>31</v>
      </c>
      <c r="P575" t="s">
        <v>31</v>
      </c>
      <c r="Q575">
        <v>1</v>
      </c>
      <c r="X575">
        <v>210</v>
      </c>
      <c r="Y575">
        <v>15.06</v>
      </c>
      <c r="Z575">
        <v>0</v>
      </c>
      <c r="AA575">
        <v>0</v>
      </c>
      <c r="AB575">
        <v>0</v>
      </c>
      <c r="AC575">
        <v>0</v>
      </c>
      <c r="AD575">
        <v>1</v>
      </c>
      <c r="AE575">
        <v>0</v>
      </c>
      <c r="AF575" t="s">
        <v>3</v>
      </c>
      <c r="AG575">
        <v>210</v>
      </c>
      <c r="AH575">
        <v>2</v>
      </c>
      <c r="AI575">
        <v>68193203</v>
      </c>
      <c r="AJ575">
        <v>585</v>
      </c>
      <c r="AK575">
        <v>0</v>
      </c>
      <c r="AL575">
        <v>0</v>
      </c>
      <c r="AM575">
        <v>0</v>
      </c>
      <c r="AN575">
        <v>0</v>
      </c>
      <c r="AO575">
        <v>0</v>
      </c>
      <c r="AP575">
        <v>0</v>
      </c>
      <c r="AQ575">
        <v>0</v>
      </c>
      <c r="AR575">
        <v>0</v>
      </c>
    </row>
    <row r="576" spans="1:44" x14ac:dyDescent="0.2">
      <c r="A576">
        <f>ROW(Source!A350)</f>
        <v>350</v>
      </c>
      <c r="B576">
        <v>68193220</v>
      </c>
      <c r="C576">
        <v>68193192</v>
      </c>
      <c r="D576">
        <v>64809368</v>
      </c>
      <c r="E576">
        <v>1</v>
      </c>
      <c r="F576">
        <v>1</v>
      </c>
      <c r="G576">
        <v>1</v>
      </c>
      <c r="H576">
        <v>3</v>
      </c>
      <c r="I576" t="s">
        <v>694</v>
      </c>
      <c r="J576" t="s">
        <v>695</v>
      </c>
      <c r="K576" t="s">
        <v>696</v>
      </c>
      <c r="L576">
        <v>1355</v>
      </c>
      <c r="N576">
        <v>1010</v>
      </c>
      <c r="O576" t="s">
        <v>235</v>
      </c>
      <c r="P576" t="s">
        <v>235</v>
      </c>
      <c r="Q576">
        <v>100</v>
      </c>
      <c r="X576">
        <v>35.33</v>
      </c>
      <c r="Y576">
        <v>2</v>
      </c>
      <c r="Z576">
        <v>0</v>
      </c>
      <c r="AA576">
        <v>0</v>
      </c>
      <c r="AB576">
        <v>0</v>
      </c>
      <c r="AC576">
        <v>0</v>
      </c>
      <c r="AD576">
        <v>1</v>
      </c>
      <c r="AE576">
        <v>0</v>
      </c>
      <c r="AF576" t="s">
        <v>3</v>
      </c>
      <c r="AG576">
        <v>35.33</v>
      </c>
      <c r="AH576">
        <v>2</v>
      </c>
      <c r="AI576">
        <v>68193204</v>
      </c>
      <c r="AJ576">
        <v>586</v>
      </c>
      <c r="AK576">
        <v>0</v>
      </c>
      <c r="AL576">
        <v>0</v>
      </c>
      <c r="AM576">
        <v>0</v>
      </c>
      <c r="AN576">
        <v>0</v>
      </c>
      <c r="AO576">
        <v>0</v>
      </c>
      <c r="AP576">
        <v>0</v>
      </c>
      <c r="AQ576">
        <v>0</v>
      </c>
      <c r="AR576">
        <v>0</v>
      </c>
    </row>
    <row r="577" spans="1:44" x14ac:dyDescent="0.2">
      <c r="A577">
        <f>ROW(Source!A350)</f>
        <v>350</v>
      </c>
      <c r="B577">
        <v>68193221</v>
      </c>
      <c r="C577">
        <v>68193192</v>
      </c>
      <c r="D577">
        <v>64809375</v>
      </c>
      <c r="E577">
        <v>1</v>
      </c>
      <c r="F577">
        <v>1</v>
      </c>
      <c r="G577">
        <v>1</v>
      </c>
      <c r="H577">
        <v>3</v>
      </c>
      <c r="I577" t="s">
        <v>700</v>
      </c>
      <c r="J577" t="s">
        <v>701</v>
      </c>
      <c r="K577" t="s">
        <v>702</v>
      </c>
      <c r="L577">
        <v>1355</v>
      </c>
      <c r="N577">
        <v>1010</v>
      </c>
      <c r="O577" t="s">
        <v>235</v>
      </c>
      <c r="P577" t="s">
        <v>235</v>
      </c>
      <c r="Q577">
        <v>100</v>
      </c>
      <c r="X577">
        <v>1.69</v>
      </c>
      <c r="Y577">
        <v>7</v>
      </c>
      <c r="Z577">
        <v>0</v>
      </c>
      <c r="AA577">
        <v>0</v>
      </c>
      <c r="AB577">
        <v>0</v>
      </c>
      <c r="AC577">
        <v>0</v>
      </c>
      <c r="AD577">
        <v>1</v>
      </c>
      <c r="AE577">
        <v>0</v>
      </c>
      <c r="AF577" t="s">
        <v>3</v>
      </c>
      <c r="AG577">
        <v>1.69</v>
      </c>
      <c r="AH577">
        <v>2</v>
      </c>
      <c r="AI577">
        <v>68193205</v>
      </c>
      <c r="AJ577">
        <v>587</v>
      </c>
      <c r="AK577">
        <v>0</v>
      </c>
      <c r="AL577">
        <v>0</v>
      </c>
      <c r="AM577">
        <v>0</v>
      </c>
      <c r="AN577">
        <v>0</v>
      </c>
      <c r="AO577">
        <v>0</v>
      </c>
      <c r="AP577">
        <v>0</v>
      </c>
      <c r="AQ577">
        <v>0</v>
      </c>
      <c r="AR577">
        <v>0</v>
      </c>
    </row>
    <row r="578" spans="1:44" x14ac:dyDescent="0.2">
      <c r="A578">
        <f>ROW(Source!A350)</f>
        <v>350</v>
      </c>
      <c r="B578">
        <v>68193222</v>
      </c>
      <c r="C578">
        <v>68193192</v>
      </c>
      <c r="D578">
        <v>64819972</v>
      </c>
      <c r="E578">
        <v>1</v>
      </c>
      <c r="F578">
        <v>1</v>
      </c>
      <c r="G578">
        <v>1</v>
      </c>
      <c r="H578">
        <v>3</v>
      </c>
      <c r="I578" t="s">
        <v>1169</v>
      </c>
      <c r="J578" t="s">
        <v>1170</v>
      </c>
      <c r="K578" t="s">
        <v>1171</v>
      </c>
      <c r="L578">
        <v>1327</v>
      </c>
      <c r="N578">
        <v>1005</v>
      </c>
      <c r="O578" t="s">
        <v>31</v>
      </c>
      <c r="P578" t="s">
        <v>31</v>
      </c>
      <c r="Q578">
        <v>1</v>
      </c>
      <c r="X578">
        <v>103</v>
      </c>
      <c r="Y578">
        <v>0</v>
      </c>
      <c r="Z578">
        <v>0</v>
      </c>
      <c r="AA578">
        <v>0</v>
      </c>
      <c r="AB578">
        <v>0</v>
      </c>
      <c r="AC578">
        <v>0</v>
      </c>
      <c r="AD578">
        <v>0</v>
      </c>
      <c r="AE578">
        <v>0</v>
      </c>
      <c r="AF578" t="s">
        <v>3</v>
      </c>
      <c r="AG578">
        <v>103</v>
      </c>
      <c r="AH578">
        <v>3</v>
      </c>
      <c r="AI578">
        <v>-1</v>
      </c>
      <c r="AJ578" t="s">
        <v>3</v>
      </c>
      <c r="AK578">
        <v>0</v>
      </c>
      <c r="AL578">
        <v>0</v>
      </c>
      <c r="AM578">
        <v>0</v>
      </c>
      <c r="AN578">
        <v>0</v>
      </c>
      <c r="AO578">
        <v>0</v>
      </c>
      <c r="AP578">
        <v>0</v>
      </c>
      <c r="AQ578">
        <v>0</v>
      </c>
      <c r="AR578">
        <v>0</v>
      </c>
    </row>
    <row r="579" spans="1:44" x14ac:dyDescent="0.2">
      <c r="A579">
        <f>ROW(Source!A350)</f>
        <v>350</v>
      </c>
      <c r="B579">
        <v>68193223</v>
      </c>
      <c r="C579">
        <v>68193192</v>
      </c>
      <c r="D579">
        <v>64827606</v>
      </c>
      <c r="E579">
        <v>1</v>
      </c>
      <c r="F579">
        <v>1</v>
      </c>
      <c r="G579">
        <v>1</v>
      </c>
      <c r="H579">
        <v>3</v>
      </c>
      <c r="I579" t="s">
        <v>703</v>
      </c>
      <c r="J579" t="s">
        <v>704</v>
      </c>
      <c r="K579" t="s">
        <v>705</v>
      </c>
      <c r="L579">
        <v>1301</v>
      </c>
      <c r="N579">
        <v>1003</v>
      </c>
      <c r="O579" t="s">
        <v>507</v>
      </c>
      <c r="P579" t="s">
        <v>507</v>
      </c>
      <c r="Q579">
        <v>1</v>
      </c>
      <c r="X579">
        <v>151</v>
      </c>
      <c r="Y579">
        <v>6.44</v>
      </c>
      <c r="Z579">
        <v>0</v>
      </c>
      <c r="AA579">
        <v>0</v>
      </c>
      <c r="AB579">
        <v>0</v>
      </c>
      <c r="AC579">
        <v>0</v>
      </c>
      <c r="AD579">
        <v>1</v>
      </c>
      <c r="AE579">
        <v>0</v>
      </c>
      <c r="AF579" t="s">
        <v>3</v>
      </c>
      <c r="AG579">
        <v>151</v>
      </c>
      <c r="AH579">
        <v>2</v>
      </c>
      <c r="AI579">
        <v>68193206</v>
      </c>
      <c r="AJ579">
        <v>588</v>
      </c>
      <c r="AK579">
        <v>0</v>
      </c>
      <c r="AL579">
        <v>0</v>
      </c>
      <c r="AM579">
        <v>0</v>
      </c>
      <c r="AN579">
        <v>0</v>
      </c>
      <c r="AO579">
        <v>0</v>
      </c>
      <c r="AP579">
        <v>0</v>
      </c>
      <c r="AQ579">
        <v>0</v>
      </c>
      <c r="AR579">
        <v>0</v>
      </c>
    </row>
    <row r="580" spans="1:44" x14ac:dyDescent="0.2">
      <c r="A580">
        <f>ROW(Source!A350)</f>
        <v>350</v>
      </c>
      <c r="B580">
        <v>68193224</v>
      </c>
      <c r="C580">
        <v>68193192</v>
      </c>
      <c r="D580">
        <v>64827621</v>
      </c>
      <c r="E580">
        <v>1</v>
      </c>
      <c r="F580">
        <v>1</v>
      </c>
      <c r="G580">
        <v>1</v>
      </c>
      <c r="H580">
        <v>3</v>
      </c>
      <c r="I580" t="s">
        <v>706</v>
      </c>
      <c r="J580" t="s">
        <v>707</v>
      </c>
      <c r="K580" t="s">
        <v>708</v>
      </c>
      <c r="L580">
        <v>1301</v>
      </c>
      <c r="N580">
        <v>1003</v>
      </c>
      <c r="O580" t="s">
        <v>507</v>
      </c>
      <c r="P580" t="s">
        <v>507</v>
      </c>
      <c r="Q580">
        <v>1</v>
      </c>
      <c r="X580">
        <v>204</v>
      </c>
      <c r="Y580">
        <v>7.18</v>
      </c>
      <c r="Z580">
        <v>0</v>
      </c>
      <c r="AA580">
        <v>0</v>
      </c>
      <c r="AB580">
        <v>0</v>
      </c>
      <c r="AC580">
        <v>0</v>
      </c>
      <c r="AD580">
        <v>1</v>
      </c>
      <c r="AE580">
        <v>0</v>
      </c>
      <c r="AF580" t="s">
        <v>3</v>
      </c>
      <c r="AG580">
        <v>204</v>
      </c>
      <c r="AH580">
        <v>2</v>
      </c>
      <c r="AI580">
        <v>68193207</v>
      </c>
      <c r="AJ580">
        <v>589</v>
      </c>
      <c r="AK580">
        <v>0</v>
      </c>
      <c r="AL580">
        <v>0</v>
      </c>
      <c r="AM580">
        <v>0</v>
      </c>
      <c r="AN580">
        <v>0</v>
      </c>
      <c r="AO580">
        <v>0</v>
      </c>
      <c r="AP580">
        <v>0</v>
      </c>
      <c r="AQ580">
        <v>0</v>
      </c>
      <c r="AR580">
        <v>0</v>
      </c>
    </row>
    <row r="581" spans="1:44" x14ac:dyDescent="0.2">
      <c r="A581">
        <f>ROW(Source!A350)</f>
        <v>350</v>
      </c>
      <c r="B581">
        <v>68193225</v>
      </c>
      <c r="C581">
        <v>68193192</v>
      </c>
      <c r="D581">
        <v>64847311</v>
      </c>
      <c r="E581">
        <v>1</v>
      </c>
      <c r="F581">
        <v>1</v>
      </c>
      <c r="G581">
        <v>1</v>
      </c>
      <c r="H581">
        <v>3</v>
      </c>
      <c r="I581" t="s">
        <v>709</v>
      </c>
      <c r="J581" t="s">
        <v>710</v>
      </c>
      <c r="K581" t="s">
        <v>711</v>
      </c>
      <c r="L581">
        <v>1339</v>
      </c>
      <c r="N581">
        <v>1007</v>
      </c>
      <c r="O581" t="s">
        <v>712</v>
      </c>
      <c r="P581" t="s">
        <v>712</v>
      </c>
      <c r="Q581">
        <v>1</v>
      </c>
      <c r="X581">
        <v>6.7000000000000004E-2</v>
      </c>
      <c r="Y581">
        <v>2.44</v>
      </c>
      <c r="Z581">
        <v>0</v>
      </c>
      <c r="AA581">
        <v>0</v>
      </c>
      <c r="AB581">
        <v>0</v>
      </c>
      <c r="AC581">
        <v>0</v>
      </c>
      <c r="AD581">
        <v>1</v>
      </c>
      <c r="AE581">
        <v>0</v>
      </c>
      <c r="AF581" t="s">
        <v>3</v>
      </c>
      <c r="AG581">
        <v>6.7000000000000004E-2</v>
      </c>
      <c r="AH581">
        <v>2</v>
      </c>
      <c r="AI581">
        <v>68193208</v>
      </c>
      <c r="AJ581">
        <v>590</v>
      </c>
      <c r="AK581">
        <v>0</v>
      </c>
      <c r="AL581">
        <v>0</v>
      </c>
      <c r="AM581">
        <v>0</v>
      </c>
      <c r="AN581">
        <v>0</v>
      </c>
      <c r="AO581">
        <v>0</v>
      </c>
      <c r="AP581">
        <v>0</v>
      </c>
      <c r="AQ581">
        <v>0</v>
      </c>
      <c r="AR581">
        <v>0</v>
      </c>
    </row>
    <row r="582" spans="1:44" x14ac:dyDescent="0.2">
      <c r="A582">
        <f>ROW(Source!A385)</f>
        <v>385</v>
      </c>
      <c r="B582">
        <v>68193305</v>
      </c>
      <c r="C582">
        <v>68193281</v>
      </c>
      <c r="D582">
        <v>18413627</v>
      </c>
      <c r="E582">
        <v>1</v>
      </c>
      <c r="F582">
        <v>1</v>
      </c>
      <c r="G582">
        <v>1</v>
      </c>
      <c r="H582">
        <v>1</v>
      </c>
      <c r="I582" t="s">
        <v>773</v>
      </c>
      <c r="J582" t="s">
        <v>3</v>
      </c>
      <c r="K582" t="s">
        <v>774</v>
      </c>
      <c r="L582">
        <v>1369</v>
      </c>
      <c r="N582">
        <v>1013</v>
      </c>
      <c r="O582" t="s">
        <v>665</v>
      </c>
      <c r="P582" t="s">
        <v>665</v>
      </c>
      <c r="Q582">
        <v>1</v>
      </c>
      <c r="X582">
        <v>75.56</v>
      </c>
      <c r="Y582">
        <v>0</v>
      </c>
      <c r="Z582">
        <v>0</v>
      </c>
      <c r="AA582">
        <v>0</v>
      </c>
      <c r="AB582">
        <v>9.92</v>
      </c>
      <c r="AC582">
        <v>0</v>
      </c>
      <c r="AD582">
        <v>1</v>
      </c>
      <c r="AE582">
        <v>1</v>
      </c>
      <c r="AF582" t="s">
        <v>21</v>
      </c>
      <c r="AG582">
        <v>86.893999999999991</v>
      </c>
      <c r="AH582">
        <v>2</v>
      </c>
      <c r="AI582">
        <v>68193282</v>
      </c>
      <c r="AJ582">
        <v>591</v>
      </c>
      <c r="AK582">
        <v>0</v>
      </c>
      <c r="AL582">
        <v>0</v>
      </c>
      <c r="AM582">
        <v>0</v>
      </c>
      <c r="AN582">
        <v>0</v>
      </c>
      <c r="AO582">
        <v>0</v>
      </c>
      <c r="AP582">
        <v>0</v>
      </c>
      <c r="AQ582">
        <v>0</v>
      </c>
      <c r="AR582">
        <v>0</v>
      </c>
    </row>
    <row r="583" spans="1:44" x14ac:dyDescent="0.2">
      <c r="A583">
        <f>ROW(Source!A385)</f>
        <v>385</v>
      </c>
      <c r="B583">
        <v>68193306</v>
      </c>
      <c r="C583">
        <v>68193281</v>
      </c>
      <c r="D583">
        <v>121548</v>
      </c>
      <c r="E583">
        <v>1</v>
      </c>
      <c r="F583">
        <v>1</v>
      </c>
      <c r="G583">
        <v>1</v>
      </c>
      <c r="H583">
        <v>1</v>
      </c>
      <c r="I583" t="s">
        <v>44</v>
      </c>
      <c r="J583" t="s">
        <v>3</v>
      </c>
      <c r="K583" t="s">
        <v>723</v>
      </c>
      <c r="L583">
        <v>608254</v>
      </c>
      <c r="N583">
        <v>1013</v>
      </c>
      <c r="O583" t="s">
        <v>724</v>
      </c>
      <c r="P583" t="s">
        <v>724</v>
      </c>
      <c r="Q583">
        <v>1</v>
      </c>
      <c r="X583">
        <v>0.67</v>
      </c>
      <c r="Y583">
        <v>0</v>
      </c>
      <c r="Z583">
        <v>0</v>
      </c>
      <c r="AA583">
        <v>0</v>
      </c>
      <c r="AB583">
        <v>0</v>
      </c>
      <c r="AC583">
        <v>0</v>
      </c>
      <c r="AD583">
        <v>1</v>
      </c>
      <c r="AE583">
        <v>2</v>
      </c>
      <c r="AF583" t="s">
        <v>20</v>
      </c>
      <c r="AG583">
        <v>0.83750000000000002</v>
      </c>
      <c r="AH583">
        <v>2</v>
      </c>
      <c r="AI583">
        <v>68193283</v>
      </c>
      <c r="AJ583">
        <v>592</v>
      </c>
      <c r="AK583">
        <v>0</v>
      </c>
      <c r="AL583">
        <v>0</v>
      </c>
      <c r="AM583">
        <v>0</v>
      </c>
      <c r="AN583">
        <v>0</v>
      </c>
      <c r="AO583">
        <v>0</v>
      </c>
      <c r="AP583">
        <v>0</v>
      </c>
      <c r="AQ583">
        <v>0</v>
      </c>
      <c r="AR583">
        <v>0</v>
      </c>
    </row>
    <row r="584" spans="1:44" x14ac:dyDescent="0.2">
      <c r="A584">
        <f>ROW(Source!A385)</f>
        <v>385</v>
      </c>
      <c r="B584">
        <v>68193307</v>
      </c>
      <c r="C584">
        <v>68193281</v>
      </c>
      <c r="D584">
        <v>64871209</v>
      </c>
      <c r="E584">
        <v>1</v>
      </c>
      <c r="F584">
        <v>1</v>
      </c>
      <c r="G584">
        <v>1</v>
      </c>
      <c r="H584">
        <v>2</v>
      </c>
      <c r="I584" t="s">
        <v>842</v>
      </c>
      <c r="J584" t="s">
        <v>843</v>
      </c>
      <c r="K584" t="s">
        <v>844</v>
      </c>
      <c r="L584">
        <v>1368</v>
      </c>
      <c r="N584">
        <v>1011</v>
      </c>
      <c r="O584" t="s">
        <v>669</v>
      </c>
      <c r="P584" t="s">
        <v>669</v>
      </c>
      <c r="Q584">
        <v>1</v>
      </c>
      <c r="X584">
        <v>0.55000000000000004</v>
      </c>
      <c r="Y584">
        <v>0</v>
      </c>
      <c r="Z584">
        <v>120.52</v>
      </c>
      <c r="AA584">
        <v>15.42</v>
      </c>
      <c r="AB584">
        <v>0</v>
      </c>
      <c r="AC584">
        <v>0</v>
      </c>
      <c r="AD584">
        <v>1</v>
      </c>
      <c r="AE584">
        <v>0</v>
      </c>
      <c r="AF584" t="s">
        <v>20</v>
      </c>
      <c r="AG584">
        <v>0.6875</v>
      </c>
      <c r="AH584">
        <v>2</v>
      </c>
      <c r="AI584">
        <v>68193284</v>
      </c>
      <c r="AJ584">
        <v>593</v>
      </c>
      <c r="AK584">
        <v>0</v>
      </c>
      <c r="AL584">
        <v>0</v>
      </c>
      <c r="AM584">
        <v>0</v>
      </c>
      <c r="AN584">
        <v>0</v>
      </c>
      <c r="AO584">
        <v>0</v>
      </c>
      <c r="AP584">
        <v>0</v>
      </c>
      <c r="AQ584">
        <v>0</v>
      </c>
      <c r="AR584">
        <v>0</v>
      </c>
    </row>
    <row r="585" spans="1:44" x14ac:dyDescent="0.2">
      <c r="A585">
        <f>ROW(Source!A385)</f>
        <v>385</v>
      </c>
      <c r="B585">
        <v>68193308</v>
      </c>
      <c r="C585">
        <v>68193281</v>
      </c>
      <c r="D585">
        <v>64871277</v>
      </c>
      <c r="E585">
        <v>1</v>
      </c>
      <c r="F585">
        <v>1</v>
      </c>
      <c r="G585">
        <v>1</v>
      </c>
      <c r="H585">
        <v>2</v>
      </c>
      <c r="I585" t="s">
        <v>725</v>
      </c>
      <c r="J585" t="s">
        <v>726</v>
      </c>
      <c r="K585" t="s">
        <v>727</v>
      </c>
      <c r="L585">
        <v>1368</v>
      </c>
      <c r="N585">
        <v>1011</v>
      </c>
      <c r="O585" t="s">
        <v>669</v>
      </c>
      <c r="P585" t="s">
        <v>669</v>
      </c>
      <c r="Q585">
        <v>1</v>
      </c>
      <c r="X585">
        <v>0.12</v>
      </c>
      <c r="Y585">
        <v>0</v>
      </c>
      <c r="Z585">
        <v>112</v>
      </c>
      <c r="AA585">
        <v>13.5</v>
      </c>
      <c r="AB585">
        <v>0</v>
      </c>
      <c r="AC585">
        <v>0</v>
      </c>
      <c r="AD585">
        <v>1</v>
      </c>
      <c r="AE585">
        <v>0</v>
      </c>
      <c r="AF585" t="s">
        <v>20</v>
      </c>
      <c r="AG585">
        <v>0.15</v>
      </c>
      <c r="AH585">
        <v>2</v>
      </c>
      <c r="AI585">
        <v>68193285</v>
      </c>
      <c r="AJ585">
        <v>594</v>
      </c>
      <c r="AK585">
        <v>0</v>
      </c>
      <c r="AL585">
        <v>0</v>
      </c>
      <c r="AM585">
        <v>0</v>
      </c>
      <c r="AN585">
        <v>0</v>
      </c>
      <c r="AO585">
        <v>0</v>
      </c>
      <c r="AP585">
        <v>0</v>
      </c>
      <c r="AQ585">
        <v>0</v>
      </c>
      <c r="AR585">
        <v>0</v>
      </c>
    </row>
    <row r="586" spans="1:44" x14ac:dyDescent="0.2">
      <c r="A586">
        <f>ROW(Source!A385)</f>
        <v>385</v>
      </c>
      <c r="B586">
        <v>68193309</v>
      </c>
      <c r="C586">
        <v>68193281</v>
      </c>
      <c r="D586">
        <v>64871362</v>
      </c>
      <c r="E586">
        <v>1</v>
      </c>
      <c r="F586">
        <v>1</v>
      </c>
      <c r="G586">
        <v>1</v>
      </c>
      <c r="H586">
        <v>2</v>
      </c>
      <c r="I586" t="s">
        <v>845</v>
      </c>
      <c r="J586" t="s">
        <v>846</v>
      </c>
      <c r="K586" t="s">
        <v>847</v>
      </c>
      <c r="L586">
        <v>1368</v>
      </c>
      <c r="N586">
        <v>1011</v>
      </c>
      <c r="O586" t="s">
        <v>669</v>
      </c>
      <c r="P586" t="s">
        <v>669</v>
      </c>
      <c r="Q586">
        <v>1</v>
      </c>
      <c r="X586">
        <v>1.51</v>
      </c>
      <c r="Y586">
        <v>0</v>
      </c>
      <c r="Z586">
        <v>2.37</v>
      </c>
      <c r="AA586">
        <v>0</v>
      </c>
      <c r="AB586">
        <v>0</v>
      </c>
      <c r="AC586">
        <v>0</v>
      </c>
      <c r="AD586">
        <v>1</v>
      </c>
      <c r="AE586">
        <v>0</v>
      </c>
      <c r="AF586" t="s">
        <v>20</v>
      </c>
      <c r="AG586">
        <v>1.8875</v>
      </c>
      <c r="AH586">
        <v>2</v>
      </c>
      <c r="AI586">
        <v>68193286</v>
      </c>
      <c r="AJ586">
        <v>595</v>
      </c>
      <c r="AK586">
        <v>0</v>
      </c>
      <c r="AL586">
        <v>0</v>
      </c>
      <c r="AM586">
        <v>0</v>
      </c>
      <c r="AN586">
        <v>0</v>
      </c>
      <c r="AO586">
        <v>0</v>
      </c>
      <c r="AP586">
        <v>0</v>
      </c>
      <c r="AQ586">
        <v>0</v>
      </c>
      <c r="AR586">
        <v>0</v>
      </c>
    </row>
    <row r="587" spans="1:44" x14ac:dyDescent="0.2">
      <c r="A587">
        <f>ROW(Source!A385)</f>
        <v>385</v>
      </c>
      <c r="B587">
        <v>68193310</v>
      </c>
      <c r="C587">
        <v>68193281</v>
      </c>
      <c r="D587">
        <v>64871373</v>
      </c>
      <c r="E587">
        <v>1</v>
      </c>
      <c r="F587">
        <v>1</v>
      </c>
      <c r="G587">
        <v>1</v>
      </c>
      <c r="H587">
        <v>2</v>
      </c>
      <c r="I587" t="s">
        <v>848</v>
      </c>
      <c r="J587" t="s">
        <v>849</v>
      </c>
      <c r="K587" t="s">
        <v>850</v>
      </c>
      <c r="L587">
        <v>1368</v>
      </c>
      <c r="N587">
        <v>1011</v>
      </c>
      <c r="O587" t="s">
        <v>669</v>
      </c>
      <c r="P587" t="s">
        <v>669</v>
      </c>
      <c r="Q587">
        <v>1</v>
      </c>
      <c r="X587">
        <v>5.36</v>
      </c>
      <c r="Y587">
        <v>0</v>
      </c>
      <c r="Z587">
        <v>1.7</v>
      </c>
      <c r="AA587">
        <v>0</v>
      </c>
      <c r="AB587">
        <v>0</v>
      </c>
      <c r="AC587">
        <v>0</v>
      </c>
      <c r="AD587">
        <v>1</v>
      </c>
      <c r="AE587">
        <v>0</v>
      </c>
      <c r="AF587" t="s">
        <v>20</v>
      </c>
      <c r="AG587">
        <v>6.7</v>
      </c>
      <c r="AH587">
        <v>2</v>
      </c>
      <c r="AI587">
        <v>68193287</v>
      </c>
      <c r="AJ587">
        <v>596</v>
      </c>
      <c r="AK587">
        <v>0</v>
      </c>
      <c r="AL587">
        <v>0</v>
      </c>
      <c r="AM587">
        <v>0</v>
      </c>
      <c r="AN587">
        <v>0</v>
      </c>
      <c r="AO587">
        <v>0</v>
      </c>
      <c r="AP587">
        <v>0</v>
      </c>
      <c r="AQ587">
        <v>0</v>
      </c>
      <c r="AR587">
        <v>0</v>
      </c>
    </row>
    <row r="588" spans="1:44" x14ac:dyDescent="0.2">
      <c r="A588">
        <f>ROW(Source!A385)</f>
        <v>385</v>
      </c>
      <c r="B588">
        <v>68193311</v>
      </c>
      <c r="C588">
        <v>68193281</v>
      </c>
      <c r="D588">
        <v>64871483</v>
      </c>
      <c r="E588">
        <v>1</v>
      </c>
      <c r="F588">
        <v>1</v>
      </c>
      <c r="G588">
        <v>1</v>
      </c>
      <c r="H588">
        <v>2</v>
      </c>
      <c r="I588" t="s">
        <v>851</v>
      </c>
      <c r="J588" t="s">
        <v>852</v>
      </c>
      <c r="K588" t="s">
        <v>853</v>
      </c>
      <c r="L588">
        <v>1368</v>
      </c>
      <c r="N588">
        <v>1011</v>
      </c>
      <c r="O588" t="s">
        <v>669</v>
      </c>
      <c r="P588" t="s">
        <v>669</v>
      </c>
      <c r="Q588">
        <v>1</v>
      </c>
      <c r="X588">
        <v>1.1599999999999999</v>
      </c>
      <c r="Y588">
        <v>0</v>
      </c>
      <c r="Z588">
        <v>1.2</v>
      </c>
      <c r="AA588">
        <v>0</v>
      </c>
      <c r="AB588">
        <v>0</v>
      </c>
      <c r="AC588">
        <v>0</v>
      </c>
      <c r="AD588">
        <v>1</v>
      </c>
      <c r="AE588">
        <v>0</v>
      </c>
      <c r="AF588" t="s">
        <v>20</v>
      </c>
      <c r="AG588">
        <v>1.45</v>
      </c>
      <c r="AH588">
        <v>2</v>
      </c>
      <c r="AI588">
        <v>68193288</v>
      </c>
      <c r="AJ588">
        <v>597</v>
      </c>
      <c r="AK588">
        <v>0</v>
      </c>
      <c r="AL588">
        <v>0</v>
      </c>
      <c r="AM588">
        <v>0</v>
      </c>
      <c r="AN588">
        <v>0</v>
      </c>
      <c r="AO588">
        <v>0</v>
      </c>
      <c r="AP588">
        <v>0</v>
      </c>
      <c r="AQ588">
        <v>0</v>
      </c>
      <c r="AR588">
        <v>0</v>
      </c>
    </row>
    <row r="589" spans="1:44" x14ac:dyDescent="0.2">
      <c r="A589">
        <f>ROW(Source!A385)</f>
        <v>385</v>
      </c>
      <c r="B589">
        <v>68193312</v>
      </c>
      <c r="C589">
        <v>68193281</v>
      </c>
      <c r="D589">
        <v>64871491</v>
      </c>
      <c r="E589">
        <v>1</v>
      </c>
      <c r="F589">
        <v>1</v>
      </c>
      <c r="G589">
        <v>1</v>
      </c>
      <c r="H589">
        <v>2</v>
      </c>
      <c r="I589" t="s">
        <v>854</v>
      </c>
      <c r="J589" t="s">
        <v>855</v>
      </c>
      <c r="K589" t="s">
        <v>856</v>
      </c>
      <c r="L589">
        <v>1368</v>
      </c>
      <c r="N589">
        <v>1011</v>
      </c>
      <c r="O589" t="s">
        <v>669</v>
      </c>
      <c r="P589" t="s">
        <v>669</v>
      </c>
      <c r="Q589">
        <v>1</v>
      </c>
      <c r="X589">
        <v>29.81</v>
      </c>
      <c r="Y589">
        <v>0</v>
      </c>
      <c r="Z589">
        <v>12.31</v>
      </c>
      <c r="AA589">
        <v>0</v>
      </c>
      <c r="AB589">
        <v>0</v>
      </c>
      <c r="AC589">
        <v>0</v>
      </c>
      <c r="AD589">
        <v>1</v>
      </c>
      <c r="AE589">
        <v>0</v>
      </c>
      <c r="AF589" t="s">
        <v>20</v>
      </c>
      <c r="AG589">
        <v>37.262499999999996</v>
      </c>
      <c r="AH589">
        <v>2</v>
      </c>
      <c r="AI589">
        <v>68193289</v>
      </c>
      <c r="AJ589">
        <v>598</v>
      </c>
      <c r="AK589">
        <v>0</v>
      </c>
      <c r="AL589">
        <v>0</v>
      </c>
      <c r="AM589">
        <v>0</v>
      </c>
      <c r="AN589">
        <v>0</v>
      </c>
      <c r="AO589">
        <v>0</v>
      </c>
      <c r="AP589">
        <v>0</v>
      </c>
      <c r="AQ589">
        <v>0</v>
      </c>
      <c r="AR589">
        <v>0</v>
      </c>
    </row>
    <row r="590" spans="1:44" x14ac:dyDescent="0.2">
      <c r="A590">
        <f>ROW(Source!A385)</f>
        <v>385</v>
      </c>
      <c r="B590">
        <v>68193313</v>
      </c>
      <c r="C590">
        <v>68193281</v>
      </c>
      <c r="D590">
        <v>64871498</v>
      </c>
      <c r="E590">
        <v>1</v>
      </c>
      <c r="F590">
        <v>1</v>
      </c>
      <c r="G590">
        <v>1</v>
      </c>
      <c r="H590">
        <v>2</v>
      </c>
      <c r="I590" t="s">
        <v>857</v>
      </c>
      <c r="J590" t="s">
        <v>858</v>
      </c>
      <c r="K590" t="s">
        <v>859</v>
      </c>
      <c r="L590">
        <v>1368</v>
      </c>
      <c r="N590">
        <v>1011</v>
      </c>
      <c r="O590" t="s">
        <v>669</v>
      </c>
      <c r="P590" t="s">
        <v>669</v>
      </c>
      <c r="Q590">
        <v>1</v>
      </c>
      <c r="X590">
        <v>2.78</v>
      </c>
      <c r="Y590">
        <v>0</v>
      </c>
      <c r="Z590">
        <v>6.7</v>
      </c>
      <c r="AA590">
        <v>0</v>
      </c>
      <c r="AB590">
        <v>0</v>
      </c>
      <c r="AC590">
        <v>0</v>
      </c>
      <c r="AD590">
        <v>1</v>
      </c>
      <c r="AE590">
        <v>0</v>
      </c>
      <c r="AF590" t="s">
        <v>20</v>
      </c>
      <c r="AG590">
        <v>3.4749999999999996</v>
      </c>
      <c r="AH590">
        <v>2</v>
      </c>
      <c r="AI590">
        <v>68193290</v>
      </c>
      <c r="AJ590">
        <v>599</v>
      </c>
      <c r="AK590">
        <v>0</v>
      </c>
      <c r="AL590">
        <v>0</v>
      </c>
      <c r="AM590">
        <v>0</v>
      </c>
      <c r="AN590">
        <v>0</v>
      </c>
      <c r="AO590">
        <v>0</v>
      </c>
      <c r="AP590">
        <v>0</v>
      </c>
      <c r="AQ590">
        <v>0</v>
      </c>
      <c r="AR590">
        <v>0</v>
      </c>
    </row>
    <row r="591" spans="1:44" x14ac:dyDescent="0.2">
      <c r="A591">
        <f>ROW(Source!A385)</f>
        <v>385</v>
      </c>
      <c r="B591">
        <v>68193314</v>
      </c>
      <c r="C591">
        <v>68193281</v>
      </c>
      <c r="D591">
        <v>64873129</v>
      </c>
      <c r="E591">
        <v>1</v>
      </c>
      <c r="F591">
        <v>1</v>
      </c>
      <c r="G591">
        <v>1</v>
      </c>
      <c r="H591">
        <v>2</v>
      </c>
      <c r="I591" t="s">
        <v>715</v>
      </c>
      <c r="J591" t="s">
        <v>716</v>
      </c>
      <c r="K591" t="s">
        <v>717</v>
      </c>
      <c r="L591">
        <v>1368</v>
      </c>
      <c r="N591">
        <v>1011</v>
      </c>
      <c r="O591" t="s">
        <v>669</v>
      </c>
      <c r="P591" t="s">
        <v>669</v>
      </c>
      <c r="Q591">
        <v>1</v>
      </c>
      <c r="X591">
        <v>0.2</v>
      </c>
      <c r="Y591">
        <v>0</v>
      </c>
      <c r="Z591">
        <v>87.17</v>
      </c>
      <c r="AA591">
        <v>11.6</v>
      </c>
      <c r="AB591">
        <v>0</v>
      </c>
      <c r="AC591">
        <v>0</v>
      </c>
      <c r="AD591">
        <v>1</v>
      </c>
      <c r="AE591">
        <v>0</v>
      </c>
      <c r="AF591" t="s">
        <v>20</v>
      </c>
      <c r="AG591">
        <v>0.25</v>
      </c>
      <c r="AH591">
        <v>2</v>
      </c>
      <c r="AI591">
        <v>68193291</v>
      </c>
      <c r="AJ591">
        <v>600</v>
      </c>
      <c r="AK591">
        <v>0</v>
      </c>
      <c r="AL591">
        <v>0</v>
      </c>
      <c r="AM591">
        <v>0</v>
      </c>
      <c r="AN591">
        <v>0</v>
      </c>
      <c r="AO591">
        <v>0</v>
      </c>
      <c r="AP591">
        <v>0</v>
      </c>
      <c r="AQ591">
        <v>0</v>
      </c>
      <c r="AR591">
        <v>0</v>
      </c>
    </row>
    <row r="592" spans="1:44" x14ac:dyDescent="0.2">
      <c r="A592">
        <f>ROW(Source!A385)</f>
        <v>385</v>
      </c>
      <c r="B592">
        <v>68193315</v>
      </c>
      <c r="C592">
        <v>68193281</v>
      </c>
      <c r="D592">
        <v>64807528</v>
      </c>
      <c r="E592">
        <v>1</v>
      </c>
      <c r="F592">
        <v>1</v>
      </c>
      <c r="G592">
        <v>1</v>
      </c>
      <c r="H592">
        <v>3</v>
      </c>
      <c r="I592" t="s">
        <v>731</v>
      </c>
      <c r="J592" t="s">
        <v>732</v>
      </c>
      <c r="K592" t="s">
        <v>733</v>
      </c>
      <c r="L592">
        <v>1348</v>
      </c>
      <c r="N592">
        <v>1009</v>
      </c>
      <c r="O592" t="s">
        <v>133</v>
      </c>
      <c r="P592" t="s">
        <v>133</v>
      </c>
      <c r="Q592">
        <v>1000</v>
      </c>
      <c r="X592">
        <v>1E-4</v>
      </c>
      <c r="Y592">
        <v>37900</v>
      </c>
      <c r="Z592">
        <v>0</v>
      </c>
      <c r="AA592">
        <v>0</v>
      </c>
      <c r="AB592">
        <v>0</v>
      </c>
      <c r="AC592">
        <v>0</v>
      </c>
      <c r="AD592">
        <v>1</v>
      </c>
      <c r="AE592">
        <v>0</v>
      </c>
      <c r="AF592" t="s">
        <v>3</v>
      </c>
      <c r="AG592">
        <v>1E-4</v>
      </c>
      <c r="AH592">
        <v>2</v>
      </c>
      <c r="AI592">
        <v>68193292</v>
      </c>
      <c r="AJ592">
        <v>601</v>
      </c>
      <c r="AK592">
        <v>0</v>
      </c>
      <c r="AL592">
        <v>0</v>
      </c>
      <c r="AM592">
        <v>0</v>
      </c>
      <c r="AN592">
        <v>0</v>
      </c>
      <c r="AO592">
        <v>0</v>
      </c>
      <c r="AP592">
        <v>0</v>
      </c>
      <c r="AQ592">
        <v>0</v>
      </c>
      <c r="AR592">
        <v>0</v>
      </c>
    </row>
    <row r="593" spans="1:44" x14ac:dyDescent="0.2">
      <c r="A593">
        <f>ROW(Source!A385)</f>
        <v>385</v>
      </c>
      <c r="B593">
        <v>68193316</v>
      </c>
      <c r="C593">
        <v>68193281</v>
      </c>
      <c r="D593">
        <v>64807543</v>
      </c>
      <c r="E593">
        <v>1</v>
      </c>
      <c r="F593">
        <v>1</v>
      </c>
      <c r="G593">
        <v>1</v>
      </c>
      <c r="H593">
        <v>3</v>
      </c>
      <c r="I593" t="s">
        <v>860</v>
      </c>
      <c r="J593" t="s">
        <v>861</v>
      </c>
      <c r="K593" t="s">
        <v>862</v>
      </c>
      <c r="L593">
        <v>1339</v>
      </c>
      <c r="N593">
        <v>1007</v>
      </c>
      <c r="O593" t="s">
        <v>712</v>
      </c>
      <c r="P593" t="s">
        <v>712</v>
      </c>
      <c r="Q593">
        <v>1</v>
      </c>
      <c r="X593">
        <v>0.9</v>
      </c>
      <c r="Y593">
        <v>6.23</v>
      </c>
      <c r="Z593">
        <v>0</v>
      </c>
      <c r="AA593">
        <v>0</v>
      </c>
      <c r="AB593">
        <v>0</v>
      </c>
      <c r="AC593">
        <v>0</v>
      </c>
      <c r="AD593">
        <v>1</v>
      </c>
      <c r="AE593">
        <v>0</v>
      </c>
      <c r="AF593" t="s">
        <v>3</v>
      </c>
      <c r="AG593">
        <v>0.9</v>
      </c>
      <c r="AH593">
        <v>2</v>
      </c>
      <c r="AI593">
        <v>68193293</v>
      </c>
      <c r="AJ593">
        <v>602</v>
      </c>
      <c r="AK593">
        <v>0</v>
      </c>
      <c r="AL593">
        <v>0</v>
      </c>
      <c r="AM593">
        <v>0</v>
      </c>
      <c r="AN593">
        <v>0</v>
      </c>
      <c r="AO593">
        <v>0</v>
      </c>
      <c r="AP593">
        <v>0</v>
      </c>
      <c r="AQ593">
        <v>0</v>
      </c>
      <c r="AR593">
        <v>0</v>
      </c>
    </row>
    <row r="594" spans="1:44" x14ac:dyDescent="0.2">
      <c r="A594">
        <f>ROW(Source!A385)</f>
        <v>385</v>
      </c>
      <c r="B594">
        <v>68193317</v>
      </c>
      <c r="C594">
        <v>68193281</v>
      </c>
      <c r="D594">
        <v>64807848</v>
      </c>
      <c r="E594">
        <v>1</v>
      </c>
      <c r="F594">
        <v>1</v>
      </c>
      <c r="G594">
        <v>1</v>
      </c>
      <c r="H594">
        <v>3</v>
      </c>
      <c r="I594" t="s">
        <v>863</v>
      </c>
      <c r="J594" t="s">
        <v>864</v>
      </c>
      <c r="K594" t="s">
        <v>865</v>
      </c>
      <c r="L594">
        <v>1348</v>
      </c>
      <c r="N594">
        <v>1009</v>
      </c>
      <c r="O594" t="s">
        <v>133</v>
      </c>
      <c r="P594" t="s">
        <v>133</v>
      </c>
      <c r="Q594">
        <v>1000</v>
      </c>
      <c r="X594">
        <v>3.0000000000000001E-5</v>
      </c>
      <c r="Y594">
        <v>4455.2</v>
      </c>
      <c r="Z594">
        <v>0</v>
      </c>
      <c r="AA594">
        <v>0</v>
      </c>
      <c r="AB594">
        <v>0</v>
      </c>
      <c r="AC594">
        <v>0</v>
      </c>
      <c r="AD594">
        <v>1</v>
      </c>
      <c r="AE594">
        <v>0</v>
      </c>
      <c r="AF594" t="s">
        <v>3</v>
      </c>
      <c r="AG594">
        <v>3.0000000000000001E-5</v>
      </c>
      <c r="AH594">
        <v>2</v>
      </c>
      <c r="AI594">
        <v>68193294</v>
      </c>
      <c r="AJ594">
        <v>603</v>
      </c>
      <c r="AK594">
        <v>0</v>
      </c>
      <c r="AL594">
        <v>0</v>
      </c>
      <c r="AM594">
        <v>0</v>
      </c>
      <c r="AN594">
        <v>0</v>
      </c>
      <c r="AO594">
        <v>0</v>
      </c>
      <c r="AP594">
        <v>0</v>
      </c>
      <c r="AQ594">
        <v>0</v>
      </c>
      <c r="AR594">
        <v>0</v>
      </c>
    </row>
    <row r="595" spans="1:44" x14ac:dyDescent="0.2">
      <c r="A595">
        <f>ROW(Source!A385)</f>
        <v>385</v>
      </c>
      <c r="B595">
        <v>68193318</v>
      </c>
      <c r="C595">
        <v>68193281</v>
      </c>
      <c r="D595">
        <v>64808054</v>
      </c>
      <c r="E595">
        <v>1</v>
      </c>
      <c r="F595">
        <v>1</v>
      </c>
      <c r="G595">
        <v>1</v>
      </c>
      <c r="H595">
        <v>3</v>
      </c>
      <c r="I595" t="s">
        <v>866</v>
      </c>
      <c r="J595" t="s">
        <v>867</v>
      </c>
      <c r="K595" t="s">
        <v>868</v>
      </c>
      <c r="L595">
        <v>1348</v>
      </c>
      <c r="N595">
        <v>1009</v>
      </c>
      <c r="O595" t="s">
        <v>133</v>
      </c>
      <c r="P595" t="s">
        <v>133</v>
      </c>
      <c r="Q595">
        <v>1000</v>
      </c>
      <c r="X595">
        <v>1.9400000000000001E-3</v>
      </c>
      <c r="Y595">
        <v>4920</v>
      </c>
      <c r="Z595">
        <v>0</v>
      </c>
      <c r="AA595">
        <v>0</v>
      </c>
      <c r="AB595">
        <v>0</v>
      </c>
      <c r="AC595">
        <v>0</v>
      </c>
      <c r="AD595">
        <v>1</v>
      </c>
      <c r="AE595">
        <v>0</v>
      </c>
      <c r="AF595" t="s">
        <v>3</v>
      </c>
      <c r="AG595">
        <v>1.9400000000000001E-3</v>
      </c>
      <c r="AH595">
        <v>2</v>
      </c>
      <c r="AI595">
        <v>68193295</v>
      </c>
      <c r="AJ595">
        <v>604</v>
      </c>
      <c r="AK595">
        <v>0</v>
      </c>
      <c r="AL595">
        <v>0</v>
      </c>
      <c r="AM595">
        <v>0</v>
      </c>
      <c r="AN595">
        <v>0</v>
      </c>
      <c r="AO595">
        <v>0</v>
      </c>
      <c r="AP595">
        <v>0</v>
      </c>
      <c r="AQ595">
        <v>0</v>
      </c>
      <c r="AR595">
        <v>0</v>
      </c>
    </row>
    <row r="596" spans="1:44" x14ac:dyDescent="0.2">
      <c r="A596">
        <f>ROW(Source!A385)</f>
        <v>385</v>
      </c>
      <c r="B596">
        <v>68193319</v>
      </c>
      <c r="C596">
        <v>68193281</v>
      </c>
      <c r="D596">
        <v>64808450</v>
      </c>
      <c r="E596">
        <v>1</v>
      </c>
      <c r="F596">
        <v>1</v>
      </c>
      <c r="G596">
        <v>1</v>
      </c>
      <c r="H596">
        <v>3</v>
      </c>
      <c r="I596" t="s">
        <v>869</v>
      </c>
      <c r="J596" t="s">
        <v>870</v>
      </c>
      <c r="K596" t="s">
        <v>871</v>
      </c>
      <c r="L596">
        <v>1348</v>
      </c>
      <c r="N596">
        <v>1009</v>
      </c>
      <c r="O596" t="s">
        <v>133</v>
      </c>
      <c r="P596" t="s">
        <v>133</v>
      </c>
      <c r="Q596">
        <v>1000</v>
      </c>
      <c r="X596">
        <v>0.03</v>
      </c>
      <c r="Y596">
        <v>10169.99</v>
      </c>
      <c r="Z596">
        <v>0</v>
      </c>
      <c r="AA596">
        <v>0</v>
      </c>
      <c r="AB596">
        <v>0</v>
      </c>
      <c r="AC596">
        <v>0</v>
      </c>
      <c r="AD596">
        <v>1</v>
      </c>
      <c r="AE596">
        <v>0</v>
      </c>
      <c r="AF596" t="s">
        <v>3</v>
      </c>
      <c r="AG596">
        <v>0.03</v>
      </c>
      <c r="AH596">
        <v>2</v>
      </c>
      <c r="AI596">
        <v>68193296</v>
      </c>
      <c r="AJ596">
        <v>605</v>
      </c>
      <c r="AK596">
        <v>0</v>
      </c>
      <c r="AL596">
        <v>0</v>
      </c>
      <c r="AM596">
        <v>0</v>
      </c>
      <c r="AN596">
        <v>0</v>
      </c>
      <c r="AO596">
        <v>0</v>
      </c>
      <c r="AP596">
        <v>0</v>
      </c>
      <c r="AQ596">
        <v>0</v>
      </c>
      <c r="AR596">
        <v>0</v>
      </c>
    </row>
    <row r="597" spans="1:44" x14ac:dyDescent="0.2">
      <c r="A597">
        <f>ROW(Source!A385)</f>
        <v>385</v>
      </c>
      <c r="B597">
        <v>68193320</v>
      </c>
      <c r="C597">
        <v>68193281</v>
      </c>
      <c r="D597">
        <v>64808704</v>
      </c>
      <c r="E597">
        <v>1</v>
      </c>
      <c r="F597">
        <v>1</v>
      </c>
      <c r="G597">
        <v>1</v>
      </c>
      <c r="H597">
        <v>3</v>
      </c>
      <c r="I597" t="s">
        <v>764</v>
      </c>
      <c r="J597" t="s">
        <v>765</v>
      </c>
      <c r="K597" t="s">
        <v>766</v>
      </c>
      <c r="L597">
        <v>1348</v>
      </c>
      <c r="N597">
        <v>1009</v>
      </c>
      <c r="O597" t="s">
        <v>133</v>
      </c>
      <c r="P597" t="s">
        <v>133</v>
      </c>
      <c r="Q597">
        <v>1000</v>
      </c>
      <c r="X597">
        <v>1.0000000000000001E-5</v>
      </c>
      <c r="Y597">
        <v>11978</v>
      </c>
      <c r="Z597">
        <v>0</v>
      </c>
      <c r="AA597">
        <v>0</v>
      </c>
      <c r="AB597">
        <v>0</v>
      </c>
      <c r="AC597">
        <v>0</v>
      </c>
      <c r="AD597">
        <v>1</v>
      </c>
      <c r="AE597">
        <v>0</v>
      </c>
      <c r="AF597" t="s">
        <v>3</v>
      </c>
      <c r="AG597">
        <v>1.0000000000000001E-5</v>
      </c>
      <c r="AH597">
        <v>2</v>
      </c>
      <c r="AI597">
        <v>68193297</v>
      </c>
      <c r="AJ597">
        <v>606</v>
      </c>
      <c r="AK597">
        <v>0</v>
      </c>
      <c r="AL597">
        <v>0</v>
      </c>
      <c r="AM597">
        <v>0</v>
      </c>
      <c r="AN597">
        <v>0</v>
      </c>
      <c r="AO597">
        <v>0</v>
      </c>
      <c r="AP597">
        <v>0</v>
      </c>
      <c r="AQ597">
        <v>0</v>
      </c>
      <c r="AR597">
        <v>0</v>
      </c>
    </row>
    <row r="598" spans="1:44" x14ac:dyDescent="0.2">
      <c r="A598">
        <f>ROW(Source!A385)</f>
        <v>385</v>
      </c>
      <c r="B598">
        <v>68193321</v>
      </c>
      <c r="C598">
        <v>68193281</v>
      </c>
      <c r="D598">
        <v>64809102</v>
      </c>
      <c r="E598">
        <v>1</v>
      </c>
      <c r="F598">
        <v>1</v>
      </c>
      <c r="G598">
        <v>1</v>
      </c>
      <c r="H598">
        <v>3</v>
      </c>
      <c r="I598" t="s">
        <v>872</v>
      </c>
      <c r="J598" t="s">
        <v>873</v>
      </c>
      <c r="K598" t="s">
        <v>874</v>
      </c>
      <c r="L598">
        <v>1346</v>
      </c>
      <c r="N598">
        <v>1009</v>
      </c>
      <c r="O598" t="s">
        <v>120</v>
      </c>
      <c r="P598" t="s">
        <v>120</v>
      </c>
      <c r="Q598">
        <v>1</v>
      </c>
      <c r="X598">
        <v>0.3</v>
      </c>
      <c r="Y598">
        <v>6.09</v>
      </c>
      <c r="Z598">
        <v>0</v>
      </c>
      <c r="AA598">
        <v>0</v>
      </c>
      <c r="AB598">
        <v>0</v>
      </c>
      <c r="AC598">
        <v>0</v>
      </c>
      <c r="AD598">
        <v>1</v>
      </c>
      <c r="AE598">
        <v>0</v>
      </c>
      <c r="AF598" t="s">
        <v>3</v>
      </c>
      <c r="AG598">
        <v>0.3</v>
      </c>
      <c r="AH598">
        <v>2</v>
      </c>
      <c r="AI598">
        <v>68193298</v>
      </c>
      <c r="AJ598">
        <v>607</v>
      </c>
      <c r="AK598">
        <v>0</v>
      </c>
      <c r="AL598">
        <v>0</v>
      </c>
      <c r="AM598">
        <v>0</v>
      </c>
      <c r="AN598">
        <v>0</v>
      </c>
      <c r="AO598">
        <v>0</v>
      </c>
      <c r="AP598">
        <v>0</v>
      </c>
      <c r="AQ598">
        <v>0</v>
      </c>
      <c r="AR598">
        <v>0</v>
      </c>
    </row>
    <row r="599" spans="1:44" x14ac:dyDescent="0.2">
      <c r="A599">
        <f>ROW(Source!A385)</f>
        <v>385</v>
      </c>
      <c r="B599">
        <v>68193322</v>
      </c>
      <c r="C599">
        <v>68193281</v>
      </c>
      <c r="D599">
        <v>64809260</v>
      </c>
      <c r="E599">
        <v>1</v>
      </c>
      <c r="F599">
        <v>1</v>
      </c>
      <c r="G599">
        <v>1</v>
      </c>
      <c r="H599">
        <v>3</v>
      </c>
      <c r="I599" t="s">
        <v>875</v>
      </c>
      <c r="J599" t="s">
        <v>876</v>
      </c>
      <c r="K599" t="s">
        <v>877</v>
      </c>
      <c r="L599">
        <v>1348</v>
      </c>
      <c r="N599">
        <v>1009</v>
      </c>
      <c r="O599" t="s">
        <v>133</v>
      </c>
      <c r="P599" t="s">
        <v>133</v>
      </c>
      <c r="Q599">
        <v>1000</v>
      </c>
      <c r="X599">
        <v>5.9999999999999995E-4</v>
      </c>
      <c r="Y599">
        <v>9420</v>
      </c>
      <c r="Z599">
        <v>0</v>
      </c>
      <c r="AA599">
        <v>0</v>
      </c>
      <c r="AB599">
        <v>0</v>
      </c>
      <c r="AC599">
        <v>0</v>
      </c>
      <c r="AD599">
        <v>1</v>
      </c>
      <c r="AE599">
        <v>0</v>
      </c>
      <c r="AF599" t="s">
        <v>3</v>
      </c>
      <c r="AG599">
        <v>5.9999999999999995E-4</v>
      </c>
      <c r="AH599">
        <v>2</v>
      </c>
      <c r="AI599">
        <v>68193299</v>
      </c>
      <c r="AJ599">
        <v>608</v>
      </c>
      <c r="AK599">
        <v>0</v>
      </c>
      <c r="AL599">
        <v>0</v>
      </c>
      <c r="AM599">
        <v>0</v>
      </c>
      <c r="AN599">
        <v>0</v>
      </c>
      <c r="AO599">
        <v>0</v>
      </c>
      <c r="AP599">
        <v>0</v>
      </c>
      <c r="AQ599">
        <v>0</v>
      </c>
      <c r="AR599">
        <v>0</v>
      </c>
    </row>
    <row r="600" spans="1:44" x14ac:dyDescent="0.2">
      <c r="A600">
        <f>ROW(Source!A385)</f>
        <v>385</v>
      </c>
      <c r="B600">
        <v>68193323</v>
      </c>
      <c r="C600">
        <v>68193281</v>
      </c>
      <c r="D600">
        <v>64814679</v>
      </c>
      <c r="E600">
        <v>1</v>
      </c>
      <c r="F600">
        <v>1</v>
      </c>
      <c r="G600">
        <v>1</v>
      </c>
      <c r="H600">
        <v>3</v>
      </c>
      <c r="I600" t="s">
        <v>734</v>
      </c>
      <c r="J600" t="s">
        <v>735</v>
      </c>
      <c r="K600" t="s">
        <v>736</v>
      </c>
      <c r="L600">
        <v>1339</v>
      </c>
      <c r="N600">
        <v>1007</v>
      </c>
      <c r="O600" t="s">
        <v>712</v>
      </c>
      <c r="P600" t="s">
        <v>712</v>
      </c>
      <c r="Q600">
        <v>1</v>
      </c>
      <c r="X600">
        <v>1E-3</v>
      </c>
      <c r="Y600">
        <v>1699.99</v>
      </c>
      <c r="Z600">
        <v>0</v>
      </c>
      <c r="AA600">
        <v>0</v>
      </c>
      <c r="AB600">
        <v>0</v>
      </c>
      <c r="AC600">
        <v>0</v>
      </c>
      <c r="AD600">
        <v>1</v>
      </c>
      <c r="AE600">
        <v>0</v>
      </c>
      <c r="AF600" t="s">
        <v>3</v>
      </c>
      <c r="AG600">
        <v>1E-3</v>
      </c>
      <c r="AH600">
        <v>2</v>
      </c>
      <c r="AI600">
        <v>68193300</v>
      </c>
      <c r="AJ600">
        <v>609</v>
      </c>
      <c r="AK600">
        <v>0</v>
      </c>
      <c r="AL600">
        <v>0</v>
      </c>
      <c r="AM600">
        <v>0</v>
      </c>
      <c r="AN600">
        <v>0</v>
      </c>
      <c r="AO600">
        <v>0</v>
      </c>
      <c r="AP600">
        <v>0</v>
      </c>
      <c r="AQ600">
        <v>0</v>
      </c>
      <c r="AR600">
        <v>0</v>
      </c>
    </row>
    <row r="601" spans="1:44" x14ac:dyDescent="0.2">
      <c r="A601">
        <f>ROW(Source!A385)</f>
        <v>385</v>
      </c>
      <c r="B601">
        <v>68193324</v>
      </c>
      <c r="C601">
        <v>68193281</v>
      </c>
      <c r="D601">
        <v>64821585</v>
      </c>
      <c r="E601">
        <v>1</v>
      </c>
      <c r="F601">
        <v>1</v>
      </c>
      <c r="G601">
        <v>1</v>
      </c>
      <c r="H601">
        <v>3</v>
      </c>
      <c r="I601" t="s">
        <v>878</v>
      </c>
      <c r="J601" t="s">
        <v>879</v>
      </c>
      <c r="K601" t="s">
        <v>880</v>
      </c>
      <c r="L601">
        <v>1348</v>
      </c>
      <c r="N601">
        <v>1009</v>
      </c>
      <c r="O601" t="s">
        <v>133</v>
      </c>
      <c r="P601" t="s">
        <v>133</v>
      </c>
      <c r="Q601">
        <v>1000</v>
      </c>
      <c r="X601">
        <v>3.1E-4</v>
      </c>
      <c r="Y601">
        <v>15620</v>
      </c>
      <c r="Z601">
        <v>0</v>
      </c>
      <c r="AA601">
        <v>0</v>
      </c>
      <c r="AB601">
        <v>0</v>
      </c>
      <c r="AC601">
        <v>0</v>
      </c>
      <c r="AD601">
        <v>1</v>
      </c>
      <c r="AE601">
        <v>0</v>
      </c>
      <c r="AF601" t="s">
        <v>3</v>
      </c>
      <c r="AG601">
        <v>3.1E-4</v>
      </c>
      <c r="AH601">
        <v>2</v>
      </c>
      <c r="AI601">
        <v>68193301</v>
      </c>
      <c r="AJ601">
        <v>610</v>
      </c>
      <c r="AK601">
        <v>0</v>
      </c>
      <c r="AL601">
        <v>0</v>
      </c>
      <c r="AM601">
        <v>0</v>
      </c>
      <c r="AN601">
        <v>0</v>
      </c>
      <c r="AO601">
        <v>0</v>
      </c>
      <c r="AP601">
        <v>0</v>
      </c>
      <c r="AQ601">
        <v>0</v>
      </c>
      <c r="AR601">
        <v>0</v>
      </c>
    </row>
    <row r="602" spans="1:44" x14ac:dyDescent="0.2">
      <c r="A602">
        <f>ROW(Source!A385)</f>
        <v>385</v>
      </c>
      <c r="B602">
        <v>68193325</v>
      </c>
      <c r="C602">
        <v>68193281</v>
      </c>
      <c r="D602">
        <v>64827577</v>
      </c>
      <c r="E602">
        <v>1</v>
      </c>
      <c r="F602">
        <v>1</v>
      </c>
      <c r="G602">
        <v>1</v>
      </c>
      <c r="H602">
        <v>3</v>
      </c>
      <c r="I602" t="s">
        <v>737</v>
      </c>
      <c r="J602" t="s">
        <v>738</v>
      </c>
      <c r="K602" t="s">
        <v>739</v>
      </c>
      <c r="L602">
        <v>1348</v>
      </c>
      <c r="N602">
        <v>1009</v>
      </c>
      <c r="O602" t="s">
        <v>133</v>
      </c>
      <c r="P602" t="s">
        <v>133</v>
      </c>
      <c r="Q602">
        <v>1000</v>
      </c>
      <c r="X602">
        <v>1.4E-2</v>
      </c>
      <c r="Y602">
        <v>7712</v>
      </c>
      <c r="Z602">
        <v>0</v>
      </c>
      <c r="AA602">
        <v>0</v>
      </c>
      <c r="AB602">
        <v>0</v>
      </c>
      <c r="AC602">
        <v>0</v>
      </c>
      <c r="AD602">
        <v>1</v>
      </c>
      <c r="AE602">
        <v>0</v>
      </c>
      <c r="AF602" t="s">
        <v>3</v>
      </c>
      <c r="AG602">
        <v>1.4E-2</v>
      </c>
      <c r="AH602">
        <v>2</v>
      </c>
      <c r="AI602">
        <v>68193303</v>
      </c>
      <c r="AJ602">
        <v>612</v>
      </c>
      <c r="AK602">
        <v>0</v>
      </c>
      <c r="AL602">
        <v>0</v>
      </c>
      <c r="AM602">
        <v>0</v>
      </c>
      <c r="AN602">
        <v>0</v>
      </c>
      <c r="AO602">
        <v>0</v>
      </c>
      <c r="AP602">
        <v>0</v>
      </c>
      <c r="AQ602">
        <v>0</v>
      </c>
      <c r="AR602">
        <v>0</v>
      </c>
    </row>
    <row r="603" spans="1:44" x14ac:dyDescent="0.2">
      <c r="A603">
        <f>ROW(Source!A385)</f>
        <v>385</v>
      </c>
      <c r="B603">
        <v>68193326</v>
      </c>
      <c r="C603">
        <v>68193281</v>
      </c>
      <c r="D603">
        <v>64828822</v>
      </c>
      <c r="E603">
        <v>1</v>
      </c>
      <c r="F603">
        <v>1</v>
      </c>
      <c r="G603">
        <v>1</v>
      </c>
      <c r="H603">
        <v>3</v>
      </c>
      <c r="I603" t="s">
        <v>1199</v>
      </c>
      <c r="J603" t="s">
        <v>1200</v>
      </c>
      <c r="K603" t="s">
        <v>1201</v>
      </c>
      <c r="L603">
        <v>1348</v>
      </c>
      <c r="N603">
        <v>1009</v>
      </c>
      <c r="O603" t="s">
        <v>133</v>
      </c>
      <c r="P603" t="s">
        <v>133</v>
      </c>
      <c r="Q603">
        <v>1000</v>
      </c>
      <c r="X603">
        <v>1</v>
      </c>
      <c r="Y603">
        <v>0</v>
      </c>
      <c r="Z603">
        <v>0</v>
      </c>
      <c r="AA603">
        <v>0</v>
      </c>
      <c r="AB603">
        <v>0</v>
      </c>
      <c r="AC603">
        <v>0</v>
      </c>
      <c r="AD603">
        <v>0</v>
      </c>
      <c r="AE603">
        <v>0</v>
      </c>
      <c r="AF603" t="s">
        <v>3</v>
      </c>
      <c r="AG603">
        <v>1</v>
      </c>
      <c r="AH603">
        <v>3</v>
      </c>
      <c r="AI603">
        <v>-1</v>
      </c>
      <c r="AJ603" t="s">
        <v>3</v>
      </c>
      <c r="AK603">
        <v>0</v>
      </c>
      <c r="AL603">
        <v>0</v>
      </c>
      <c r="AM603">
        <v>0</v>
      </c>
      <c r="AN603">
        <v>0</v>
      </c>
      <c r="AO603">
        <v>0</v>
      </c>
      <c r="AP603">
        <v>0</v>
      </c>
      <c r="AQ603">
        <v>0</v>
      </c>
      <c r="AR603">
        <v>0</v>
      </c>
    </row>
    <row r="604" spans="1:44" x14ac:dyDescent="0.2">
      <c r="A604">
        <f>ROW(Source!A385)</f>
        <v>385</v>
      </c>
      <c r="B604">
        <v>68193327</v>
      </c>
      <c r="C604">
        <v>68193281</v>
      </c>
      <c r="D604">
        <v>64861666</v>
      </c>
      <c r="E604">
        <v>1</v>
      </c>
      <c r="F604">
        <v>1</v>
      </c>
      <c r="G604">
        <v>1</v>
      </c>
      <c r="H604">
        <v>3</v>
      </c>
      <c r="I604" t="s">
        <v>740</v>
      </c>
      <c r="J604" t="s">
        <v>741</v>
      </c>
      <c r="K604" t="s">
        <v>742</v>
      </c>
      <c r="L604">
        <v>1302</v>
      </c>
      <c r="N604">
        <v>1003</v>
      </c>
      <c r="O604" t="s">
        <v>288</v>
      </c>
      <c r="P604" t="s">
        <v>288</v>
      </c>
      <c r="Q604">
        <v>10</v>
      </c>
      <c r="X604">
        <v>1.8700000000000001E-2</v>
      </c>
      <c r="Y604">
        <v>71.489999999999995</v>
      </c>
      <c r="Z604">
        <v>0</v>
      </c>
      <c r="AA604">
        <v>0</v>
      </c>
      <c r="AB604">
        <v>0</v>
      </c>
      <c r="AC604">
        <v>0</v>
      </c>
      <c r="AD604">
        <v>1</v>
      </c>
      <c r="AE604">
        <v>0</v>
      </c>
      <c r="AF604" t="s">
        <v>3</v>
      </c>
      <c r="AG604">
        <v>1.8700000000000001E-2</v>
      </c>
      <c r="AH604">
        <v>2</v>
      </c>
      <c r="AI604">
        <v>68193304</v>
      </c>
      <c r="AJ604">
        <v>613</v>
      </c>
      <c r="AK604">
        <v>0</v>
      </c>
      <c r="AL604">
        <v>0</v>
      </c>
      <c r="AM604">
        <v>0</v>
      </c>
      <c r="AN604">
        <v>0</v>
      </c>
      <c r="AO604">
        <v>0</v>
      </c>
      <c r="AP604">
        <v>0</v>
      </c>
      <c r="AQ604">
        <v>0</v>
      </c>
      <c r="AR604">
        <v>0</v>
      </c>
    </row>
    <row r="605" spans="1:44" x14ac:dyDescent="0.2">
      <c r="A605">
        <f>ROW(Source!A387)</f>
        <v>387</v>
      </c>
      <c r="B605">
        <v>68193336</v>
      </c>
      <c r="C605">
        <v>68193329</v>
      </c>
      <c r="D605">
        <v>18407546</v>
      </c>
      <c r="E605">
        <v>1</v>
      </c>
      <c r="F605">
        <v>1</v>
      </c>
      <c r="G605">
        <v>1</v>
      </c>
      <c r="H605">
        <v>1</v>
      </c>
      <c r="I605" t="s">
        <v>881</v>
      </c>
      <c r="J605" t="s">
        <v>3</v>
      </c>
      <c r="K605" t="s">
        <v>882</v>
      </c>
      <c r="L605">
        <v>1369</v>
      </c>
      <c r="N605">
        <v>1013</v>
      </c>
      <c r="O605" t="s">
        <v>665</v>
      </c>
      <c r="P605" t="s">
        <v>665</v>
      </c>
      <c r="Q605">
        <v>1</v>
      </c>
      <c r="X605">
        <v>102.46</v>
      </c>
      <c r="Y605">
        <v>0</v>
      </c>
      <c r="Z605">
        <v>0</v>
      </c>
      <c r="AA605">
        <v>0</v>
      </c>
      <c r="AB605">
        <v>9.4</v>
      </c>
      <c r="AC605">
        <v>0</v>
      </c>
      <c r="AD605">
        <v>1</v>
      </c>
      <c r="AE605">
        <v>1</v>
      </c>
      <c r="AF605" t="s">
        <v>21</v>
      </c>
      <c r="AG605">
        <v>117.82899999999998</v>
      </c>
      <c r="AH605">
        <v>2</v>
      </c>
      <c r="AI605">
        <v>68193330</v>
      </c>
      <c r="AJ605">
        <v>614</v>
      </c>
      <c r="AK605">
        <v>0</v>
      </c>
      <c r="AL605">
        <v>0</v>
      </c>
      <c r="AM605">
        <v>0</v>
      </c>
      <c r="AN605">
        <v>0</v>
      </c>
      <c r="AO605">
        <v>0</v>
      </c>
      <c r="AP605">
        <v>0</v>
      </c>
      <c r="AQ605">
        <v>0</v>
      </c>
      <c r="AR605">
        <v>0</v>
      </c>
    </row>
    <row r="606" spans="1:44" x14ac:dyDescent="0.2">
      <c r="A606">
        <f>ROW(Source!A387)</f>
        <v>387</v>
      </c>
      <c r="B606">
        <v>68193337</v>
      </c>
      <c r="C606">
        <v>68193329</v>
      </c>
      <c r="D606">
        <v>121548</v>
      </c>
      <c r="E606">
        <v>1</v>
      </c>
      <c r="F606">
        <v>1</v>
      </c>
      <c r="G606">
        <v>1</v>
      </c>
      <c r="H606">
        <v>1</v>
      </c>
      <c r="I606" t="s">
        <v>44</v>
      </c>
      <c r="J606" t="s">
        <v>3</v>
      </c>
      <c r="K606" t="s">
        <v>723</v>
      </c>
      <c r="L606">
        <v>608254</v>
      </c>
      <c r="N606">
        <v>1013</v>
      </c>
      <c r="O606" t="s">
        <v>724</v>
      </c>
      <c r="P606" t="s">
        <v>724</v>
      </c>
      <c r="Q606">
        <v>1</v>
      </c>
      <c r="X606">
        <v>0.76</v>
      </c>
      <c r="Y606">
        <v>0</v>
      </c>
      <c r="Z606">
        <v>0</v>
      </c>
      <c r="AA606">
        <v>0</v>
      </c>
      <c r="AB606">
        <v>0</v>
      </c>
      <c r="AC606">
        <v>0</v>
      </c>
      <c r="AD606">
        <v>1</v>
      </c>
      <c r="AE606">
        <v>2</v>
      </c>
      <c r="AF606" t="s">
        <v>20</v>
      </c>
      <c r="AG606">
        <v>0.95</v>
      </c>
      <c r="AH606">
        <v>2</v>
      </c>
      <c r="AI606">
        <v>68193331</v>
      </c>
      <c r="AJ606">
        <v>615</v>
      </c>
      <c r="AK606">
        <v>0</v>
      </c>
      <c r="AL606">
        <v>0</v>
      </c>
      <c r="AM606">
        <v>0</v>
      </c>
      <c r="AN606">
        <v>0</v>
      </c>
      <c r="AO606">
        <v>0</v>
      </c>
      <c r="AP606">
        <v>0</v>
      </c>
      <c r="AQ606">
        <v>0</v>
      </c>
      <c r="AR606">
        <v>0</v>
      </c>
    </row>
    <row r="607" spans="1:44" x14ac:dyDescent="0.2">
      <c r="A607">
        <f>ROW(Source!A387)</f>
        <v>387</v>
      </c>
      <c r="B607">
        <v>68193338</v>
      </c>
      <c r="C607">
        <v>68193329</v>
      </c>
      <c r="D607">
        <v>64871408</v>
      </c>
      <c r="E607">
        <v>1</v>
      </c>
      <c r="F607">
        <v>1</v>
      </c>
      <c r="G607">
        <v>1</v>
      </c>
      <c r="H607">
        <v>2</v>
      </c>
      <c r="I607" t="s">
        <v>789</v>
      </c>
      <c r="J607" t="s">
        <v>790</v>
      </c>
      <c r="K607" t="s">
        <v>791</v>
      </c>
      <c r="L607">
        <v>1368</v>
      </c>
      <c r="N607">
        <v>1011</v>
      </c>
      <c r="O607" t="s">
        <v>669</v>
      </c>
      <c r="P607" t="s">
        <v>669</v>
      </c>
      <c r="Q607">
        <v>1</v>
      </c>
      <c r="X607">
        <v>0.76</v>
      </c>
      <c r="Y607">
        <v>0</v>
      </c>
      <c r="Z607">
        <v>31.26</v>
      </c>
      <c r="AA607">
        <v>13.5</v>
      </c>
      <c r="AB607">
        <v>0</v>
      </c>
      <c r="AC607">
        <v>0</v>
      </c>
      <c r="AD607">
        <v>1</v>
      </c>
      <c r="AE607">
        <v>0</v>
      </c>
      <c r="AF607" t="s">
        <v>20</v>
      </c>
      <c r="AG607">
        <v>0.95</v>
      </c>
      <c r="AH607">
        <v>2</v>
      </c>
      <c r="AI607">
        <v>68193332</v>
      </c>
      <c r="AJ607">
        <v>616</v>
      </c>
      <c r="AK607">
        <v>0</v>
      </c>
      <c r="AL607">
        <v>0</v>
      </c>
      <c r="AM607">
        <v>0</v>
      </c>
      <c r="AN607">
        <v>0</v>
      </c>
      <c r="AO607">
        <v>0</v>
      </c>
      <c r="AP607">
        <v>0</v>
      </c>
      <c r="AQ607">
        <v>0</v>
      </c>
      <c r="AR607">
        <v>0</v>
      </c>
    </row>
    <row r="608" spans="1:44" x14ac:dyDescent="0.2">
      <c r="A608">
        <f>ROW(Source!A387)</f>
        <v>387</v>
      </c>
      <c r="B608">
        <v>68193339</v>
      </c>
      <c r="C608">
        <v>68193329</v>
      </c>
      <c r="D608">
        <v>64872800</v>
      </c>
      <c r="E608">
        <v>1</v>
      </c>
      <c r="F608">
        <v>1</v>
      </c>
      <c r="G608">
        <v>1</v>
      </c>
      <c r="H608">
        <v>2</v>
      </c>
      <c r="I608" t="s">
        <v>746</v>
      </c>
      <c r="J608" t="s">
        <v>747</v>
      </c>
      <c r="K608" t="s">
        <v>748</v>
      </c>
      <c r="L608">
        <v>1368</v>
      </c>
      <c r="N608">
        <v>1011</v>
      </c>
      <c r="O608" t="s">
        <v>669</v>
      </c>
      <c r="P608" t="s">
        <v>669</v>
      </c>
      <c r="Q608">
        <v>1</v>
      </c>
      <c r="X608">
        <v>5.35</v>
      </c>
      <c r="Y608">
        <v>0</v>
      </c>
      <c r="Z608">
        <v>1.95</v>
      </c>
      <c r="AA608">
        <v>0</v>
      </c>
      <c r="AB608">
        <v>0</v>
      </c>
      <c r="AC608">
        <v>0</v>
      </c>
      <c r="AD608">
        <v>1</v>
      </c>
      <c r="AE608">
        <v>0</v>
      </c>
      <c r="AF608" t="s">
        <v>20</v>
      </c>
      <c r="AG608">
        <v>6.6875</v>
      </c>
      <c r="AH608">
        <v>2</v>
      </c>
      <c r="AI608">
        <v>68193333</v>
      </c>
      <c r="AJ608">
        <v>617</v>
      </c>
      <c r="AK608">
        <v>0</v>
      </c>
      <c r="AL608">
        <v>0</v>
      </c>
      <c r="AM608">
        <v>0</v>
      </c>
      <c r="AN608">
        <v>0</v>
      </c>
      <c r="AO608">
        <v>0</v>
      </c>
      <c r="AP608">
        <v>0</v>
      </c>
      <c r="AQ608">
        <v>0</v>
      </c>
      <c r="AR608">
        <v>0</v>
      </c>
    </row>
    <row r="609" spans="1:44" x14ac:dyDescent="0.2">
      <c r="A609">
        <f>ROW(Source!A387)</f>
        <v>387</v>
      </c>
      <c r="B609">
        <v>68193340</v>
      </c>
      <c r="C609">
        <v>68193329</v>
      </c>
      <c r="D609">
        <v>64873129</v>
      </c>
      <c r="E609">
        <v>1</v>
      </c>
      <c r="F609">
        <v>1</v>
      </c>
      <c r="G609">
        <v>1</v>
      </c>
      <c r="H609">
        <v>2</v>
      </c>
      <c r="I609" t="s">
        <v>715</v>
      </c>
      <c r="J609" t="s">
        <v>716</v>
      </c>
      <c r="K609" t="s">
        <v>717</v>
      </c>
      <c r="L609">
        <v>1368</v>
      </c>
      <c r="N609">
        <v>1011</v>
      </c>
      <c r="O609" t="s">
        <v>669</v>
      </c>
      <c r="P609" t="s">
        <v>669</v>
      </c>
      <c r="Q609">
        <v>1</v>
      </c>
      <c r="X609">
        <v>4.58</v>
      </c>
      <c r="Y609">
        <v>0</v>
      </c>
      <c r="Z609">
        <v>87.17</v>
      </c>
      <c r="AA609">
        <v>11.6</v>
      </c>
      <c r="AB609">
        <v>0</v>
      </c>
      <c r="AC609">
        <v>0</v>
      </c>
      <c r="AD609">
        <v>1</v>
      </c>
      <c r="AE609">
        <v>0</v>
      </c>
      <c r="AF609" t="s">
        <v>20</v>
      </c>
      <c r="AG609">
        <v>5.7249999999999996</v>
      </c>
      <c r="AH609">
        <v>2</v>
      </c>
      <c r="AI609">
        <v>68193334</v>
      </c>
      <c r="AJ609">
        <v>618</v>
      </c>
      <c r="AK609">
        <v>0</v>
      </c>
      <c r="AL609">
        <v>0</v>
      </c>
      <c r="AM609">
        <v>0</v>
      </c>
      <c r="AN609">
        <v>0</v>
      </c>
      <c r="AO609">
        <v>0</v>
      </c>
      <c r="AP609">
        <v>0</v>
      </c>
      <c r="AQ609">
        <v>0</v>
      </c>
      <c r="AR609">
        <v>0</v>
      </c>
    </row>
    <row r="610" spans="1:44" x14ac:dyDescent="0.2">
      <c r="A610">
        <f>ROW(Source!A387)</f>
        <v>387</v>
      </c>
      <c r="B610">
        <v>68193341</v>
      </c>
      <c r="C610">
        <v>68193329</v>
      </c>
      <c r="D610">
        <v>64809222</v>
      </c>
      <c r="E610">
        <v>1</v>
      </c>
      <c r="F610">
        <v>1</v>
      </c>
      <c r="G610">
        <v>1</v>
      </c>
      <c r="H610">
        <v>3</v>
      </c>
      <c r="I610" t="s">
        <v>217</v>
      </c>
      <c r="J610" t="s">
        <v>219</v>
      </c>
      <c r="K610" t="s">
        <v>218</v>
      </c>
      <c r="L610">
        <v>1327</v>
      </c>
      <c r="N610">
        <v>1005</v>
      </c>
      <c r="O610" t="s">
        <v>31</v>
      </c>
      <c r="P610" t="s">
        <v>31</v>
      </c>
      <c r="Q610">
        <v>1</v>
      </c>
      <c r="X610">
        <v>103</v>
      </c>
      <c r="Y610">
        <v>51.95</v>
      </c>
      <c r="Z610">
        <v>0</v>
      </c>
      <c r="AA610">
        <v>0</v>
      </c>
      <c r="AB610">
        <v>0</v>
      </c>
      <c r="AC610">
        <v>0</v>
      </c>
      <c r="AD610">
        <v>1</v>
      </c>
      <c r="AE610">
        <v>0</v>
      </c>
      <c r="AF610" t="s">
        <v>3</v>
      </c>
      <c r="AG610">
        <v>103</v>
      </c>
      <c r="AH610">
        <v>2</v>
      </c>
      <c r="AI610">
        <v>68193335</v>
      </c>
      <c r="AJ610">
        <v>619</v>
      </c>
      <c r="AK610">
        <v>0</v>
      </c>
      <c r="AL610">
        <v>0</v>
      </c>
      <c r="AM610">
        <v>0</v>
      </c>
      <c r="AN610">
        <v>0</v>
      </c>
      <c r="AO610">
        <v>0</v>
      </c>
      <c r="AP610">
        <v>0</v>
      </c>
      <c r="AQ610">
        <v>0</v>
      </c>
      <c r="AR610">
        <v>0</v>
      </c>
    </row>
    <row r="611" spans="1:44" x14ac:dyDescent="0.2">
      <c r="A611">
        <f>ROW(Source!A388)</f>
        <v>388</v>
      </c>
      <c r="B611">
        <v>68193350</v>
      </c>
      <c r="C611">
        <v>68193342</v>
      </c>
      <c r="D611">
        <v>18407546</v>
      </c>
      <c r="E611">
        <v>1</v>
      </c>
      <c r="F611">
        <v>1</v>
      </c>
      <c r="G611">
        <v>1</v>
      </c>
      <c r="H611">
        <v>1</v>
      </c>
      <c r="I611" t="s">
        <v>881</v>
      </c>
      <c r="J611" t="s">
        <v>3</v>
      </c>
      <c r="K611" t="s">
        <v>882</v>
      </c>
      <c r="L611">
        <v>1369</v>
      </c>
      <c r="N611">
        <v>1013</v>
      </c>
      <c r="O611" t="s">
        <v>665</v>
      </c>
      <c r="P611" t="s">
        <v>665</v>
      </c>
      <c r="Q611">
        <v>1</v>
      </c>
      <c r="X611">
        <v>102.46</v>
      </c>
      <c r="Y611">
        <v>0</v>
      </c>
      <c r="Z611">
        <v>0</v>
      </c>
      <c r="AA611">
        <v>0</v>
      </c>
      <c r="AB611">
        <v>9.4</v>
      </c>
      <c r="AC611">
        <v>0</v>
      </c>
      <c r="AD611">
        <v>1</v>
      </c>
      <c r="AE611">
        <v>1</v>
      </c>
      <c r="AF611" t="s">
        <v>21</v>
      </c>
      <c r="AG611">
        <v>117.82899999999998</v>
      </c>
      <c r="AH611">
        <v>2</v>
      </c>
      <c r="AI611">
        <v>68193343</v>
      </c>
      <c r="AJ611">
        <v>620</v>
      </c>
      <c r="AK611">
        <v>0</v>
      </c>
      <c r="AL611">
        <v>0</v>
      </c>
      <c r="AM611">
        <v>0</v>
      </c>
      <c r="AN611">
        <v>0</v>
      </c>
      <c r="AO611">
        <v>0</v>
      </c>
      <c r="AP611">
        <v>0</v>
      </c>
      <c r="AQ611">
        <v>0</v>
      </c>
      <c r="AR611">
        <v>0</v>
      </c>
    </row>
    <row r="612" spans="1:44" x14ac:dyDescent="0.2">
      <c r="A612">
        <f>ROW(Source!A388)</f>
        <v>388</v>
      </c>
      <c r="B612">
        <v>68193351</v>
      </c>
      <c r="C612">
        <v>68193342</v>
      </c>
      <c r="D612">
        <v>121548</v>
      </c>
      <c r="E612">
        <v>1</v>
      </c>
      <c r="F612">
        <v>1</v>
      </c>
      <c r="G612">
        <v>1</v>
      </c>
      <c r="H612">
        <v>1</v>
      </c>
      <c r="I612" t="s">
        <v>44</v>
      </c>
      <c r="J612" t="s">
        <v>3</v>
      </c>
      <c r="K612" t="s">
        <v>723</v>
      </c>
      <c r="L612">
        <v>608254</v>
      </c>
      <c r="N612">
        <v>1013</v>
      </c>
      <c r="O612" t="s">
        <v>724</v>
      </c>
      <c r="P612" t="s">
        <v>724</v>
      </c>
      <c r="Q612">
        <v>1</v>
      </c>
      <c r="X612">
        <v>0.76</v>
      </c>
      <c r="Y612">
        <v>0</v>
      </c>
      <c r="Z612">
        <v>0</v>
      </c>
      <c r="AA612">
        <v>0</v>
      </c>
      <c r="AB612">
        <v>0</v>
      </c>
      <c r="AC612">
        <v>0</v>
      </c>
      <c r="AD612">
        <v>1</v>
      </c>
      <c r="AE612">
        <v>2</v>
      </c>
      <c r="AF612" t="s">
        <v>20</v>
      </c>
      <c r="AG612">
        <v>0.95</v>
      </c>
      <c r="AH612">
        <v>2</v>
      </c>
      <c r="AI612">
        <v>68193344</v>
      </c>
      <c r="AJ612">
        <v>621</v>
      </c>
      <c r="AK612">
        <v>0</v>
      </c>
      <c r="AL612">
        <v>0</v>
      </c>
      <c r="AM612">
        <v>0</v>
      </c>
      <c r="AN612">
        <v>0</v>
      </c>
      <c r="AO612">
        <v>0</v>
      </c>
      <c r="AP612">
        <v>0</v>
      </c>
      <c r="AQ612">
        <v>0</v>
      </c>
      <c r="AR612">
        <v>0</v>
      </c>
    </row>
    <row r="613" spans="1:44" x14ac:dyDescent="0.2">
      <c r="A613">
        <f>ROW(Source!A388)</f>
        <v>388</v>
      </c>
      <c r="B613">
        <v>68193352</v>
      </c>
      <c r="C613">
        <v>68193342</v>
      </c>
      <c r="D613">
        <v>64871408</v>
      </c>
      <c r="E613">
        <v>1</v>
      </c>
      <c r="F613">
        <v>1</v>
      </c>
      <c r="G613">
        <v>1</v>
      </c>
      <c r="H613">
        <v>2</v>
      </c>
      <c r="I613" t="s">
        <v>789</v>
      </c>
      <c r="J613" t="s">
        <v>790</v>
      </c>
      <c r="K613" t="s">
        <v>791</v>
      </c>
      <c r="L613">
        <v>1368</v>
      </c>
      <c r="N613">
        <v>1011</v>
      </c>
      <c r="O613" t="s">
        <v>669</v>
      </c>
      <c r="P613" t="s">
        <v>669</v>
      </c>
      <c r="Q613">
        <v>1</v>
      </c>
      <c r="X613">
        <v>0.76</v>
      </c>
      <c r="Y613">
        <v>0</v>
      </c>
      <c r="Z613">
        <v>31.26</v>
      </c>
      <c r="AA613">
        <v>13.5</v>
      </c>
      <c r="AB613">
        <v>0</v>
      </c>
      <c r="AC613">
        <v>0</v>
      </c>
      <c r="AD613">
        <v>1</v>
      </c>
      <c r="AE613">
        <v>0</v>
      </c>
      <c r="AF613" t="s">
        <v>20</v>
      </c>
      <c r="AG613">
        <v>0.95</v>
      </c>
      <c r="AH613">
        <v>2</v>
      </c>
      <c r="AI613">
        <v>68193345</v>
      </c>
      <c r="AJ613">
        <v>622</v>
      </c>
      <c r="AK613">
        <v>0</v>
      </c>
      <c r="AL613">
        <v>0</v>
      </c>
      <c r="AM613">
        <v>0</v>
      </c>
      <c r="AN613">
        <v>0</v>
      </c>
      <c r="AO613">
        <v>0</v>
      </c>
      <c r="AP613">
        <v>0</v>
      </c>
      <c r="AQ613">
        <v>0</v>
      </c>
      <c r="AR613">
        <v>0</v>
      </c>
    </row>
    <row r="614" spans="1:44" x14ac:dyDescent="0.2">
      <c r="A614">
        <f>ROW(Source!A388)</f>
        <v>388</v>
      </c>
      <c r="B614">
        <v>68193353</v>
      </c>
      <c r="C614">
        <v>68193342</v>
      </c>
      <c r="D614">
        <v>64872800</v>
      </c>
      <c r="E614">
        <v>1</v>
      </c>
      <c r="F614">
        <v>1</v>
      </c>
      <c r="G614">
        <v>1</v>
      </c>
      <c r="H614">
        <v>2</v>
      </c>
      <c r="I614" t="s">
        <v>746</v>
      </c>
      <c r="J614" t="s">
        <v>747</v>
      </c>
      <c r="K614" t="s">
        <v>748</v>
      </c>
      <c r="L614">
        <v>1368</v>
      </c>
      <c r="N614">
        <v>1011</v>
      </c>
      <c r="O614" t="s">
        <v>669</v>
      </c>
      <c r="P614" t="s">
        <v>669</v>
      </c>
      <c r="Q614">
        <v>1</v>
      </c>
      <c r="X614">
        <v>5.35</v>
      </c>
      <c r="Y614">
        <v>0</v>
      </c>
      <c r="Z614">
        <v>1.95</v>
      </c>
      <c r="AA614">
        <v>0</v>
      </c>
      <c r="AB614">
        <v>0</v>
      </c>
      <c r="AC614">
        <v>0</v>
      </c>
      <c r="AD614">
        <v>1</v>
      </c>
      <c r="AE614">
        <v>0</v>
      </c>
      <c r="AF614" t="s">
        <v>20</v>
      </c>
      <c r="AG614">
        <v>6.6875</v>
      </c>
      <c r="AH614">
        <v>2</v>
      </c>
      <c r="AI614">
        <v>68193346</v>
      </c>
      <c r="AJ614">
        <v>623</v>
      </c>
      <c r="AK614">
        <v>0</v>
      </c>
      <c r="AL614">
        <v>0</v>
      </c>
      <c r="AM614">
        <v>0</v>
      </c>
      <c r="AN614">
        <v>0</v>
      </c>
      <c r="AO614">
        <v>0</v>
      </c>
      <c r="AP614">
        <v>0</v>
      </c>
      <c r="AQ614">
        <v>0</v>
      </c>
      <c r="AR614">
        <v>0</v>
      </c>
    </row>
    <row r="615" spans="1:44" x14ac:dyDescent="0.2">
      <c r="A615">
        <f>ROW(Source!A388)</f>
        <v>388</v>
      </c>
      <c r="B615">
        <v>68193354</v>
      </c>
      <c r="C615">
        <v>68193342</v>
      </c>
      <c r="D615">
        <v>64873129</v>
      </c>
      <c r="E615">
        <v>1</v>
      </c>
      <c r="F615">
        <v>1</v>
      </c>
      <c r="G615">
        <v>1</v>
      </c>
      <c r="H615">
        <v>2</v>
      </c>
      <c r="I615" t="s">
        <v>715</v>
      </c>
      <c r="J615" t="s">
        <v>716</v>
      </c>
      <c r="K615" t="s">
        <v>717</v>
      </c>
      <c r="L615">
        <v>1368</v>
      </c>
      <c r="N615">
        <v>1011</v>
      </c>
      <c r="O615" t="s">
        <v>669</v>
      </c>
      <c r="P615" t="s">
        <v>669</v>
      </c>
      <c r="Q615">
        <v>1</v>
      </c>
      <c r="X615">
        <v>4.58</v>
      </c>
      <c r="Y615">
        <v>0</v>
      </c>
      <c r="Z615">
        <v>87.17</v>
      </c>
      <c r="AA615">
        <v>11.6</v>
      </c>
      <c r="AB615">
        <v>0</v>
      </c>
      <c r="AC615">
        <v>0</v>
      </c>
      <c r="AD615">
        <v>1</v>
      </c>
      <c r="AE615">
        <v>0</v>
      </c>
      <c r="AF615" t="s">
        <v>20</v>
      </c>
      <c r="AG615">
        <v>5.7249999999999996</v>
      </c>
      <c r="AH615">
        <v>2</v>
      </c>
      <c r="AI615">
        <v>68193347</v>
      </c>
      <c r="AJ615">
        <v>624</v>
      </c>
      <c r="AK615">
        <v>0</v>
      </c>
      <c r="AL615">
        <v>0</v>
      </c>
      <c r="AM615">
        <v>0</v>
      </c>
      <c r="AN615">
        <v>0</v>
      </c>
      <c r="AO615">
        <v>0</v>
      </c>
      <c r="AP615">
        <v>0</v>
      </c>
      <c r="AQ615">
        <v>0</v>
      </c>
      <c r="AR615">
        <v>0</v>
      </c>
    </row>
    <row r="616" spans="1:44" x14ac:dyDescent="0.2">
      <c r="A616">
        <f>ROW(Source!A388)</f>
        <v>388</v>
      </c>
      <c r="B616">
        <v>68193355</v>
      </c>
      <c r="C616">
        <v>68193342</v>
      </c>
      <c r="D616">
        <v>64809222</v>
      </c>
      <c r="E616">
        <v>1</v>
      </c>
      <c r="F616">
        <v>1</v>
      </c>
      <c r="G616">
        <v>1</v>
      </c>
      <c r="H616">
        <v>3</v>
      </c>
      <c r="I616" t="s">
        <v>217</v>
      </c>
      <c r="J616" t="s">
        <v>219</v>
      </c>
      <c r="K616" t="s">
        <v>218</v>
      </c>
      <c r="L616">
        <v>1327</v>
      </c>
      <c r="N616">
        <v>1005</v>
      </c>
      <c r="O616" t="s">
        <v>31</v>
      </c>
      <c r="P616" t="s">
        <v>31</v>
      </c>
      <c r="Q616">
        <v>1</v>
      </c>
      <c r="X616">
        <v>103</v>
      </c>
      <c r="Y616">
        <v>51.95</v>
      </c>
      <c r="Z616">
        <v>0</v>
      </c>
      <c r="AA616">
        <v>0</v>
      </c>
      <c r="AB616">
        <v>0</v>
      </c>
      <c r="AC616">
        <v>0</v>
      </c>
      <c r="AD616">
        <v>1</v>
      </c>
      <c r="AE616">
        <v>0</v>
      </c>
      <c r="AF616" t="s">
        <v>3</v>
      </c>
      <c r="AG616">
        <v>103</v>
      </c>
      <c r="AH616">
        <v>2</v>
      </c>
      <c r="AI616">
        <v>68193348</v>
      </c>
      <c r="AJ616">
        <v>625</v>
      </c>
      <c r="AK616">
        <v>0</v>
      </c>
      <c r="AL616">
        <v>0</v>
      </c>
      <c r="AM616">
        <v>0</v>
      </c>
      <c r="AN616">
        <v>0</v>
      </c>
      <c r="AO616">
        <v>0</v>
      </c>
      <c r="AP616">
        <v>0</v>
      </c>
      <c r="AQ616">
        <v>0</v>
      </c>
      <c r="AR616">
        <v>0</v>
      </c>
    </row>
    <row r="617" spans="1:44" x14ac:dyDescent="0.2">
      <c r="A617">
        <f>ROW(Source!A425)</f>
        <v>425</v>
      </c>
      <c r="B617">
        <v>68193476</v>
      </c>
      <c r="C617">
        <v>68193472</v>
      </c>
      <c r="D617">
        <v>18407150</v>
      </c>
      <c r="E617">
        <v>1</v>
      </c>
      <c r="F617">
        <v>1</v>
      </c>
      <c r="G617">
        <v>1</v>
      </c>
      <c r="H617">
        <v>1</v>
      </c>
      <c r="I617" t="s">
        <v>901</v>
      </c>
      <c r="J617" t="s">
        <v>3</v>
      </c>
      <c r="K617" t="s">
        <v>902</v>
      </c>
      <c r="L617">
        <v>1369</v>
      </c>
      <c r="N617">
        <v>1013</v>
      </c>
      <c r="O617" t="s">
        <v>665</v>
      </c>
      <c r="P617" t="s">
        <v>665</v>
      </c>
      <c r="Q617">
        <v>1</v>
      </c>
      <c r="X617">
        <v>71.8</v>
      </c>
      <c r="Y617">
        <v>0</v>
      </c>
      <c r="Z617">
        <v>0</v>
      </c>
      <c r="AA617">
        <v>0</v>
      </c>
      <c r="AB617">
        <v>8.5299999999999994</v>
      </c>
      <c r="AC617">
        <v>0</v>
      </c>
      <c r="AD617">
        <v>1</v>
      </c>
      <c r="AE617">
        <v>1</v>
      </c>
      <c r="AF617" t="s">
        <v>3</v>
      </c>
      <c r="AG617">
        <v>71.8</v>
      </c>
      <c r="AH617">
        <v>2</v>
      </c>
      <c r="AI617">
        <v>68193473</v>
      </c>
      <c r="AJ617">
        <v>627</v>
      </c>
      <c r="AK617">
        <v>0</v>
      </c>
      <c r="AL617">
        <v>0</v>
      </c>
      <c r="AM617">
        <v>0</v>
      </c>
      <c r="AN617">
        <v>0</v>
      </c>
      <c r="AO617">
        <v>0</v>
      </c>
      <c r="AP617">
        <v>0</v>
      </c>
      <c r="AQ617">
        <v>0</v>
      </c>
      <c r="AR617">
        <v>0</v>
      </c>
    </row>
    <row r="618" spans="1:44" x14ac:dyDescent="0.2">
      <c r="A618">
        <f>ROW(Source!A425)</f>
        <v>425</v>
      </c>
      <c r="B618">
        <v>68193477</v>
      </c>
      <c r="C618">
        <v>68193472</v>
      </c>
      <c r="D618">
        <v>64872877</v>
      </c>
      <c r="E618">
        <v>1</v>
      </c>
      <c r="F618">
        <v>1</v>
      </c>
      <c r="G618">
        <v>1</v>
      </c>
      <c r="H618">
        <v>2</v>
      </c>
      <c r="I618" t="s">
        <v>903</v>
      </c>
      <c r="J618" t="s">
        <v>904</v>
      </c>
      <c r="K618" t="s">
        <v>905</v>
      </c>
      <c r="L618">
        <v>1368</v>
      </c>
      <c r="N618">
        <v>1011</v>
      </c>
      <c r="O618" t="s">
        <v>669</v>
      </c>
      <c r="P618" t="s">
        <v>669</v>
      </c>
      <c r="Q618">
        <v>1</v>
      </c>
      <c r="X618">
        <v>63.5</v>
      </c>
      <c r="Y618">
        <v>0</v>
      </c>
      <c r="Z618">
        <v>3.27</v>
      </c>
      <c r="AA618">
        <v>0</v>
      </c>
      <c r="AB618">
        <v>0</v>
      </c>
      <c r="AC618">
        <v>0</v>
      </c>
      <c r="AD618">
        <v>1</v>
      </c>
      <c r="AE618">
        <v>0</v>
      </c>
      <c r="AF618" t="s">
        <v>3</v>
      </c>
      <c r="AG618">
        <v>63.5</v>
      </c>
      <c r="AH618">
        <v>2</v>
      </c>
      <c r="AI618">
        <v>68193474</v>
      </c>
      <c r="AJ618">
        <v>628</v>
      </c>
      <c r="AK618">
        <v>0</v>
      </c>
      <c r="AL618">
        <v>0</v>
      </c>
      <c r="AM618">
        <v>0</v>
      </c>
      <c r="AN618">
        <v>0</v>
      </c>
      <c r="AO618">
        <v>0</v>
      </c>
      <c r="AP618">
        <v>0</v>
      </c>
      <c r="AQ618">
        <v>0</v>
      </c>
      <c r="AR618">
        <v>0</v>
      </c>
    </row>
    <row r="619" spans="1:44" x14ac:dyDescent="0.2">
      <c r="A619">
        <f>ROW(Source!A425)</f>
        <v>425</v>
      </c>
      <c r="B619">
        <v>68193478</v>
      </c>
      <c r="C619">
        <v>68193472</v>
      </c>
      <c r="D619">
        <v>64870747</v>
      </c>
      <c r="E619">
        <v>1</v>
      </c>
      <c r="F619">
        <v>1</v>
      </c>
      <c r="G619">
        <v>1</v>
      </c>
      <c r="H619">
        <v>3</v>
      </c>
      <c r="I619" t="s">
        <v>250</v>
      </c>
      <c r="J619" t="s">
        <v>252</v>
      </c>
      <c r="K619" t="s">
        <v>251</v>
      </c>
      <c r="L619">
        <v>1348</v>
      </c>
      <c r="N619">
        <v>1009</v>
      </c>
      <c r="O619" t="s">
        <v>133</v>
      </c>
      <c r="P619" t="s">
        <v>133</v>
      </c>
      <c r="Q619">
        <v>1000</v>
      </c>
      <c r="X619">
        <v>0.4</v>
      </c>
      <c r="Y619">
        <v>0</v>
      </c>
      <c r="Z619">
        <v>0</v>
      </c>
      <c r="AA619">
        <v>0</v>
      </c>
      <c r="AB619">
        <v>0</v>
      </c>
      <c r="AC619">
        <v>0</v>
      </c>
      <c r="AD619">
        <v>0</v>
      </c>
      <c r="AE619">
        <v>0</v>
      </c>
      <c r="AF619" t="s">
        <v>3</v>
      </c>
      <c r="AG619">
        <v>0.4</v>
      </c>
      <c r="AH619">
        <v>2</v>
      </c>
      <c r="AI619">
        <v>68193475</v>
      </c>
      <c r="AJ619">
        <v>629</v>
      </c>
      <c r="AK619">
        <v>0</v>
      </c>
      <c r="AL619">
        <v>0</v>
      </c>
      <c r="AM619">
        <v>0</v>
      </c>
      <c r="AN619">
        <v>0</v>
      </c>
      <c r="AO619">
        <v>0</v>
      </c>
      <c r="AP619">
        <v>0</v>
      </c>
      <c r="AQ619">
        <v>0</v>
      </c>
      <c r="AR619">
        <v>0</v>
      </c>
    </row>
    <row r="620" spans="1:44" x14ac:dyDescent="0.2">
      <c r="A620">
        <f>ROW(Source!A427)</f>
        <v>427</v>
      </c>
      <c r="B620">
        <v>68193490</v>
      </c>
      <c r="C620">
        <v>68193480</v>
      </c>
      <c r="D620">
        <v>18410280</v>
      </c>
      <c r="E620">
        <v>1</v>
      </c>
      <c r="F620">
        <v>1</v>
      </c>
      <c r="G620">
        <v>1</v>
      </c>
      <c r="H620">
        <v>1</v>
      </c>
      <c r="I620" t="s">
        <v>787</v>
      </c>
      <c r="J620" t="s">
        <v>3</v>
      </c>
      <c r="K620" t="s">
        <v>788</v>
      </c>
      <c r="L620">
        <v>1369</v>
      </c>
      <c r="N620">
        <v>1013</v>
      </c>
      <c r="O620" t="s">
        <v>665</v>
      </c>
      <c r="P620" t="s">
        <v>665</v>
      </c>
      <c r="Q620">
        <v>1</v>
      </c>
      <c r="X620">
        <v>18.39</v>
      </c>
      <c r="Y620">
        <v>0</v>
      </c>
      <c r="Z620">
        <v>0</v>
      </c>
      <c r="AA620">
        <v>0</v>
      </c>
      <c r="AB620">
        <v>9.51</v>
      </c>
      <c r="AC620">
        <v>0</v>
      </c>
      <c r="AD620">
        <v>1</v>
      </c>
      <c r="AE620">
        <v>1</v>
      </c>
      <c r="AF620" t="s">
        <v>3</v>
      </c>
      <c r="AG620">
        <v>18.39</v>
      </c>
      <c r="AH620">
        <v>2</v>
      </c>
      <c r="AI620">
        <v>68193481</v>
      </c>
      <c r="AJ620">
        <v>630</v>
      </c>
      <c r="AK620">
        <v>0</v>
      </c>
      <c r="AL620">
        <v>0</v>
      </c>
      <c r="AM620">
        <v>0</v>
      </c>
      <c r="AN620">
        <v>0</v>
      </c>
      <c r="AO620">
        <v>0</v>
      </c>
      <c r="AP620">
        <v>0</v>
      </c>
      <c r="AQ620">
        <v>0</v>
      </c>
      <c r="AR620">
        <v>0</v>
      </c>
    </row>
    <row r="621" spans="1:44" x14ac:dyDescent="0.2">
      <c r="A621">
        <f>ROW(Source!A427)</f>
        <v>427</v>
      </c>
      <c r="B621">
        <v>68193491</v>
      </c>
      <c r="C621">
        <v>68193480</v>
      </c>
      <c r="D621">
        <v>121548</v>
      </c>
      <c r="E621">
        <v>1</v>
      </c>
      <c r="F621">
        <v>1</v>
      </c>
      <c r="G621">
        <v>1</v>
      </c>
      <c r="H621">
        <v>1</v>
      </c>
      <c r="I621" t="s">
        <v>44</v>
      </c>
      <c r="J621" t="s">
        <v>3</v>
      </c>
      <c r="K621" t="s">
        <v>723</v>
      </c>
      <c r="L621">
        <v>608254</v>
      </c>
      <c r="N621">
        <v>1013</v>
      </c>
      <c r="O621" t="s">
        <v>724</v>
      </c>
      <c r="P621" t="s">
        <v>724</v>
      </c>
      <c r="Q621">
        <v>1</v>
      </c>
      <c r="X621">
        <v>0.01</v>
      </c>
      <c r="Y621">
        <v>0</v>
      </c>
      <c r="Z621">
        <v>0</v>
      </c>
      <c r="AA621">
        <v>0</v>
      </c>
      <c r="AB621">
        <v>0</v>
      </c>
      <c r="AC621">
        <v>0</v>
      </c>
      <c r="AD621">
        <v>1</v>
      </c>
      <c r="AE621">
        <v>2</v>
      </c>
      <c r="AF621" t="s">
        <v>3</v>
      </c>
      <c r="AG621">
        <v>0.01</v>
      </c>
      <c r="AH621">
        <v>2</v>
      </c>
      <c r="AI621">
        <v>68193482</v>
      </c>
      <c r="AJ621">
        <v>631</v>
      </c>
      <c r="AK621">
        <v>0</v>
      </c>
      <c r="AL621">
        <v>0</v>
      </c>
      <c r="AM621">
        <v>0</v>
      </c>
      <c r="AN621">
        <v>0</v>
      </c>
      <c r="AO621">
        <v>0</v>
      </c>
      <c r="AP621">
        <v>0</v>
      </c>
      <c r="AQ621">
        <v>0</v>
      </c>
      <c r="AR621">
        <v>0</v>
      </c>
    </row>
    <row r="622" spans="1:44" x14ac:dyDescent="0.2">
      <c r="A622">
        <f>ROW(Source!A427)</f>
        <v>427</v>
      </c>
      <c r="B622">
        <v>68193492</v>
      </c>
      <c r="C622">
        <v>68193480</v>
      </c>
      <c r="D622">
        <v>64871408</v>
      </c>
      <c r="E622">
        <v>1</v>
      </c>
      <c r="F622">
        <v>1</v>
      </c>
      <c r="G622">
        <v>1</v>
      </c>
      <c r="H622">
        <v>2</v>
      </c>
      <c r="I622" t="s">
        <v>789</v>
      </c>
      <c r="J622" t="s">
        <v>790</v>
      </c>
      <c r="K622" t="s">
        <v>791</v>
      </c>
      <c r="L622">
        <v>1368</v>
      </c>
      <c r="N622">
        <v>1011</v>
      </c>
      <c r="O622" t="s">
        <v>669</v>
      </c>
      <c r="P622" t="s">
        <v>669</v>
      </c>
      <c r="Q622">
        <v>1</v>
      </c>
      <c r="X622">
        <v>0.01</v>
      </c>
      <c r="Y622">
        <v>0</v>
      </c>
      <c r="Z622">
        <v>31.26</v>
      </c>
      <c r="AA622">
        <v>13.5</v>
      </c>
      <c r="AB622">
        <v>0</v>
      </c>
      <c r="AC622">
        <v>0</v>
      </c>
      <c r="AD622">
        <v>1</v>
      </c>
      <c r="AE622">
        <v>0</v>
      </c>
      <c r="AF622" t="s">
        <v>3</v>
      </c>
      <c r="AG622">
        <v>0.01</v>
      </c>
      <c r="AH622">
        <v>2</v>
      </c>
      <c r="AI622">
        <v>68193483</v>
      </c>
      <c r="AJ622">
        <v>632</v>
      </c>
      <c r="AK622">
        <v>0</v>
      </c>
      <c r="AL622">
        <v>0</v>
      </c>
      <c r="AM622">
        <v>0</v>
      </c>
      <c r="AN622">
        <v>0</v>
      </c>
      <c r="AO622">
        <v>0</v>
      </c>
      <c r="AP622">
        <v>0</v>
      </c>
      <c r="AQ622">
        <v>0</v>
      </c>
      <c r="AR622">
        <v>0</v>
      </c>
    </row>
    <row r="623" spans="1:44" x14ac:dyDescent="0.2">
      <c r="A623">
        <f>ROW(Source!A427)</f>
        <v>427</v>
      </c>
      <c r="B623">
        <v>68193493</v>
      </c>
      <c r="C623">
        <v>68193480</v>
      </c>
      <c r="D623">
        <v>64872081</v>
      </c>
      <c r="E623">
        <v>1</v>
      </c>
      <c r="F623">
        <v>1</v>
      </c>
      <c r="G623">
        <v>1</v>
      </c>
      <c r="H623">
        <v>2</v>
      </c>
      <c r="I623" t="s">
        <v>666</v>
      </c>
      <c r="J623" t="s">
        <v>667</v>
      </c>
      <c r="K623" t="s">
        <v>668</v>
      </c>
      <c r="L623">
        <v>1368</v>
      </c>
      <c r="N623">
        <v>1011</v>
      </c>
      <c r="O623" t="s">
        <v>669</v>
      </c>
      <c r="P623" t="s">
        <v>669</v>
      </c>
      <c r="Q623">
        <v>1</v>
      </c>
      <c r="X623">
        <v>6.88</v>
      </c>
      <c r="Y623">
        <v>0</v>
      </c>
      <c r="Z623">
        <v>3</v>
      </c>
      <c r="AA623">
        <v>0</v>
      </c>
      <c r="AB623">
        <v>0</v>
      </c>
      <c r="AC623">
        <v>0</v>
      </c>
      <c r="AD623">
        <v>1</v>
      </c>
      <c r="AE623">
        <v>0</v>
      </c>
      <c r="AF623" t="s">
        <v>3</v>
      </c>
      <c r="AG623">
        <v>6.88</v>
      </c>
      <c r="AH623">
        <v>2</v>
      </c>
      <c r="AI623">
        <v>68193484</v>
      </c>
      <c r="AJ623">
        <v>633</v>
      </c>
      <c r="AK623">
        <v>0</v>
      </c>
      <c r="AL623">
        <v>0</v>
      </c>
      <c r="AM623">
        <v>0</v>
      </c>
      <c r="AN623">
        <v>0</v>
      </c>
      <c r="AO623">
        <v>0</v>
      </c>
      <c r="AP623">
        <v>0</v>
      </c>
      <c r="AQ623">
        <v>0</v>
      </c>
      <c r="AR623">
        <v>0</v>
      </c>
    </row>
    <row r="624" spans="1:44" x14ac:dyDescent="0.2">
      <c r="A624">
        <f>ROW(Source!A427)</f>
        <v>427</v>
      </c>
      <c r="B624">
        <v>68193494</v>
      </c>
      <c r="C624">
        <v>68193480</v>
      </c>
      <c r="D624">
        <v>64872869</v>
      </c>
      <c r="E624">
        <v>1</v>
      </c>
      <c r="F624">
        <v>1</v>
      </c>
      <c r="G624">
        <v>1</v>
      </c>
      <c r="H624">
        <v>2</v>
      </c>
      <c r="I624" t="s">
        <v>673</v>
      </c>
      <c r="J624" t="s">
        <v>674</v>
      </c>
      <c r="K624" t="s">
        <v>675</v>
      </c>
      <c r="L624">
        <v>1368</v>
      </c>
      <c r="N624">
        <v>1011</v>
      </c>
      <c r="O624" t="s">
        <v>669</v>
      </c>
      <c r="P624" t="s">
        <v>669</v>
      </c>
      <c r="Q624">
        <v>1</v>
      </c>
      <c r="X624">
        <v>6.88</v>
      </c>
      <c r="Y624">
        <v>0</v>
      </c>
      <c r="Z624">
        <v>2.08</v>
      </c>
      <c r="AA624">
        <v>0</v>
      </c>
      <c r="AB624">
        <v>0</v>
      </c>
      <c r="AC624">
        <v>0</v>
      </c>
      <c r="AD624">
        <v>1</v>
      </c>
      <c r="AE624">
        <v>0</v>
      </c>
      <c r="AF624" t="s">
        <v>3</v>
      </c>
      <c r="AG624">
        <v>6.88</v>
      </c>
      <c r="AH624">
        <v>2</v>
      </c>
      <c r="AI624">
        <v>68193485</v>
      </c>
      <c r="AJ624">
        <v>634</v>
      </c>
      <c r="AK624">
        <v>0</v>
      </c>
      <c r="AL624">
        <v>0</v>
      </c>
      <c r="AM624">
        <v>0</v>
      </c>
      <c r="AN624">
        <v>0</v>
      </c>
      <c r="AO624">
        <v>0</v>
      </c>
      <c r="AP624">
        <v>0</v>
      </c>
      <c r="AQ624">
        <v>0</v>
      </c>
      <c r="AR624">
        <v>0</v>
      </c>
    </row>
    <row r="625" spans="1:44" x14ac:dyDescent="0.2">
      <c r="A625">
        <f>ROW(Source!A427)</f>
        <v>427</v>
      </c>
      <c r="B625">
        <v>68193495</v>
      </c>
      <c r="C625">
        <v>68193480</v>
      </c>
      <c r="D625">
        <v>64808418</v>
      </c>
      <c r="E625">
        <v>1</v>
      </c>
      <c r="F625">
        <v>1</v>
      </c>
      <c r="G625">
        <v>1</v>
      </c>
      <c r="H625">
        <v>3</v>
      </c>
      <c r="I625" t="s">
        <v>906</v>
      </c>
      <c r="J625" t="s">
        <v>907</v>
      </c>
      <c r="K625" t="s">
        <v>908</v>
      </c>
      <c r="L625">
        <v>1348</v>
      </c>
      <c r="N625">
        <v>1009</v>
      </c>
      <c r="O625" t="s">
        <v>133</v>
      </c>
      <c r="P625" t="s">
        <v>133</v>
      </c>
      <c r="Q625">
        <v>1000</v>
      </c>
      <c r="X625">
        <v>1E-3</v>
      </c>
      <c r="Y625">
        <v>12430</v>
      </c>
      <c r="Z625">
        <v>0</v>
      </c>
      <c r="AA625">
        <v>0</v>
      </c>
      <c r="AB625">
        <v>0</v>
      </c>
      <c r="AC625">
        <v>0</v>
      </c>
      <c r="AD625">
        <v>1</v>
      </c>
      <c r="AE625">
        <v>0</v>
      </c>
      <c r="AF625" t="s">
        <v>3</v>
      </c>
      <c r="AG625">
        <v>1E-3</v>
      </c>
      <c r="AH625">
        <v>2</v>
      </c>
      <c r="AI625">
        <v>68193486</v>
      </c>
      <c r="AJ625">
        <v>635</v>
      </c>
      <c r="AK625">
        <v>0</v>
      </c>
      <c r="AL625">
        <v>0</v>
      </c>
      <c r="AM625">
        <v>0</v>
      </c>
      <c r="AN625">
        <v>0</v>
      </c>
      <c r="AO625">
        <v>0</v>
      </c>
      <c r="AP625">
        <v>0</v>
      </c>
      <c r="AQ625">
        <v>0</v>
      </c>
      <c r="AR625">
        <v>0</v>
      </c>
    </row>
    <row r="626" spans="1:44" x14ac:dyDescent="0.2">
      <c r="A626">
        <f>ROW(Source!A427)</f>
        <v>427</v>
      </c>
      <c r="B626">
        <v>68193496</v>
      </c>
      <c r="C626">
        <v>68193480</v>
      </c>
      <c r="D626">
        <v>64809036</v>
      </c>
      <c r="E626">
        <v>1</v>
      </c>
      <c r="F626">
        <v>1</v>
      </c>
      <c r="G626">
        <v>1</v>
      </c>
      <c r="H626">
        <v>3</v>
      </c>
      <c r="I626" t="s">
        <v>909</v>
      </c>
      <c r="J626" t="s">
        <v>910</v>
      </c>
      <c r="K626" t="s">
        <v>911</v>
      </c>
      <c r="L626">
        <v>1356</v>
      </c>
      <c r="N626">
        <v>1010</v>
      </c>
      <c r="O626" t="s">
        <v>271</v>
      </c>
      <c r="P626" t="s">
        <v>271</v>
      </c>
      <c r="Q626">
        <v>1000</v>
      </c>
      <c r="X626">
        <v>0.3</v>
      </c>
      <c r="Y626">
        <v>179</v>
      </c>
      <c r="Z626">
        <v>0</v>
      </c>
      <c r="AA626">
        <v>0</v>
      </c>
      <c r="AB626">
        <v>0</v>
      </c>
      <c r="AC626">
        <v>0</v>
      </c>
      <c r="AD626">
        <v>1</v>
      </c>
      <c r="AE626">
        <v>0</v>
      </c>
      <c r="AF626" t="s">
        <v>3</v>
      </c>
      <c r="AG626">
        <v>0.3</v>
      </c>
      <c r="AH626">
        <v>2</v>
      </c>
      <c r="AI626">
        <v>68193487</v>
      </c>
      <c r="AJ626">
        <v>636</v>
      </c>
      <c r="AK626">
        <v>0</v>
      </c>
      <c r="AL626">
        <v>0</v>
      </c>
      <c r="AM626">
        <v>0</v>
      </c>
      <c r="AN626">
        <v>0</v>
      </c>
      <c r="AO626">
        <v>0</v>
      </c>
      <c r="AP626">
        <v>0</v>
      </c>
      <c r="AQ626">
        <v>0</v>
      </c>
      <c r="AR626">
        <v>0</v>
      </c>
    </row>
    <row r="627" spans="1:44" x14ac:dyDescent="0.2">
      <c r="A627">
        <f>ROW(Source!A427)</f>
        <v>427</v>
      </c>
      <c r="B627">
        <v>68193497</v>
      </c>
      <c r="C627">
        <v>68193480</v>
      </c>
      <c r="D627">
        <v>64870754</v>
      </c>
      <c r="E627">
        <v>1</v>
      </c>
      <c r="F627">
        <v>1</v>
      </c>
      <c r="G627">
        <v>1</v>
      </c>
      <c r="H627">
        <v>3</v>
      </c>
      <c r="I627" t="s">
        <v>912</v>
      </c>
      <c r="J627" t="s">
        <v>913</v>
      </c>
      <c r="K627" t="s">
        <v>914</v>
      </c>
      <c r="L627">
        <v>1374</v>
      </c>
      <c r="N627">
        <v>1013</v>
      </c>
      <c r="O627" t="s">
        <v>915</v>
      </c>
      <c r="P627" t="s">
        <v>915</v>
      </c>
      <c r="Q627">
        <v>1</v>
      </c>
      <c r="X627">
        <v>3.5</v>
      </c>
      <c r="Y627">
        <v>1</v>
      </c>
      <c r="Z627">
        <v>0</v>
      </c>
      <c r="AA627">
        <v>0</v>
      </c>
      <c r="AB627">
        <v>0</v>
      </c>
      <c r="AC627">
        <v>0</v>
      </c>
      <c r="AD627">
        <v>1</v>
      </c>
      <c r="AE627">
        <v>0</v>
      </c>
      <c r="AF627" t="s">
        <v>3</v>
      </c>
      <c r="AG627">
        <v>3.5</v>
      </c>
      <c r="AH627">
        <v>2</v>
      </c>
      <c r="AI627">
        <v>68193489</v>
      </c>
      <c r="AJ627">
        <v>638</v>
      </c>
      <c r="AK627">
        <v>0</v>
      </c>
      <c r="AL627">
        <v>0</v>
      </c>
      <c r="AM627">
        <v>0</v>
      </c>
      <c r="AN627">
        <v>0</v>
      </c>
      <c r="AO627">
        <v>0</v>
      </c>
      <c r="AP627">
        <v>0</v>
      </c>
      <c r="AQ627">
        <v>0</v>
      </c>
      <c r="AR627">
        <v>0</v>
      </c>
    </row>
    <row r="628" spans="1:44" x14ac:dyDescent="0.2">
      <c r="A628">
        <f>ROW(Source!A430)</f>
        <v>430</v>
      </c>
      <c r="B628">
        <v>68193510</v>
      </c>
      <c r="C628">
        <v>68193500</v>
      </c>
      <c r="D628">
        <v>18410280</v>
      </c>
      <c r="E628">
        <v>1</v>
      </c>
      <c r="F628">
        <v>1</v>
      </c>
      <c r="G628">
        <v>1</v>
      </c>
      <c r="H628">
        <v>1</v>
      </c>
      <c r="I628" t="s">
        <v>787</v>
      </c>
      <c r="J628" t="s">
        <v>3</v>
      </c>
      <c r="K628" t="s">
        <v>788</v>
      </c>
      <c r="L628">
        <v>1369</v>
      </c>
      <c r="N628">
        <v>1013</v>
      </c>
      <c r="O628" t="s">
        <v>665</v>
      </c>
      <c r="P628" t="s">
        <v>665</v>
      </c>
      <c r="Q628">
        <v>1</v>
      </c>
      <c r="X628">
        <v>16.29</v>
      </c>
      <c r="Y628">
        <v>0</v>
      </c>
      <c r="Z628">
        <v>0</v>
      </c>
      <c r="AA628">
        <v>0</v>
      </c>
      <c r="AB628">
        <v>9.51</v>
      </c>
      <c r="AC628">
        <v>0</v>
      </c>
      <c r="AD628">
        <v>1</v>
      </c>
      <c r="AE628">
        <v>1</v>
      </c>
      <c r="AF628" t="s">
        <v>3</v>
      </c>
      <c r="AG628">
        <v>16.29</v>
      </c>
      <c r="AH628">
        <v>2</v>
      </c>
      <c r="AI628">
        <v>68193501</v>
      </c>
      <c r="AJ628">
        <v>639</v>
      </c>
      <c r="AK628">
        <v>0</v>
      </c>
      <c r="AL628">
        <v>0</v>
      </c>
      <c r="AM628">
        <v>0</v>
      </c>
      <c r="AN628">
        <v>0</v>
      </c>
      <c r="AO628">
        <v>0</v>
      </c>
      <c r="AP628">
        <v>0</v>
      </c>
      <c r="AQ628">
        <v>0</v>
      </c>
      <c r="AR628">
        <v>0</v>
      </c>
    </row>
    <row r="629" spans="1:44" x14ac:dyDescent="0.2">
      <c r="A629">
        <f>ROW(Source!A430)</f>
        <v>430</v>
      </c>
      <c r="B629">
        <v>68193511</v>
      </c>
      <c r="C629">
        <v>68193500</v>
      </c>
      <c r="D629">
        <v>121548</v>
      </c>
      <c r="E629">
        <v>1</v>
      </c>
      <c r="F629">
        <v>1</v>
      </c>
      <c r="G629">
        <v>1</v>
      </c>
      <c r="H629">
        <v>1</v>
      </c>
      <c r="I629" t="s">
        <v>44</v>
      </c>
      <c r="J629" t="s">
        <v>3</v>
      </c>
      <c r="K629" t="s">
        <v>723</v>
      </c>
      <c r="L629">
        <v>608254</v>
      </c>
      <c r="N629">
        <v>1013</v>
      </c>
      <c r="O629" t="s">
        <v>724</v>
      </c>
      <c r="P629" t="s">
        <v>724</v>
      </c>
      <c r="Q629">
        <v>1</v>
      </c>
      <c r="X629">
        <v>0.01</v>
      </c>
      <c r="Y629">
        <v>0</v>
      </c>
      <c r="Z629">
        <v>0</v>
      </c>
      <c r="AA629">
        <v>0</v>
      </c>
      <c r="AB629">
        <v>0</v>
      </c>
      <c r="AC629">
        <v>0</v>
      </c>
      <c r="AD629">
        <v>1</v>
      </c>
      <c r="AE629">
        <v>2</v>
      </c>
      <c r="AF629" t="s">
        <v>3</v>
      </c>
      <c r="AG629">
        <v>0.01</v>
      </c>
      <c r="AH629">
        <v>2</v>
      </c>
      <c r="AI629">
        <v>68193502</v>
      </c>
      <c r="AJ629">
        <v>640</v>
      </c>
      <c r="AK629">
        <v>0</v>
      </c>
      <c r="AL629">
        <v>0</v>
      </c>
      <c r="AM629">
        <v>0</v>
      </c>
      <c r="AN629">
        <v>0</v>
      </c>
      <c r="AO629">
        <v>0</v>
      </c>
      <c r="AP629">
        <v>0</v>
      </c>
      <c r="AQ629">
        <v>0</v>
      </c>
      <c r="AR629">
        <v>0</v>
      </c>
    </row>
    <row r="630" spans="1:44" x14ac:dyDescent="0.2">
      <c r="A630">
        <f>ROW(Source!A430)</f>
        <v>430</v>
      </c>
      <c r="B630">
        <v>68193512</v>
      </c>
      <c r="C630">
        <v>68193500</v>
      </c>
      <c r="D630">
        <v>64871408</v>
      </c>
      <c r="E630">
        <v>1</v>
      </c>
      <c r="F630">
        <v>1</v>
      </c>
      <c r="G630">
        <v>1</v>
      </c>
      <c r="H630">
        <v>2</v>
      </c>
      <c r="I630" t="s">
        <v>789</v>
      </c>
      <c r="J630" t="s">
        <v>790</v>
      </c>
      <c r="K630" t="s">
        <v>791</v>
      </c>
      <c r="L630">
        <v>1368</v>
      </c>
      <c r="N630">
        <v>1011</v>
      </c>
      <c r="O630" t="s">
        <v>669</v>
      </c>
      <c r="P630" t="s">
        <v>669</v>
      </c>
      <c r="Q630">
        <v>1</v>
      </c>
      <c r="X630">
        <v>0.01</v>
      </c>
      <c r="Y630">
        <v>0</v>
      </c>
      <c r="Z630">
        <v>31.26</v>
      </c>
      <c r="AA630">
        <v>13.5</v>
      </c>
      <c r="AB630">
        <v>0</v>
      </c>
      <c r="AC630">
        <v>0</v>
      </c>
      <c r="AD630">
        <v>1</v>
      </c>
      <c r="AE630">
        <v>0</v>
      </c>
      <c r="AF630" t="s">
        <v>3</v>
      </c>
      <c r="AG630">
        <v>0.01</v>
      </c>
      <c r="AH630">
        <v>2</v>
      </c>
      <c r="AI630">
        <v>68193503</v>
      </c>
      <c r="AJ630">
        <v>641</v>
      </c>
      <c r="AK630">
        <v>0</v>
      </c>
      <c r="AL630">
        <v>0</v>
      </c>
      <c r="AM630">
        <v>0</v>
      </c>
      <c r="AN630">
        <v>0</v>
      </c>
      <c r="AO630">
        <v>0</v>
      </c>
      <c r="AP630">
        <v>0</v>
      </c>
      <c r="AQ630">
        <v>0</v>
      </c>
      <c r="AR630">
        <v>0</v>
      </c>
    </row>
    <row r="631" spans="1:44" x14ac:dyDescent="0.2">
      <c r="A631">
        <f>ROW(Source!A430)</f>
        <v>430</v>
      </c>
      <c r="B631">
        <v>68193513</v>
      </c>
      <c r="C631">
        <v>68193500</v>
      </c>
      <c r="D631">
        <v>64872081</v>
      </c>
      <c r="E631">
        <v>1</v>
      </c>
      <c r="F631">
        <v>1</v>
      </c>
      <c r="G631">
        <v>1</v>
      </c>
      <c r="H631">
        <v>2</v>
      </c>
      <c r="I631" t="s">
        <v>666</v>
      </c>
      <c r="J631" t="s">
        <v>667</v>
      </c>
      <c r="K631" t="s">
        <v>668</v>
      </c>
      <c r="L631">
        <v>1368</v>
      </c>
      <c r="N631">
        <v>1011</v>
      </c>
      <c r="O631" t="s">
        <v>669</v>
      </c>
      <c r="P631" t="s">
        <v>669</v>
      </c>
      <c r="Q631">
        <v>1</v>
      </c>
      <c r="X631">
        <v>6.08</v>
      </c>
      <c r="Y631">
        <v>0</v>
      </c>
      <c r="Z631">
        <v>3</v>
      </c>
      <c r="AA631">
        <v>0</v>
      </c>
      <c r="AB631">
        <v>0</v>
      </c>
      <c r="AC631">
        <v>0</v>
      </c>
      <c r="AD631">
        <v>1</v>
      </c>
      <c r="AE631">
        <v>0</v>
      </c>
      <c r="AF631" t="s">
        <v>3</v>
      </c>
      <c r="AG631">
        <v>6.08</v>
      </c>
      <c r="AH631">
        <v>2</v>
      </c>
      <c r="AI631">
        <v>68193504</v>
      </c>
      <c r="AJ631">
        <v>642</v>
      </c>
      <c r="AK631">
        <v>0</v>
      </c>
      <c r="AL631">
        <v>0</v>
      </c>
      <c r="AM631">
        <v>0</v>
      </c>
      <c r="AN631">
        <v>0</v>
      </c>
      <c r="AO631">
        <v>0</v>
      </c>
      <c r="AP631">
        <v>0</v>
      </c>
      <c r="AQ631">
        <v>0</v>
      </c>
      <c r="AR631">
        <v>0</v>
      </c>
    </row>
    <row r="632" spans="1:44" x14ac:dyDescent="0.2">
      <c r="A632">
        <f>ROW(Source!A430)</f>
        <v>430</v>
      </c>
      <c r="B632">
        <v>68193514</v>
      </c>
      <c r="C632">
        <v>68193500</v>
      </c>
      <c r="D632">
        <v>64872869</v>
      </c>
      <c r="E632">
        <v>1</v>
      </c>
      <c r="F632">
        <v>1</v>
      </c>
      <c r="G632">
        <v>1</v>
      </c>
      <c r="H632">
        <v>2</v>
      </c>
      <c r="I632" t="s">
        <v>673</v>
      </c>
      <c r="J632" t="s">
        <v>674</v>
      </c>
      <c r="K632" t="s">
        <v>675</v>
      </c>
      <c r="L632">
        <v>1368</v>
      </c>
      <c r="N632">
        <v>1011</v>
      </c>
      <c r="O632" t="s">
        <v>669</v>
      </c>
      <c r="P632" t="s">
        <v>669</v>
      </c>
      <c r="Q632">
        <v>1</v>
      </c>
      <c r="X632">
        <v>6.08</v>
      </c>
      <c r="Y632">
        <v>0</v>
      </c>
      <c r="Z632">
        <v>2.08</v>
      </c>
      <c r="AA632">
        <v>0</v>
      </c>
      <c r="AB632">
        <v>0</v>
      </c>
      <c r="AC632">
        <v>0</v>
      </c>
      <c r="AD632">
        <v>1</v>
      </c>
      <c r="AE632">
        <v>0</v>
      </c>
      <c r="AF632" t="s">
        <v>3</v>
      </c>
      <c r="AG632">
        <v>6.08</v>
      </c>
      <c r="AH632">
        <v>2</v>
      </c>
      <c r="AI632">
        <v>68193505</v>
      </c>
      <c r="AJ632">
        <v>643</v>
      </c>
      <c r="AK632">
        <v>0</v>
      </c>
      <c r="AL632">
        <v>0</v>
      </c>
      <c r="AM632">
        <v>0</v>
      </c>
      <c r="AN632">
        <v>0</v>
      </c>
      <c r="AO632">
        <v>0</v>
      </c>
      <c r="AP632">
        <v>0</v>
      </c>
      <c r="AQ632">
        <v>0</v>
      </c>
      <c r="AR632">
        <v>0</v>
      </c>
    </row>
    <row r="633" spans="1:44" x14ac:dyDescent="0.2">
      <c r="A633">
        <f>ROW(Source!A430)</f>
        <v>430</v>
      </c>
      <c r="B633">
        <v>68193515</v>
      </c>
      <c r="C633">
        <v>68193500</v>
      </c>
      <c r="D633">
        <v>64808418</v>
      </c>
      <c r="E633">
        <v>1</v>
      </c>
      <c r="F633">
        <v>1</v>
      </c>
      <c r="G633">
        <v>1</v>
      </c>
      <c r="H633">
        <v>3</v>
      </c>
      <c r="I633" t="s">
        <v>906</v>
      </c>
      <c r="J633" t="s">
        <v>907</v>
      </c>
      <c r="K633" t="s">
        <v>908</v>
      </c>
      <c r="L633">
        <v>1348</v>
      </c>
      <c r="N633">
        <v>1009</v>
      </c>
      <c r="O633" t="s">
        <v>133</v>
      </c>
      <c r="P633" t="s">
        <v>133</v>
      </c>
      <c r="Q633">
        <v>1000</v>
      </c>
      <c r="X633">
        <v>1E-3</v>
      </c>
      <c r="Y633">
        <v>12430</v>
      </c>
      <c r="Z633">
        <v>0</v>
      </c>
      <c r="AA633">
        <v>0</v>
      </c>
      <c r="AB633">
        <v>0</v>
      </c>
      <c r="AC633">
        <v>0</v>
      </c>
      <c r="AD633">
        <v>1</v>
      </c>
      <c r="AE633">
        <v>0</v>
      </c>
      <c r="AF633" t="s">
        <v>3</v>
      </c>
      <c r="AG633">
        <v>1E-3</v>
      </c>
      <c r="AH633">
        <v>2</v>
      </c>
      <c r="AI633">
        <v>68193506</v>
      </c>
      <c r="AJ633">
        <v>644</v>
      </c>
      <c r="AK633">
        <v>0</v>
      </c>
      <c r="AL633">
        <v>0</v>
      </c>
      <c r="AM633">
        <v>0</v>
      </c>
      <c r="AN633">
        <v>0</v>
      </c>
      <c r="AO633">
        <v>0</v>
      </c>
      <c r="AP633">
        <v>0</v>
      </c>
      <c r="AQ633">
        <v>0</v>
      </c>
      <c r="AR633">
        <v>0</v>
      </c>
    </row>
    <row r="634" spans="1:44" x14ac:dyDescent="0.2">
      <c r="A634">
        <f>ROW(Source!A430)</f>
        <v>430</v>
      </c>
      <c r="B634">
        <v>68193516</v>
      </c>
      <c r="C634">
        <v>68193500</v>
      </c>
      <c r="D634">
        <v>64809036</v>
      </c>
      <c r="E634">
        <v>1</v>
      </c>
      <c r="F634">
        <v>1</v>
      </c>
      <c r="G634">
        <v>1</v>
      </c>
      <c r="H634">
        <v>3</v>
      </c>
      <c r="I634" t="s">
        <v>909</v>
      </c>
      <c r="J634" t="s">
        <v>910</v>
      </c>
      <c r="K634" t="s">
        <v>911</v>
      </c>
      <c r="L634">
        <v>1356</v>
      </c>
      <c r="N634">
        <v>1010</v>
      </c>
      <c r="O634" t="s">
        <v>271</v>
      </c>
      <c r="P634" t="s">
        <v>271</v>
      </c>
      <c r="Q634">
        <v>1000</v>
      </c>
      <c r="X634">
        <v>0.2</v>
      </c>
      <c r="Y634">
        <v>179</v>
      </c>
      <c r="Z634">
        <v>0</v>
      </c>
      <c r="AA634">
        <v>0</v>
      </c>
      <c r="AB634">
        <v>0</v>
      </c>
      <c r="AC634">
        <v>0</v>
      </c>
      <c r="AD634">
        <v>1</v>
      </c>
      <c r="AE634">
        <v>0</v>
      </c>
      <c r="AF634" t="s">
        <v>3</v>
      </c>
      <c r="AG634">
        <v>0.2</v>
      </c>
      <c r="AH634">
        <v>2</v>
      </c>
      <c r="AI634">
        <v>68193507</v>
      </c>
      <c r="AJ634">
        <v>645</v>
      </c>
      <c r="AK634">
        <v>0</v>
      </c>
      <c r="AL634">
        <v>0</v>
      </c>
      <c r="AM634">
        <v>0</v>
      </c>
      <c r="AN634">
        <v>0</v>
      </c>
      <c r="AO634">
        <v>0</v>
      </c>
      <c r="AP634">
        <v>0</v>
      </c>
      <c r="AQ634">
        <v>0</v>
      </c>
      <c r="AR634">
        <v>0</v>
      </c>
    </row>
    <row r="635" spans="1:44" x14ac:dyDescent="0.2">
      <c r="A635">
        <f>ROW(Source!A430)</f>
        <v>430</v>
      </c>
      <c r="B635">
        <v>68193517</v>
      </c>
      <c r="C635">
        <v>68193500</v>
      </c>
      <c r="D635">
        <v>64870754</v>
      </c>
      <c r="E635">
        <v>1</v>
      </c>
      <c r="F635">
        <v>1</v>
      </c>
      <c r="G635">
        <v>1</v>
      </c>
      <c r="H635">
        <v>3</v>
      </c>
      <c r="I635" t="s">
        <v>912</v>
      </c>
      <c r="J635" t="s">
        <v>913</v>
      </c>
      <c r="K635" t="s">
        <v>914</v>
      </c>
      <c r="L635">
        <v>1374</v>
      </c>
      <c r="N635">
        <v>1013</v>
      </c>
      <c r="O635" t="s">
        <v>915</v>
      </c>
      <c r="P635" t="s">
        <v>915</v>
      </c>
      <c r="Q635">
        <v>1</v>
      </c>
      <c r="X635">
        <v>3.1</v>
      </c>
      <c r="Y635">
        <v>1</v>
      </c>
      <c r="Z635">
        <v>0</v>
      </c>
      <c r="AA635">
        <v>0</v>
      </c>
      <c r="AB635">
        <v>0</v>
      </c>
      <c r="AC635">
        <v>0</v>
      </c>
      <c r="AD635">
        <v>1</v>
      </c>
      <c r="AE635">
        <v>0</v>
      </c>
      <c r="AF635" t="s">
        <v>3</v>
      </c>
      <c r="AG635">
        <v>3.1</v>
      </c>
      <c r="AH635">
        <v>2</v>
      </c>
      <c r="AI635">
        <v>68193509</v>
      </c>
      <c r="AJ635">
        <v>647</v>
      </c>
      <c r="AK635">
        <v>0</v>
      </c>
      <c r="AL635">
        <v>0</v>
      </c>
      <c r="AM635">
        <v>0</v>
      </c>
      <c r="AN635">
        <v>0</v>
      </c>
      <c r="AO635">
        <v>0</v>
      </c>
      <c r="AP635">
        <v>0</v>
      </c>
      <c r="AQ635">
        <v>0</v>
      </c>
      <c r="AR635">
        <v>0</v>
      </c>
    </row>
    <row r="636" spans="1:44" x14ac:dyDescent="0.2">
      <c r="A636">
        <f>ROW(Source!A432)</f>
        <v>432</v>
      </c>
      <c r="B636">
        <v>68193531</v>
      </c>
      <c r="C636">
        <v>68193519</v>
      </c>
      <c r="D636">
        <v>29361034</v>
      </c>
      <c r="E636">
        <v>1</v>
      </c>
      <c r="F636">
        <v>1</v>
      </c>
      <c r="G636">
        <v>1</v>
      </c>
      <c r="H636">
        <v>1</v>
      </c>
      <c r="I636" t="s">
        <v>916</v>
      </c>
      <c r="J636" t="s">
        <v>3</v>
      </c>
      <c r="K636" t="s">
        <v>917</v>
      </c>
      <c r="L636">
        <v>1369</v>
      </c>
      <c r="N636">
        <v>1013</v>
      </c>
      <c r="O636" t="s">
        <v>665</v>
      </c>
      <c r="P636" t="s">
        <v>665</v>
      </c>
      <c r="Q636">
        <v>1</v>
      </c>
      <c r="X636">
        <v>19.04</v>
      </c>
      <c r="Y636">
        <v>0</v>
      </c>
      <c r="Z636">
        <v>0</v>
      </c>
      <c r="AA636">
        <v>0</v>
      </c>
      <c r="AB636">
        <v>9.4</v>
      </c>
      <c r="AC636">
        <v>0</v>
      </c>
      <c r="AD636">
        <v>1</v>
      </c>
      <c r="AE636">
        <v>1</v>
      </c>
      <c r="AF636" t="s">
        <v>3</v>
      </c>
      <c r="AG636">
        <v>19.04</v>
      </c>
      <c r="AH636">
        <v>2</v>
      </c>
      <c r="AI636">
        <v>68193520</v>
      </c>
      <c r="AJ636">
        <v>648</v>
      </c>
      <c r="AK636">
        <v>0</v>
      </c>
      <c r="AL636">
        <v>0</v>
      </c>
      <c r="AM636">
        <v>0</v>
      </c>
      <c r="AN636">
        <v>0</v>
      </c>
      <c r="AO636">
        <v>0</v>
      </c>
      <c r="AP636">
        <v>0</v>
      </c>
      <c r="AQ636">
        <v>0</v>
      </c>
      <c r="AR636">
        <v>0</v>
      </c>
    </row>
    <row r="637" spans="1:44" x14ac:dyDescent="0.2">
      <c r="A637">
        <f>ROW(Source!A432)</f>
        <v>432</v>
      </c>
      <c r="B637">
        <v>68193532</v>
      </c>
      <c r="C637">
        <v>68193519</v>
      </c>
      <c r="D637">
        <v>121548</v>
      </c>
      <c r="E637">
        <v>1</v>
      </c>
      <c r="F637">
        <v>1</v>
      </c>
      <c r="G637">
        <v>1</v>
      </c>
      <c r="H637">
        <v>1</v>
      </c>
      <c r="I637" t="s">
        <v>44</v>
      </c>
      <c r="J637" t="s">
        <v>3</v>
      </c>
      <c r="K637" t="s">
        <v>723</v>
      </c>
      <c r="L637">
        <v>608254</v>
      </c>
      <c r="N637">
        <v>1013</v>
      </c>
      <c r="O637" t="s">
        <v>724</v>
      </c>
      <c r="P637" t="s">
        <v>724</v>
      </c>
      <c r="Q637">
        <v>1</v>
      </c>
      <c r="X637">
        <v>0.09</v>
      </c>
      <c r="Y637">
        <v>0</v>
      </c>
      <c r="Z637">
        <v>0</v>
      </c>
      <c r="AA637">
        <v>0</v>
      </c>
      <c r="AB637">
        <v>0</v>
      </c>
      <c r="AC637">
        <v>0</v>
      </c>
      <c r="AD637">
        <v>1</v>
      </c>
      <c r="AE637">
        <v>2</v>
      </c>
      <c r="AF637" t="s">
        <v>3</v>
      </c>
      <c r="AG637">
        <v>0.09</v>
      </c>
      <c r="AH637">
        <v>2</v>
      </c>
      <c r="AI637">
        <v>68193521</v>
      </c>
      <c r="AJ637">
        <v>649</v>
      </c>
      <c r="AK637">
        <v>0</v>
      </c>
      <c r="AL637">
        <v>0</v>
      </c>
      <c r="AM637">
        <v>0</v>
      </c>
      <c r="AN637">
        <v>0</v>
      </c>
      <c r="AO637">
        <v>0</v>
      </c>
      <c r="AP637">
        <v>0</v>
      </c>
      <c r="AQ637">
        <v>0</v>
      </c>
      <c r="AR637">
        <v>0</v>
      </c>
    </row>
    <row r="638" spans="1:44" x14ac:dyDescent="0.2">
      <c r="A638">
        <f>ROW(Source!A432)</f>
        <v>432</v>
      </c>
      <c r="B638">
        <v>68193533</v>
      </c>
      <c r="C638">
        <v>68193519</v>
      </c>
      <c r="D638">
        <v>64871266</v>
      </c>
      <c r="E638">
        <v>1</v>
      </c>
      <c r="F638">
        <v>1</v>
      </c>
      <c r="G638">
        <v>1</v>
      </c>
      <c r="H638">
        <v>2</v>
      </c>
      <c r="I638" t="s">
        <v>918</v>
      </c>
      <c r="J638" t="s">
        <v>919</v>
      </c>
      <c r="K638" t="s">
        <v>920</v>
      </c>
      <c r="L638">
        <v>1368</v>
      </c>
      <c r="N638">
        <v>1011</v>
      </c>
      <c r="O638" t="s">
        <v>669</v>
      </c>
      <c r="P638" t="s">
        <v>669</v>
      </c>
      <c r="Q638">
        <v>1</v>
      </c>
      <c r="X638">
        <v>0.09</v>
      </c>
      <c r="Y638">
        <v>0</v>
      </c>
      <c r="Z638">
        <v>134.65</v>
      </c>
      <c r="AA638">
        <v>13.5</v>
      </c>
      <c r="AB638">
        <v>0</v>
      </c>
      <c r="AC638">
        <v>0</v>
      </c>
      <c r="AD638">
        <v>1</v>
      </c>
      <c r="AE638">
        <v>0</v>
      </c>
      <c r="AF638" t="s">
        <v>3</v>
      </c>
      <c r="AG638">
        <v>0.09</v>
      </c>
      <c r="AH638">
        <v>2</v>
      </c>
      <c r="AI638">
        <v>68193522</v>
      </c>
      <c r="AJ638">
        <v>650</v>
      </c>
      <c r="AK638">
        <v>0</v>
      </c>
      <c r="AL638">
        <v>0</v>
      </c>
      <c r="AM638">
        <v>0</v>
      </c>
      <c r="AN638">
        <v>0</v>
      </c>
      <c r="AO638">
        <v>0</v>
      </c>
      <c r="AP638">
        <v>0</v>
      </c>
      <c r="AQ638">
        <v>0</v>
      </c>
      <c r="AR638">
        <v>0</v>
      </c>
    </row>
    <row r="639" spans="1:44" x14ac:dyDescent="0.2">
      <c r="A639">
        <f>ROW(Source!A432)</f>
        <v>432</v>
      </c>
      <c r="B639">
        <v>68193534</v>
      </c>
      <c r="C639">
        <v>68193519</v>
      </c>
      <c r="D639">
        <v>64871481</v>
      </c>
      <c r="E639">
        <v>1</v>
      </c>
      <c r="F639">
        <v>1</v>
      </c>
      <c r="G639">
        <v>1</v>
      </c>
      <c r="H639">
        <v>2</v>
      </c>
      <c r="I639" t="s">
        <v>743</v>
      </c>
      <c r="J639" t="s">
        <v>744</v>
      </c>
      <c r="K639" t="s">
        <v>745</v>
      </c>
      <c r="L639">
        <v>1368</v>
      </c>
      <c r="N639">
        <v>1011</v>
      </c>
      <c r="O639" t="s">
        <v>669</v>
      </c>
      <c r="P639" t="s">
        <v>669</v>
      </c>
      <c r="Q639">
        <v>1</v>
      </c>
      <c r="X639">
        <v>2.16</v>
      </c>
      <c r="Y639">
        <v>0</v>
      </c>
      <c r="Z639">
        <v>8.1</v>
      </c>
      <c r="AA639">
        <v>0</v>
      </c>
      <c r="AB639">
        <v>0</v>
      </c>
      <c r="AC639">
        <v>0</v>
      </c>
      <c r="AD639">
        <v>1</v>
      </c>
      <c r="AE639">
        <v>0</v>
      </c>
      <c r="AF639" t="s">
        <v>3</v>
      </c>
      <c r="AG639">
        <v>2.16</v>
      </c>
      <c r="AH639">
        <v>2</v>
      </c>
      <c r="AI639">
        <v>68193523</v>
      </c>
      <c r="AJ639">
        <v>651</v>
      </c>
      <c r="AK639">
        <v>0</v>
      </c>
      <c r="AL639">
        <v>0</v>
      </c>
      <c r="AM639">
        <v>0</v>
      </c>
      <c r="AN639">
        <v>0</v>
      </c>
      <c r="AO639">
        <v>0</v>
      </c>
      <c r="AP639">
        <v>0</v>
      </c>
      <c r="AQ639">
        <v>0</v>
      </c>
      <c r="AR639">
        <v>0</v>
      </c>
    </row>
    <row r="640" spans="1:44" x14ac:dyDescent="0.2">
      <c r="A640">
        <f>ROW(Source!A432)</f>
        <v>432</v>
      </c>
      <c r="B640">
        <v>68193535</v>
      </c>
      <c r="C640">
        <v>68193519</v>
      </c>
      <c r="D640">
        <v>64872869</v>
      </c>
      <c r="E640">
        <v>1</v>
      </c>
      <c r="F640">
        <v>1</v>
      </c>
      <c r="G640">
        <v>1</v>
      </c>
      <c r="H640">
        <v>2</v>
      </c>
      <c r="I640" t="s">
        <v>673</v>
      </c>
      <c r="J640" t="s">
        <v>674</v>
      </c>
      <c r="K640" t="s">
        <v>675</v>
      </c>
      <c r="L640">
        <v>1368</v>
      </c>
      <c r="N640">
        <v>1011</v>
      </c>
      <c r="O640" t="s">
        <v>669</v>
      </c>
      <c r="P640" t="s">
        <v>669</v>
      </c>
      <c r="Q640">
        <v>1</v>
      </c>
      <c r="X640">
        <v>3.87</v>
      </c>
      <c r="Y640">
        <v>0</v>
      </c>
      <c r="Z640">
        <v>2.08</v>
      </c>
      <c r="AA640">
        <v>0</v>
      </c>
      <c r="AB640">
        <v>0</v>
      </c>
      <c r="AC640">
        <v>0</v>
      </c>
      <c r="AD640">
        <v>1</v>
      </c>
      <c r="AE640">
        <v>0</v>
      </c>
      <c r="AF640" t="s">
        <v>3</v>
      </c>
      <c r="AG640">
        <v>3.87</v>
      </c>
      <c r="AH640">
        <v>2</v>
      </c>
      <c r="AI640">
        <v>68193524</v>
      </c>
      <c r="AJ640">
        <v>652</v>
      </c>
      <c r="AK640">
        <v>0</v>
      </c>
      <c r="AL640">
        <v>0</v>
      </c>
      <c r="AM640">
        <v>0</v>
      </c>
      <c r="AN640">
        <v>0</v>
      </c>
      <c r="AO640">
        <v>0</v>
      </c>
      <c r="AP640">
        <v>0</v>
      </c>
      <c r="AQ640">
        <v>0</v>
      </c>
      <c r="AR640">
        <v>0</v>
      </c>
    </row>
    <row r="641" spans="1:44" x14ac:dyDescent="0.2">
      <c r="A641">
        <f>ROW(Source!A432)</f>
        <v>432</v>
      </c>
      <c r="B641">
        <v>68193536</v>
      </c>
      <c r="C641">
        <v>68193519</v>
      </c>
      <c r="D641">
        <v>64873129</v>
      </c>
      <c r="E641">
        <v>1</v>
      </c>
      <c r="F641">
        <v>1</v>
      </c>
      <c r="G641">
        <v>1</v>
      </c>
      <c r="H641">
        <v>2</v>
      </c>
      <c r="I641" t="s">
        <v>715</v>
      </c>
      <c r="J641" t="s">
        <v>716</v>
      </c>
      <c r="K641" t="s">
        <v>717</v>
      </c>
      <c r="L641">
        <v>1368</v>
      </c>
      <c r="N641">
        <v>1011</v>
      </c>
      <c r="O641" t="s">
        <v>669</v>
      </c>
      <c r="P641" t="s">
        <v>669</v>
      </c>
      <c r="Q641">
        <v>1</v>
      </c>
      <c r="X641">
        <v>0.09</v>
      </c>
      <c r="Y641">
        <v>0</v>
      </c>
      <c r="Z641">
        <v>87.17</v>
      </c>
      <c r="AA641">
        <v>11.6</v>
      </c>
      <c r="AB641">
        <v>0</v>
      </c>
      <c r="AC641">
        <v>0</v>
      </c>
      <c r="AD641">
        <v>1</v>
      </c>
      <c r="AE641">
        <v>0</v>
      </c>
      <c r="AF641" t="s">
        <v>3</v>
      </c>
      <c r="AG641">
        <v>0.09</v>
      </c>
      <c r="AH641">
        <v>2</v>
      </c>
      <c r="AI641">
        <v>68193525</v>
      </c>
      <c r="AJ641">
        <v>653</v>
      </c>
      <c r="AK641">
        <v>0</v>
      </c>
      <c r="AL641">
        <v>0</v>
      </c>
      <c r="AM641">
        <v>0</v>
      </c>
      <c r="AN641">
        <v>0</v>
      </c>
      <c r="AO641">
        <v>0</v>
      </c>
      <c r="AP641">
        <v>0</v>
      </c>
      <c r="AQ641">
        <v>0</v>
      </c>
      <c r="AR641">
        <v>0</v>
      </c>
    </row>
    <row r="642" spans="1:44" x14ac:dyDescent="0.2">
      <c r="A642">
        <f>ROW(Source!A432)</f>
        <v>432</v>
      </c>
      <c r="B642">
        <v>68193537</v>
      </c>
      <c r="C642">
        <v>68193519</v>
      </c>
      <c r="D642">
        <v>64808809</v>
      </c>
      <c r="E642">
        <v>1</v>
      </c>
      <c r="F642">
        <v>1</v>
      </c>
      <c r="G642">
        <v>1</v>
      </c>
      <c r="H642">
        <v>3</v>
      </c>
      <c r="I642" t="s">
        <v>921</v>
      </c>
      <c r="J642" t="s">
        <v>922</v>
      </c>
      <c r="K642" t="s">
        <v>923</v>
      </c>
      <c r="L642">
        <v>1346</v>
      </c>
      <c r="N642">
        <v>1009</v>
      </c>
      <c r="O642" t="s">
        <v>120</v>
      </c>
      <c r="P642" t="s">
        <v>120</v>
      </c>
      <c r="Q642">
        <v>1</v>
      </c>
      <c r="X642">
        <v>0.96</v>
      </c>
      <c r="Y642">
        <v>14.31</v>
      </c>
      <c r="Z642">
        <v>0</v>
      </c>
      <c r="AA642">
        <v>0</v>
      </c>
      <c r="AB642">
        <v>0</v>
      </c>
      <c r="AC642">
        <v>0</v>
      </c>
      <c r="AD642">
        <v>1</v>
      </c>
      <c r="AE642">
        <v>0</v>
      </c>
      <c r="AF642" t="s">
        <v>3</v>
      </c>
      <c r="AG642">
        <v>0.96</v>
      </c>
      <c r="AH642">
        <v>2</v>
      </c>
      <c r="AI642">
        <v>68193526</v>
      </c>
      <c r="AJ642">
        <v>654</v>
      </c>
      <c r="AK642">
        <v>0</v>
      </c>
      <c r="AL642">
        <v>0</v>
      </c>
      <c r="AM642">
        <v>0</v>
      </c>
      <c r="AN642">
        <v>0</v>
      </c>
      <c r="AO642">
        <v>0</v>
      </c>
      <c r="AP642">
        <v>0</v>
      </c>
      <c r="AQ642">
        <v>0</v>
      </c>
      <c r="AR642">
        <v>0</v>
      </c>
    </row>
    <row r="643" spans="1:44" x14ac:dyDescent="0.2">
      <c r="A643">
        <f>ROW(Source!A432)</f>
        <v>432</v>
      </c>
      <c r="B643">
        <v>68193538</v>
      </c>
      <c r="C643">
        <v>68193519</v>
      </c>
      <c r="D643">
        <v>64822443</v>
      </c>
      <c r="E643">
        <v>1</v>
      </c>
      <c r="F643">
        <v>1</v>
      </c>
      <c r="G643">
        <v>1</v>
      </c>
      <c r="H643">
        <v>3</v>
      </c>
      <c r="I643" t="s">
        <v>924</v>
      </c>
      <c r="J643" t="s">
        <v>925</v>
      </c>
      <c r="K643" t="s">
        <v>926</v>
      </c>
      <c r="L643">
        <v>1346</v>
      </c>
      <c r="N643">
        <v>1009</v>
      </c>
      <c r="O643" t="s">
        <v>120</v>
      </c>
      <c r="P643" t="s">
        <v>120</v>
      </c>
      <c r="Q643">
        <v>1</v>
      </c>
      <c r="X643">
        <v>0.2</v>
      </c>
      <c r="Y643">
        <v>34.020000000000003</v>
      </c>
      <c r="Z643">
        <v>0</v>
      </c>
      <c r="AA643">
        <v>0</v>
      </c>
      <c r="AB643">
        <v>0</v>
      </c>
      <c r="AC643">
        <v>0</v>
      </c>
      <c r="AD643">
        <v>1</v>
      </c>
      <c r="AE643">
        <v>0</v>
      </c>
      <c r="AF643" t="s">
        <v>3</v>
      </c>
      <c r="AG643">
        <v>0.2</v>
      </c>
      <c r="AH643">
        <v>2</v>
      </c>
      <c r="AI643">
        <v>68193529</v>
      </c>
      <c r="AJ643">
        <v>657</v>
      </c>
      <c r="AK643">
        <v>0</v>
      </c>
      <c r="AL643">
        <v>0</v>
      </c>
      <c r="AM643">
        <v>0</v>
      </c>
      <c r="AN643">
        <v>0</v>
      </c>
      <c r="AO643">
        <v>0</v>
      </c>
      <c r="AP643">
        <v>0</v>
      </c>
      <c r="AQ643">
        <v>0</v>
      </c>
      <c r="AR643">
        <v>0</v>
      </c>
    </row>
    <row r="644" spans="1:44" x14ac:dyDescent="0.2">
      <c r="A644">
        <f>ROW(Source!A432)</f>
        <v>432</v>
      </c>
      <c r="B644">
        <v>68193539</v>
      </c>
      <c r="C644">
        <v>68193519</v>
      </c>
      <c r="D644">
        <v>64870754</v>
      </c>
      <c r="E644">
        <v>1</v>
      </c>
      <c r="F644">
        <v>1</v>
      </c>
      <c r="G644">
        <v>1</v>
      </c>
      <c r="H644">
        <v>3</v>
      </c>
      <c r="I644" t="s">
        <v>912</v>
      </c>
      <c r="J644" t="s">
        <v>913</v>
      </c>
      <c r="K644" t="s">
        <v>914</v>
      </c>
      <c r="L644">
        <v>1374</v>
      </c>
      <c r="N644">
        <v>1013</v>
      </c>
      <c r="O644" t="s">
        <v>915</v>
      </c>
      <c r="P644" t="s">
        <v>915</v>
      </c>
      <c r="Q644">
        <v>1</v>
      </c>
      <c r="X644">
        <v>3.58</v>
      </c>
      <c r="Y644">
        <v>1</v>
      </c>
      <c r="Z644">
        <v>0</v>
      </c>
      <c r="AA644">
        <v>0</v>
      </c>
      <c r="AB644">
        <v>0</v>
      </c>
      <c r="AC644">
        <v>0</v>
      </c>
      <c r="AD644">
        <v>1</v>
      </c>
      <c r="AE644">
        <v>0</v>
      </c>
      <c r="AF644" t="s">
        <v>3</v>
      </c>
      <c r="AG644">
        <v>3.58</v>
      </c>
      <c r="AH644">
        <v>2</v>
      </c>
      <c r="AI644">
        <v>68193530</v>
      </c>
      <c r="AJ644">
        <v>658</v>
      </c>
      <c r="AK644">
        <v>0</v>
      </c>
      <c r="AL644">
        <v>0</v>
      </c>
      <c r="AM644">
        <v>0</v>
      </c>
      <c r="AN644">
        <v>0</v>
      </c>
      <c r="AO644">
        <v>0</v>
      </c>
      <c r="AP644">
        <v>0</v>
      </c>
      <c r="AQ644">
        <v>0</v>
      </c>
      <c r="AR644">
        <v>0</v>
      </c>
    </row>
    <row r="645" spans="1:44" x14ac:dyDescent="0.2">
      <c r="A645">
        <f>ROW(Source!A435)</f>
        <v>435</v>
      </c>
      <c r="B645">
        <v>68193553</v>
      </c>
      <c r="C645">
        <v>68193542</v>
      </c>
      <c r="D645">
        <v>29361034</v>
      </c>
      <c r="E645">
        <v>1</v>
      </c>
      <c r="F645">
        <v>1</v>
      </c>
      <c r="G645">
        <v>1</v>
      </c>
      <c r="H645">
        <v>1</v>
      </c>
      <c r="I645" t="s">
        <v>916</v>
      </c>
      <c r="J645" t="s">
        <v>3</v>
      </c>
      <c r="K645" t="s">
        <v>917</v>
      </c>
      <c r="L645">
        <v>1369</v>
      </c>
      <c r="N645">
        <v>1013</v>
      </c>
      <c r="O645" t="s">
        <v>665</v>
      </c>
      <c r="P645" t="s">
        <v>665</v>
      </c>
      <c r="Q645">
        <v>1</v>
      </c>
      <c r="X645">
        <v>5.39</v>
      </c>
      <c r="Y645">
        <v>0</v>
      </c>
      <c r="Z645">
        <v>0</v>
      </c>
      <c r="AA645">
        <v>0</v>
      </c>
      <c r="AB645">
        <v>9.4</v>
      </c>
      <c r="AC645">
        <v>0</v>
      </c>
      <c r="AD645">
        <v>1</v>
      </c>
      <c r="AE645">
        <v>1</v>
      </c>
      <c r="AF645" t="s">
        <v>3</v>
      </c>
      <c r="AG645">
        <v>5.39</v>
      </c>
      <c r="AH645">
        <v>2</v>
      </c>
      <c r="AI645">
        <v>68193543</v>
      </c>
      <c r="AJ645">
        <v>659</v>
      </c>
      <c r="AK645">
        <v>0</v>
      </c>
      <c r="AL645">
        <v>0</v>
      </c>
      <c r="AM645">
        <v>0</v>
      </c>
      <c r="AN645">
        <v>0</v>
      </c>
      <c r="AO645">
        <v>0</v>
      </c>
      <c r="AP645">
        <v>0</v>
      </c>
      <c r="AQ645">
        <v>0</v>
      </c>
      <c r="AR645">
        <v>0</v>
      </c>
    </row>
    <row r="646" spans="1:44" x14ac:dyDescent="0.2">
      <c r="A646">
        <f>ROW(Source!A435)</f>
        <v>435</v>
      </c>
      <c r="B646">
        <v>68193554</v>
      </c>
      <c r="C646">
        <v>68193542</v>
      </c>
      <c r="D646">
        <v>121548</v>
      </c>
      <c r="E646">
        <v>1</v>
      </c>
      <c r="F646">
        <v>1</v>
      </c>
      <c r="G646">
        <v>1</v>
      </c>
      <c r="H646">
        <v>1</v>
      </c>
      <c r="I646" t="s">
        <v>44</v>
      </c>
      <c r="J646" t="s">
        <v>3</v>
      </c>
      <c r="K646" t="s">
        <v>723</v>
      </c>
      <c r="L646">
        <v>608254</v>
      </c>
      <c r="N646">
        <v>1013</v>
      </c>
      <c r="O646" t="s">
        <v>724</v>
      </c>
      <c r="P646" t="s">
        <v>724</v>
      </c>
      <c r="Q646">
        <v>1</v>
      </c>
      <c r="X646">
        <v>0.02</v>
      </c>
      <c r="Y646">
        <v>0</v>
      </c>
      <c r="Z646">
        <v>0</v>
      </c>
      <c r="AA646">
        <v>0</v>
      </c>
      <c r="AB646">
        <v>0</v>
      </c>
      <c r="AC646">
        <v>0</v>
      </c>
      <c r="AD646">
        <v>1</v>
      </c>
      <c r="AE646">
        <v>2</v>
      </c>
      <c r="AF646" t="s">
        <v>3</v>
      </c>
      <c r="AG646">
        <v>0.02</v>
      </c>
      <c r="AH646">
        <v>2</v>
      </c>
      <c r="AI646">
        <v>68193544</v>
      </c>
      <c r="AJ646">
        <v>660</v>
      </c>
      <c r="AK646">
        <v>0</v>
      </c>
      <c r="AL646">
        <v>0</v>
      </c>
      <c r="AM646">
        <v>0</v>
      </c>
      <c r="AN646">
        <v>0</v>
      </c>
      <c r="AO646">
        <v>0</v>
      </c>
      <c r="AP646">
        <v>0</v>
      </c>
      <c r="AQ646">
        <v>0</v>
      </c>
      <c r="AR646">
        <v>0</v>
      </c>
    </row>
    <row r="647" spans="1:44" x14ac:dyDescent="0.2">
      <c r="A647">
        <f>ROW(Source!A435)</f>
        <v>435</v>
      </c>
      <c r="B647">
        <v>68193555</v>
      </c>
      <c r="C647">
        <v>68193542</v>
      </c>
      <c r="D647">
        <v>64871266</v>
      </c>
      <c r="E647">
        <v>1</v>
      </c>
      <c r="F647">
        <v>1</v>
      </c>
      <c r="G647">
        <v>1</v>
      </c>
      <c r="H647">
        <v>2</v>
      </c>
      <c r="I647" t="s">
        <v>918</v>
      </c>
      <c r="J647" t="s">
        <v>919</v>
      </c>
      <c r="K647" t="s">
        <v>920</v>
      </c>
      <c r="L647">
        <v>1368</v>
      </c>
      <c r="N647">
        <v>1011</v>
      </c>
      <c r="O647" t="s">
        <v>669</v>
      </c>
      <c r="P647" t="s">
        <v>669</v>
      </c>
      <c r="Q647">
        <v>1</v>
      </c>
      <c r="X647">
        <v>0.02</v>
      </c>
      <c r="Y647">
        <v>0</v>
      </c>
      <c r="Z647">
        <v>134.65</v>
      </c>
      <c r="AA647">
        <v>13.5</v>
      </c>
      <c r="AB647">
        <v>0</v>
      </c>
      <c r="AC647">
        <v>0</v>
      </c>
      <c r="AD647">
        <v>1</v>
      </c>
      <c r="AE647">
        <v>0</v>
      </c>
      <c r="AF647" t="s">
        <v>3</v>
      </c>
      <c r="AG647">
        <v>0.02</v>
      </c>
      <c r="AH647">
        <v>2</v>
      </c>
      <c r="AI647">
        <v>68193545</v>
      </c>
      <c r="AJ647">
        <v>661</v>
      </c>
      <c r="AK647">
        <v>0</v>
      </c>
      <c r="AL647">
        <v>0</v>
      </c>
      <c r="AM647">
        <v>0</v>
      </c>
      <c r="AN647">
        <v>0</v>
      </c>
      <c r="AO647">
        <v>0</v>
      </c>
      <c r="AP647">
        <v>0</v>
      </c>
      <c r="AQ647">
        <v>0</v>
      </c>
      <c r="AR647">
        <v>0</v>
      </c>
    </row>
    <row r="648" spans="1:44" x14ac:dyDescent="0.2">
      <c r="A648">
        <f>ROW(Source!A435)</f>
        <v>435</v>
      </c>
      <c r="B648">
        <v>68193556</v>
      </c>
      <c r="C648">
        <v>68193542</v>
      </c>
      <c r="D648">
        <v>64873129</v>
      </c>
      <c r="E648">
        <v>1</v>
      </c>
      <c r="F648">
        <v>1</v>
      </c>
      <c r="G648">
        <v>1</v>
      </c>
      <c r="H648">
        <v>2</v>
      </c>
      <c r="I648" t="s">
        <v>715</v>
      </c>
      <c r="J648" t="s">
        <v>716</v>
      </c>
      <c r="K648" t="s">
        <v>717</v>
      </c>
      <c r="L648">
        <v>1368</v>
      </c>
      <c r="N648">
        <v>1011</v>
      </c>
      <c r="O648" t="s">
        <v>669</v>
      </c>
      <c r="P648" t="s">
        <v>669</v>
      </c>
      <c r="Q648">
        <v>1</v>
      </c>
      <c r="X648">
        <v>0.02</v>
      </c>
      <c r="Y648">
        <v>0</v>
      </c>
      <c r="Z648">
        <v>87.17</v>
      </c>
      <c r="AA648">
        <v>11.6</v>
      </c>
      <c r="AB648">
        <v>0</v>
      </c>
      <c r="AC648">
        <v>0</v>
      </c>
      <c r="AD648">
        <v>1</v>
      </c>
      <c r="AE648">
        <v>0</v>
      </c>
      <c r="AF648" t="s">
        <v>3</v>
      </c>
      <c r="AG648">
        <v>0.02</v>
      </c>
      <c r="AH648">
        <v>2</v>
      </c>
      <c r="AI648">
        <v>68193546</v>
      </c>
      <c r="AJ648">
        <v>662</v>
      </c>
      <c r="AK648">
        <v>0</v>
      </c>
      <c r="AL648">
        <v>0</v>
      </c>
      <c r="AM648">
        <v>0</v>
      </c>
      <c r="AN648">
        <v>0</v>
      </c>
      <c r="AO648">
        <v>0</v>
      </c>
      <c r="AP648">
        <v>0</v>
      </c>
      <c r="AQ648">
        <v>0</v>
      </c>
      <c r="AR648">
        <v>0</v>
      </c>
    </row>
    <row r="649" spans="1:44" x14ac:dyDescent="0.2">
      <c r="A649">
        <f>ROW(Source!A435)</f>
        <v>435</v>
      </c>
      <c r="B649">
        <v>68193557</v>
      </c>
      <c r="C649">
        <v>68193542</v>
      </c>
      <c r="D649">
        <v>64808671</v>
      </c>
      <c r="E649">
        <v>1</v>
      </c>
      <c r="F649">
        <v>1</v>
      </c>
      <c r="G649">
        <v>1</v>
      </c>
      <c r="H649">
        <v>3</v>
      </c>
      <c r="I649" t="s">
        <v>927</v>
      </c>
      <c r="J649" t="s">
        <v>928</v>
      </c>
      <c r="K649" t="s">
        <v>929</v>
      </c>
      <c r="L649">
        <v>1348</v>
      </c>
      <c r="N649">
        <v>1009</v>
      </c>
      <c r="O649" t="s">
        <v>133</v>
      </c>
      <c r="P649" t="s">
        <v>133</v>
      </c>
      <c r="Q649">
        <v>1000</v>
      </c>
      <c r="X649">
        <v>5.9999999999999995E-4</v>
      </c>
      <c r="Y649">
        <v>1820.01</v>
      </c>
      <c r="Z649">
        <v>0</v>
      </c>
      <c r="AA649">
        <v>0</v>
      </c>
      <c r="AB649">
        <v>0</v>
      </c>
      <c r="AC649">
        <v>0</v>
      </c>
      <c r="AD649">
        <v>1</v>
      </c>
      <c r="AE649">
        <v>0</v>
      </c>
      <c r="AF649" t="s">
        <v>3</v>
      </c>
      <c r="AG649">
        <v>5.9999999999999995E-4</v>
      </c>
      <c r="AH649">
        <v>2</v>
      </c>
      <c r="AI649">
        <v>68193547</v>
      </c>
      <c r="AJ649">
        <v>663</v>
      </c>
      <c r="AK649">
        <v>0</v>
      </c>
      <c r="AL649">
        <v>0</v>
      </c>
      <c r="AM649">
        <v>0</v>
      </c>
      <c r="AN649">
        <v>0</v>
      </c>
      <c r="AO649">
        <v>0</v>
      </c>
      <c r="AP649">
        <v>0</v>
      </c>
      <c r="AQ649">
        <v>0</v>
      </c>
      <c r="AR649">
        <v>0</v>
      </c>
    </row>
    <row r="650" spans="1:44" x14ac:dyDescent="0.2">
      <c r="A650">
        <f>ROW(Source!A435)</f>
        <v>435</v>
      </c>
      <c r="B650">
        <v>68193558</v>
      </c>
      <c r="C650">
        <v>68193542</v>
      </c>
      <c r="D650">
        <v>64808986</v>
      </c>
      <c r="E650">
        <v>1</v>
      </c>
      <c r="F650">
        <v>1</v>
      </c>
      <c r="G650">
        <v>1</v>
      </c>
      <c r="H650">
        <v>3</v>
      </c>
      <c r="I650" t="s">
        <v>930</v>
      </c>
      <c r="J650" t="s">
        <v>931</v>
      </c>
      <c r="K650" t="s">
        <v>932</v>
      </c>
      <c r="L650">
        <v>1346</v>
      </c>
      <c r="N650">
        <v>1009</v>
      </c>
      <c r="O650" t="s">
        <v>120</v>
      </c>
      <c r="P650" t="s">
        <v>120</v>
      </c>
      <c r="Q650">
        <v>1</v>
      </c>
      <c r="X650">
        <v>0.02</v>
      </c>
      <c r="Y650">
        <v>28.67</v>
      </c>
      <c r="Z650">
        <v>0</v>
      </c>
      <c r="AA650">
        <v>0</v>
      </c>
      <c r="AB650">
        <v>0</v>
      </c>
      <c r="AC650">
        <v>0</v>
      </c>
      <c r="AD650">
        <v>1</v>
      </c>
      <c r="AE650">
        <v>0</v>
      </c>
      <c r="AF650" t="s">
        <v>3</v>
      </c>
      <c r="AG650">
        <v>0.02</v>
      </c>
      <c r="AH650">
        <v>2</v>
      </c>
      <c r="AI650">
        <v>68193548</v>
      </c>
      <c r="AJ650">
        <v>664</v>
      </c>
      <c r="AK650">
        <v>0</v>
      </c>
      <c r="AL650">
        <v>0</v>
      </c>
      <c r="AM650">
        <v>0</v>
      </c>
      <c r="AN650">
        <v>0</v>
      </c>
      <c r="AO650">
        <v>0</v>
      </c>
      <c r="AP650">
        <v>0</v>
      </c>
      <c r="AQ650">
        <v>0</v>
      </c>
      <c r="AR650">
        <v>0</v>
      </c>
    </row>
    <row r="651" spans="1:44" x14ac:dyDescent="0.2">
      <c r="A651">
        <f>ROW(Source!A435)</f>
        <v>435</v>
      </c>
      <c r="B651">
        <v>68193559</v>
      </c>
      <c r="C651">
        <v>68193542</v>
      </c>
      <c r="D651">
        <v>64809290</v>
      </c>
      <c r="E651">
        <v>1</v>
      </c>
      <c r="F651">
        <v>1</v>
      </c>
      <c r="G651">
        <v>1</v>
      </c>
      <c r="H651">
        <v>3</v>
      </c>
      <c r="I651" t="s">
        <v>933</v>
      </c>
      <c r="J651" t="s">
        <v>934</v>
      </c>
      <c r="K651" t="s">
        <v>935</v>
      </c>
      <c r="L651">
        <v>1346</v>
      </c>
      <c r="N651">
        <v>1009</v>
      </c>
      <c r="O651" t="s">
        <v>120</v>
      </c>
      <c r="P651" t="s">
        <v>120</v>
      </c>
      <c r="Q651">
        <v>1</v>
      </c>
      <c r="X651">
        <v>0.16</v>
      </c>
      <c r="Y651">
        <v>30.5</v>
      </c>
      <c r="Z651">
        <v>0</v>
      </c>
      <c r="AA651">
        <v>0</v>
      </c>
      <c r="AB651">
        <v>0</v>
      </c>
      <c r="AC651">
        <v>0</v>
      </c>
      <c r="AD651">
        <v>1</v>
      </c>
      <c r="AE651">
        <v>0</v>
      </c>
      <c r="AF651" t="s">
        <v>3</v>
      </c>
      <c r="AG651">
        <v>0.16</v>
      </c>
      <c r="AH651">
        <v>2</v>
      </c>
      <c r="AI651">
        <v>68193549</v>
      </c>
      <c r="AJ651">
        <v>665</v>
      </c>
      <c r="AK651">
        <v>0</v>
      </c>
      <c r="AL651">
        <v>0</v>
      </c>
      <c r="AM651">
        <v>0</v>
      </c>
      <c r="AN651">
        <v>0</v>
      </c>
      <c r="AO651">
        <v>0</v>
      </c>
      <c r="AP651">
        <v>0</v>
      </c>
      <c r="AQ651">
        <v>0</v>
      </c>
      <c r="AR651">
        <v>0</v>
      </c>
    </row>
    <row r="652" spans="1:44" x14ac:dyDescent="0.2">
      <c r="A652">
        <f>ROW(Source!A435)</f>
        <v>435</v>
      </c>
      <c r="B652">
        <v>68193560</v>
      </c>
      <c r="C652">
        <v>68193542</v>
      </c>
      <c r="D652">
        <v>64862990</v>
      </c>
      <c r="E652">
        <v>1</v>
      </c>
      <c r="F652">
        <v>1</v>
      </c>
      <c r="G652">
        <v>1</v>
      </c>
      <c r="H652">
        <v>3</v>
      </c>
      <c r="I652" t="s">
        <v>936</v>
      </c>
      <c r="J652" t="s">
        <v>937</v>
      </c>
      <c r="K652" t="s">
        <v>938</v>
      </c>
      <c r="L652">
        <v>1356</v>
      </c>
      <c r="N652">
        <v>1010</v>
      </c>
      <c r="O652" t="s">
        <v>271</v>
      </c>
      <c r="P652" t="s">
        <v>271</v>
      </c>
      <c r="Q652">
        <v>1000</v>
      </c>
      <c r="X652">
        <v>1.2200000000000001E-2</v>
      </c>
      <c r="Y652">
        <v>78.8</v>
      </c>
      <c r="Z652">
        <v>0</v>
      </c>
      <c r="AA652">
        <v>0</v>
      </c>
      <c r="AB652">
        <v>0</v>
      </c>
      <c r="AC652">
        <v>0</v>
      </c>
      <c r="AD652">
        <v>1</v>
      </c>
      <c r="AE652">
        <v>0</v>
      </c>
      <c r="AF652" t="s">
        <v>3</v>
      </c>
      <c r="AG652">
        <v>1.2200000000000001E-2</v>
      </c>
      <c r="AH652">
        <v>2</v>
      </c>
      <c r="AI652">
        <v>68193550</v>
      </c>
      <c r="AJ652">
        <v>666</v>
      </c>
      <c r="AK652">
        <v>0</v>
      </c>
      <c r="AL652">
        <v>0</v>
      </c>
      <c r="AM652">
        <v>0</v>
      </c>
      <c r="AN652">
        <v>0</v>
      </c>
      <c r="AO652">
        <v>0</v>
      </c>
      <c r="AP652">
        <v>0</v>
      </c>
      <c r="AQ652">
        <v>0</v>
      </c>
      <c r="AR652">
        <v>0</v>
      </c>
    </row>
    <row r="653" spans="1:44" x14ac:dyDescent="0.2">
      <c r="A653">
        <f>ROW(Source!A435)</f>
        <v>435</v>
      </c>
      <c r="B653">
        <v>68193561</v>
      </c>
      <c r="C653">
        <v>68193542</v>
      </c>
      <c r="D653">
        <v>64863842</v>
      </c>
      <c r="E653">
        <v>1</v>
      </c>
      <c r="F653">
        <v>1</v>
      </c>
      <c r="G653">
        <v>1</v>
      </c>
      <c r="H653">
        <v>3</v>
      </c>
      <c r="I653" t="s">
        <v>939</v>
      </c>
      <c r="J653" t="s">
        <v>940</v>
      </c>
      <c r="K653" t="s">
        <v>941</v>
      </c>
      <c r="L653">
        <v>1355</v>
      </c>
      <c r="N653">
        <v>1010</v>
      </c>
      <c r="O653" t="s">
        <v>235</v>
      </c>
      <c r="P653" t="s">
        <v>235</v>
      </c>
      <c r="Q653">
        <v>100</v>
      </c>
      <c r="X653">
        <v>0.05</v>
      </c>
      <c r="Y653">
        <v>112</v>
      </c>
      <c r="Z653">
        <v>0</v>
      </c>
      <c r="AA653">
        <v>0</v>
      </c>
      <c r="AB653">
        <v>0</v>
      </c>
      <c r="AC653">
        <v>0</v>
      </c>
      <c r="AD653">
        <v>1</v>
      </c>
      <c r="AE653">
        <v>0</v>
      </c>
      <c r="AF653" t="s">
        <v>3</v>
      </c>
      <c r="AG653">
        <v>0.05</v>
      </c>
      <c r="AH653">
        <v>2</v>
      </c>
      <c r="AI653">
        <v>68193551</v>
      </c>
      <c r="AJ653">
        <v>667</v>
      </c>
      <c r="AK653">
        <v>0</v>
      </c>
      <c r="AL653">
        <v>0</v>
      </c>
      <c r="AM653">
        <v>0</v>
      </c>
      <c r="AN653">
        <v>0</v>
      </c>
      <c r="AO653">
        <v>0</v>
      </c>
      <c r="AP653">
        <v>0</v>
      </c>
      <c r="AQ653">
        <v>0</v>
      </c>
      <c r="AR653">
        <v>0</v>
      </c>
    </row>
    <row r="654" spans="1:44" x14ac:dyDescent="0.2">
      <c r="A654">
        <f>ROW(Source!A435)</f>
        <v>435</v>
      </c>
      <c r="B654">
        <v>68193562</v>
      </c>
      <c r="C654">
        <v>68193542</v>
      </c>
      <c r="D654">
        <v>64870754</v>
      </c>
      <c r="E654">
        <v>1</v>
      </c>
      <c r="F654">
        <v>1</v>
      </c>
      <c r="G654">
        <v>1</v>
      </c>
      <c r="H654">
        <v>3</v>
      </c>
      <c r="I654" t="s">
        <v>912</v>
      </c>
      <c r="J654" t="s">
        <v>913</v>
      </c>
      <c r="K654" t="s">
        <v>914</v>
      </c>
      <c r="L654">
        <v>1374</v>
      </c>
      <c r="N654">
        <v>1013</v>
      </c>
      <c r="O654" t="s">
        <v>915</v>
      </c>
      <c r="P654" t="s">
        <v>915</v>
      </c>
      <c r="Q654">
        <v>1</v>
      </c>
      <c r="X654">
        <v>1.01</v>
      </c>
      <c r="Y654">
        <v>1</v>
      </c>
      <c r="Z654">
        <v>0</v>
      </c>
      <c r="AA654">
        <v>0</v>
      </c>
      <c r="AB654">
        <v>0</v>
      </c>
      <c r="AC654">
        <v>0</v>
      </c>
      <c r="AD654">
        <v>1</v>
      </c>
      <c r="AE654">
        <v>0</v>
      </c>
      <c r="AF654" t="s">
        <v>3</v>
      </c>
      <c r="AG654">
        <v>1.01</v>
      </c>
      <c r="AH654">
        <v>2</v>
      </c>
      <c r="AI654">
        <v>68193552</v>
      </c>
      <c r="AJ654">
        <v>668</v>
      </c>
      <c r="AK654">
        <v>0</v>
      </c>
      <c r="AL654">
        <v>0</v>
      </c>
      <c r="AM654">
        <v>0</v>
      </c>
      <c r="AN654">
        <v>0</v>
      </c>
      <c r="AO654">
        <v>0</v>
      </c>
      <c r="AP654">
        <v>0</v>
      </c>
      <c r="AQ654">
        <v>0</v>
      </c>
      <c r="AR654">
        <v>0</v>
      </c>
    </row>
    <row r="655" spans="1:44" x14ac:dyDescent="0.2">
      <c r="A655">
        <f>ROW(Source!A436)</f>
        <v>436</v>
      </c>
      <c r="B655">
        <v>68193572</v>
      </c>
      <c r="C655">
        <v>68193563</v>
      </c>
      <c r="D655">
        <v>29361034</v>
      </c>
      <c r="E655">
        <v>1</v>
      </c>
      <c r="F655">
        <v>1</v>
      </c>
      <c r="G655">
        <v>1</v>
      </c>
      <c r="H655">
        <v>1</v>
      </c>
      <c r="I655" t="s">
        <v>916</v>
      </c>
      <c r="J655" t="s">
        <v>3</v>
      </c>
      <c r="K655" t="s">
        <v>917</v>
      </c>
      <c r="L655">
        <v>1369</v>
      </c>
      <c r="N655">
        <v>1013</v>
      </c>
      <c r="O655" t="s">
        <v>665</v>
      </c>
      <c r="P655" t="s">
        <v>665</v>
      </c>
      <c r="Q655">
        <v>1</v>
      </c>
      <c r="X655">
        <v>2.82</v>
      </c>
      <c r="Y655">
        <v>0</v>
      </c>
      <c r="Z655">
        <v>0</v>
      </c>
      <c r="AA655">
        <v>0</v>
      </c>
      <c r="AB655">
        <v>9.4</v>
      </c>
      <c r="AC655">
        <v>0</v>
      </c>
      <c r="AD655">
        <v>1</v>
      </c>
      <c r="AE655">
        <v>1</v>
      </c>
      <c r="AF655" t="s">
        <v>3</v>
      </c>
      <c r="AG655">
        <v>2.82</v>
      </c>
      <c r="AH655">
        <v>2</v>
      </c>
      <c r="AI655">
        <v>68193564</v>
      </c>
      <c r="AJ655">
        <v>669</v>
      </c>
      <c r="AK655">
        <v>0</v>
      </c>
      <c r="AL655">
        <v>0</v>
      </c>
      <c r="AM655">
        <v>0</v>
      </c>
      <c r="AN655">
        <v>0</v>
      </c>
      <c r="AO655">
        <v>0</v>
      </c>
      <c r="AP655">
        <v>0</v>
      </c>
      <c r="AQ655">
        <v>0</v>
      </c>
      <c r="AR655">
        <v>0</v>
      </c>
    </row>
    <row r="656" spans="1:44" x14ac:dyDescent="0.2">
      <c r="A656">
        <f>ROW(Source!A436)</f>
        <v>436</v>
      </c>
      <c r="B656">
        <v>68193573</v>
      </c>
      <c r="C656">
        <v>68193563</v>
      </c>
      <c r="D656">
        <v>121548</v>
      </c>
      <c r="E656">
        <v>1</v>
      </c>
      <c r="F656">
        <v>1</v>
      </c>
      <c r="G656">
        <v>1</v>
      </c>
      <c r="H656">
        <v>1</v>
      </c>
      <c r="I656" t="s">
        <v>44</v>
      </c>
      <c r="J656" t="s">
        <v>3</v>
      </c>
      <c r="K656" t="s">
        <v>723</v>
      </c>
      <c r="L656">
        <v>608254</v>
      </c>
      <c r="N656">
        <v>1013</v>
      </c>
      <c r="O656" t="s">
        <v>724</v>
      </c>
      <c r="P656" t="s">
        <v>724</v>
      </c>
      <c r="Q656">
        <v>1</v>
      </c>
      <c r="X656">
        <v>0.01</v>
      </c>
      <c r="Y656">
        <v>0</v>
      </c>
      <c r="Z656">
        <v>0</v>
      </c>
      <c r="AA656">
        <v>0</v>
      </c>
      <c r="AB656">
        <v>0</v>
      </c>
      <c r="AC656">
        <v>0</v>
      </c>
      <c r="AD656">
        <v>1</v>
      </c>
      <c r="AE656">
        <v>2</v>
      </c>
      <c r="AF656" t="s">
        <v>3</v>
      </c>
      <c r="AG656">
        <v>0.01</v>
      </c>
      <c r="AH656">
        <v>2</v>
      </c>
      <c r="AI656">
        <v>68193565</v>
      </c>
      <c r="AJ656">
        <v>670</v>
      </c>
      <c r="AK656">
        <v>0</v>
      </c>
      <c r="AL656">
        <v>0</v>
      </c>
      <c r="AM656">
        <v>0</v>
      </c>
      <c r="AN656">
        <v>0</v>
      </c>
      <c r="AO656">
        <v>0</v>
      </c>
      <c r="AP656">
        <v>0</v>
      </c>
      <c r="AQ656">
        <v>0</v>
      </c>
      <c r="AR656">
        <v>0</v>
      </c>
    </row>
    <row r="657" spans="1:44" x14ac:dyDescent="0.2">
      <c r="A657">
        <f>ROW(Source!A436)</f>
        <v>436</v>
      </c>
      <c r="B657">
        <v>68193574</v>
      </c>
      <c r="C657">
        <v>68193563</v>
      </c>
      <c r="D657">
        <v>64871266</v>
      </c>
      <c r="E657">
        <v>1</v>
      </c>
      <c r="F657">
        <v>1</v>
      </c>
      <c r="G657">
        <v>1</v>
      </c>
      <c r="H657">
        <v>2</v>
      </c>
      <c r="I657" t="s">
        <v>918</v>
      </c>
      <c r="J657" t="s">
        <v>919</v>
      </c>
      <c r="K657" t="s">
        <v>920</v>
      </c>
      <c r="L657">
        <v>1368</v>
      </c>
      <c r="N657">
        <v>1011</v>
      </c>
      <c r="O657" t="s">
        <v>669</v>
      </c>
      <c r="P657" t="s">
        <v>669</v>
      </c>
      <c r="Q657">
        <v>1</v>
      </c>
      <c r="X657">
        <v>0.01</v>
      </c>
      <c r="Y657">
        <v>0</v>
      </c>
      <c r="Z657">
        <v>134.65</v>
      </c>
      <c r="AA657">
        <v>13.5</v>
      </c>
      <c r="AB657">
        <v>0</v>
      </c>
      <c r="AC657">
        <v>0</v>
      </c>
      <c r="AD657">
        <v>1</v>
      </c>
      <c r="AE657">
        <v>0</v>
      </c>
      <c r="AF657" t="s">
        <v>3</v>
      </c>
      <c r="AG657">
        <v>0.01</v>
      </c>
      <c r="AH657">
        <v>2</v>
      </c>
      <c r="AI657">
        <v>68193566</v>
      </c>
      <c r="AJ657">
        <v>671</v>
      </c>
      <c r="AK657">
        <v>0</v>
      </c>
      <c r="AL657">
        <v>0</v>
      </c>
      <c r="AM657">
        <v>0</v>
      </c>
      <c r="AN657">
        <v>0</v>
      </c>
      <c r="AO657">
        <v>0</v>
      </c>
      <c r="AP657">
        <v>0</v>
      </c>
      <c r="AQ657">
        <v>0</v>
      </c>
      <c r="AR657">
        <v>0</v>
      </c>
    </row>
    <row r="658" spans="1:44" x14ac:dyDescent="0.2">
      <c r="A658">
        <f>ROW(Source!A436)</f>
        <v>436</v>
      </c>
      <c r="B658">
        <v>68193575</v>
      </c>
      <c r="C658">
        <v>68193563</v>
      </c>
      <c r="D658">
        <v>64873129</v>
      </c>
      <c r="E658">
        <v>1</v>
      </c>
      <c r="F658">
        <v>1</v>
      </c>
      <c r="G658">
        <v>1</v>
      </c>
      <c r="H658">
        <v>2</v>
      </c>
      <c r="I658" t="s">
        <v>715</v>
      </c>
      <c r="J658" t="s">
        <v>716</v>
      </c>
      <c r="K658" t="s">
        <v>717</v>
      </c>
      <c r="L658">
        <v>1368</v>
      </c>
      <c r="N658">
        <v>1011</v>
      </c>
      <c r="O658" t="s">
        <v>669</v>
      </c>
      <c r="P658" t="s">
        <v>669</v>
      </c>
      <c r="Q658">
        <v>1</v>
      </c>
      <c r="X658">
        <v>0.01</v>
      </c>
      <c r="Y658">
        <v>0</v>
      </c>
      <c r="Z658">
        <v>87.17</v>
      </c>
      <c r="AA658">
        <v>11.6</v>
      </c>
      <c r="AB658">
        <v>0</v>
      </c>
      <c r="AC658">
        <v>0</v>
      </c>
      <c r="AD658">
        <v>1</v>
      </c>
      <c r="AE658">
        <v>0</v>
      </c>
      <c r="AF658" t="s">
        <v>3</v>
      </c>
      <c r="AG658">
        <v>0.01</v>
      </c>
      <c r="AH658">
        <v>2</v>
      </c>
      <c r="AI658">
        <v>68193567</v>
      </c>
      <c r="AJ658">
        <v>672</v>
      </c>
      <c r="AK658">
        <v>0</v>
      </c>
      <c r="AL658">
        <v>0</v>
      </c>
      <c r="AM658">
        <v>0</v>
      </c>
      <c r="AN658">
        <v>0</v>
      </c>
      <c r="AO658">
        <v>0</v>
      </c>
      <c r="AP658">
        <v>0</v>
      </c>
      <c r="AQ658">
        <v>0</v>
      </c>
      <c r="AR658">
        <v>0</v>
      </c>
    </row>
    <row r="659" spans="1:44" x14ac:dyDescent="0.2">
      <c r="A659">
        <f>ROW(Source!A436)</f>
        <v>436</v>
      </c>
      <c r="B659">
        <v>68193576</v>
      </c>
      <c r="C659">
        <v>68193563</v>
      </c>
      <c r="D659">
        <v>64808986</v>
      </c>
      <c r="E659">
        <v>1</v>
      </c>
      <c r="F659">
        <v>1</v>
      </c>
      <c r="G659">
        <v>1</v>
      </c>
      <c r="H659">
        <v>3</v>
      </c>
      <c r="I659" t="s">
        <v>930</v>
      </c>
      <c r="J659" t="s">
        <v>931</v>
      </c>
      <c r="K659" t="s">
        <v>932</v>
      </c>
      <c r="L659">
        <v>1346</v>
      </c>
      <c r="N659">
        <v>1009</v>
      </c>
      <c r="O659" t="s">
        <v>120</v>
      </c>
      <c r="P659" t="s">
        <v>120</v>
      </c>
      <c r="Q659">
        <v>1</v>
      </c>
      <c r="X659">
        <v>0.05</v>
      </c>
      <c r="Y659">
        <v>28.67</v>
      </c>
      <c r="Z659">
        <v>0</v>
      </c>
      <c r="AA659">
        <v>0</v>
      </c>
      <c r="AB659">
        <v>0</v>
      </c>
      <c r="AC659">
        <v>0</v>
      </c>
      <c r="AD659">
        <v>1</v>
      </c>
      <c r="AE659">
        <v>0</v>
      </c>
      <c r="AF659" t="s">
        <v>3</v>
      </c>
      <c r="AG659">
        <v>0.05</v>
      </c>
      <c r="AH659">
        <v>2</v>
      </c>
      <c r="AI659">
        <v>68193568</v>
      </c>
      <c r="AJ659">
        <v>673</v>
      </c>
      <c r="AK659">
        <v>0</v>
      </c>
      <c r="AL659">
        <v>0</v>
      </c>
      <c r="AM659">
        <v>0</v>
      </c>
      <c r="AN659">
        <v>0</v>
      </c>
      <c r="AO659">
        <v>0</v>
      </c>
      <c r="AP659">
        <v>0</v>
      </c>
      <c r="AQ659">
        <v>0</v>
      </c>
      <c r="AR659">
        <v>0</v>
      </c>
    </row>
    <row r="660" spans="1:44" x14ac:dyDescent="0.2">
      <c r="A660">
        <f>ROW(Source!A436)</f>
        <v>436</v>
      </c>
      <c r="B660">
        <v>68193577</v>
      </c>
      <c r="C660">
        <v>68193563</v>
      </c>
      <c r="D660">
        <v>64809271</v>
      </c>
      <c r="E660">
        <v>1</v>
      </c>
      <c r="F660">
        <v>1</v>
      </c>
      <c r="G660">
        <v>1</v>
      </c>
      <c r="H660">
        <v>3</v>
      </c>
      <c r="I660" t="s">
        <v>942</v>
      </c>
      <c r="J660" t="s">
        <v>943</v>
      </c>
      <c r="K660" t="s">
        <v>944</v>
      </c>
      <c r="L660">
        <v>1308</v>
      </c>
      <c r="N660">
        <v>1003</v>
      </c>
      <c r="O660" t="s">
        <v>259</v>
      </c>
      <c r="P660" t="s">
        <v>259</v>
      </c>
      <c r="Q660">
        <v>100</v>
      </c>
      <c r="X660">
        <v>0.05</v>
      </c>
      <c r="Y660">
        <v>120.36</v>
      </c>
      <c r="Z660">
        <v>0</v>
      </c>
      <c r="AA660">
        <v>0</v>
      </c>
      <c r="AB660">
        <v>0</v>
      </c>
      <c r="AC660">
        <v>0</v>
      </c>
      <c r="AD660">
        <v>1</v>
      </c>
      <c r="AE660">
        <v>0</v>
      </c>
      <c r="AF660" t="s">
        <v>3</v>
      </c>
      <c r="AG660">
        <v>0.05</v>
      </c>
      <c r="AH660">
        <v>2</v>
      </c>
      <c r="AI660">
        <v>68193569</v>
      </c>
      <c r="AJ660">
        <v>674</v>
      </c>
      <c r="AK660">
        <v>0</v>
      </c>
      <c r="AL660">
        <v>0</v>
      </c>
      <c r="AM660">
        <v>0</v>
      </c>
      <c r="AN660">
        <v>0</v>
      </c>
      <c r="AO660">
        <v>0</v>
      </c>
      <c r="AP660">
        <v>0</v>
      </c>
      <c r="AQ660">
        <v>0</v>
      </c>
      <c r="AR660">
        <v>0</v>
      </c>
    </row>
    <row r="661" spans="1:44" x14ac:dyDescent="0.2">
      <c r="A661">
        <f>ROW(Source!A436)</f>
        <v>436</v>
      </c>
      <c r="B661">
        <v>68193578</v>
      </c>
      <c r="C661">
        <v>68193563</v>
      </c>
      <c r="D661">
        <v>64809290</v>
      </c>
      <c r="E661">
        <v>1</v>
      </c>
      <c r="F661">
        <v>1</v>
      </c>
      <c r="G661">
        <v>1</v>
      </c>
      <c r="H661">
        <v>3</v>
      </c>
      <c r="I661" t="s">
        <v>933</v>
      </c>
      <c r="J661" t="s">
        <v>934</v>
      </c>
      <c r="K661" t="s">
        <v>935</v>
      </c>
      <c r="L661">
        <v>1346</v>
      </c>
      <c r="N661">
        <v>1009</v>
      </c>
      <c r="O661" t="s">
        <v>120</v>
      </c>
      <c r="P661" t="s">
        <v>120</v>
      </c>
      <c r="Q661">
        <v>1</v>
      </c>
      <c r="X661">
        <v>0.16</v>
      </c>
      <c r="Y661">
        <v>30.5</v>
      </c>
      <c r="Z661">
        <v>0</v>
      </c>
      <c r="AA661">
        <v>0</v>
      </c>
      <c r="AB661">
        <v>0</v>
      </c>
      <c r="AC661">
        <v>0</v>
      </c>
      <c r="AD661">
        <v>1</v>
      </c>
      <c r="AE661">
        <v>0</v>
      </c>
      <c r="AF661" t="s">
        <v>3</v>
      </c>
      <c r="AG661">
        <v>0.16</v>
      </c>
      <c r="AH661">
        <v>2</v>
      </c>
      <c r="AI661">
        <v>68193570</v>
      </c>
      <c r="AJ661">
        <v>675</v>
      </c>
      <c r="AK661">
        <v>0</v>
      </c>
      <c r="AL661">
        <v>0</v>
      </c>
      <c r="AM661">
        <v>0</v>
      </c>
      <c r="AN661">
        <v>0</v>
      </c>
      <c r="AO661">
        <v>0</v>
      </c>
      <c r="AP661">
        <v>0</v>
      </c>
      <c r="AQ661">
        <v>0</v>
      </c>
      <c r="AR661">
        <v>0</v>
      </c>
    </row>
    <row r="662" spans="1:44" x14ac:dyDescent="0.2">
      <c r="A662">
        <f>ROW(Source!A436)</f>
        <v>436</v>
      </c>
      <c r="B662">
        <v>68193579</v>
      </c>
      <c r="C662">
        <v>68193563</v>
      </c>
      <c r="D662">
        <v>64870754</v>
      </c>
      <c r="E662">
        <v>1</v>
      </c>
      <c r="F662">
        <v>1</v>
      </c>
      <c r="G662">
        <v>1</v>
      </c>
      <c r="H662">
        <v>3</v>
      </c>
      <c r="I662" t="s">
        <v>912</v>
      </c>
      <c r="J662" t="s">
        <v>913</v>
      </c>
      <c r="K662" t="s">
        <v>914</v>
      </c>
      <c r="L662">
        <v>1374</v>
      </c>
      <c r="N662">
        <v>1013</v>
      </c>
      <c r="O662" t="s">
        <v>915</v>
      </c>
      <c r="P662" t="s">
        <v>915</v>
      </c>
      <c r="Q662">
        <v>1</v>
      </c>
      <c r="X662">
        <v>0.53</v>
      </c>
      <c r="Y662">
        <v>1</v>
      </c>
      <c r="Z662">
        <v>0</v>
      </c>
      <c r="AA662">
        <v>0</v>
      </c>
      <c r="AB662">
        <v>0</v>
      </c>
      <c r="AC662">
        <v>0</v>
      </c>
      <c r="AD662">
        <v>1</v>
      </c>
      <c r="AE662">
        <v>0</v>
      </c>
      <c r="AF662" t="s">
        <v>3</v>
      </c>
      <c r="AG662">
        <v>0.53</v>
      </c>
      <c r="AH662">
        <v>2</v>
      </c>
      <c r="AI662">
        <v>68193571</v>
      </c>
      <c r="AJ662">
        <v>676</v>
      </c>
      <c r="AK662">
        <v>0</v>
      </c>
      <c r="AL662">
        <v>0</v>
      </c>
      <c r="AM662">
        <v>0</v>
      </c>
      <c r="AN662">
        <v>0</v>
      </c>
      <c r="AO662">
        <v>0</v>
      </c>
      <c r="AP662">
        <v>0</v>
      </c>
      <c r="AQ662">
        <v>0</v>
      </c>
      <c r="AR662">
        <v>0</v>
      </c>
    </row>
    <row r="663" spans="1:44" x14ac:dyDescent="0.2">
      <c r="A663">
        <f>ROW(Source!A438)</f>
        <v>438</v>
      </c>
      <c r="B663">
        <v>68193592</v>
      </c>
      <c r="C663">
        <v>68193581</v>
      </c>
      <c r="D663">
        <v>29364679</v>
      </c>
      <c r="E663">
        <v>1</v>
      </c>
      <c r="F663">
        <v>1</v>
      </c>
      <c r="G663">
        <v>1</v>
      </c>
      <c r="H663">
        <v>1</v>
      </c>
      <c r="I663" t="s">
        <v>945</v>
      </c>
      <c r="J663" t="s">
        <v>3</v>
      </c>
      <c r="K663" t="s">
        <v>946</v>
      </c>
      <c r="L663">
        <v>1369</v>
      </c>
      <c r="N663">
        <v>1013</v>
      </c>
      <c r="O663" t="s">
        <v>665</v>
      </c>
      <c r="P663" t="s">
        <v>665</v>
      </c>
      <c r="Q663">
        <v>1</v>
      </c>
      <c r="X663">
        <v>30.48</v>
      </c>
      <c r="Y663">
        <v>0</v>
      </c>
      <c r="Z663">
        <v>0</v>
      </c>
      <c r="AA663">
        <v>0</v>
      </c>
      <c r="AB663">
        <v>9.92</v>
      </c>
      <c r="AC663">
        <v>0</v>
      </c>
      <c r="AD663">
        <v>1</v>
      </c>
      <c r="AE663">
        <v>1</v>
      </c>
      <c r="AF663" t="s">
        <v>3</v>
      </c>
      <c r="AG663">
        <v>30.48</v>
      </c>
      <c r="AH663">
        <v>2</v>
      </c>
      <c r="AI663">
        <v>68193582</v>
      </c>
      <c r="AJ663">
        <v>677</v>
      </c>
      <c r="AK663">
        <v>0</v>
      </c>
      <c r="AL663">
        <v>0</v>
      </c>
      <c r="AM663">
        <v>0</v>
      </c>
      <c r="AN663">
        <v>0</v>
      </c>
      <c r="AO663">
        <v>0</v>
      </c>
      <c r="AP663">
        <v>0</v>
      </c>
      <c r="AQ663">
        <v>0</v>
      </c>
      <c r="AR663">
        <v>0</v>
      </c>
    </row>
    <row r="664" spans="1:44" x14ac:dyDescent="0.2">
      <c r="A664">
        <f>ROW(Source!A438)</f>
        <v>438</v>
      </c>
      <c r="B664">
        <v>68193593</v>
      </c>
      <c r="C664">
        <v>68193581</v>
      </c>
      <c r="D664">
        <v>121548</v>
      </c>
      <c r="E664">
        <v>1</v>
      </c>
      <c r="F664">
        <v>1</v>
      </c>
      <c r="G664">
        <v>1</v>
      </c>
      <c r="H664">
        <v>1</v>
      </c>
      <c r="I664" t="s">
        <v>44</v>
      </c>
      <c r="J664" t="s">
        <v>3</v>
      </c>
      <c r="K664" t="s">
        <v>723</v>
      </c>
      <c r="L664">
        <v>608254</v>
      </c>
      <c r="N664">
        <v>1013</v>
      </c>
      <c r="O664" t="s">
        <v>724</v>
      </c>
      <c r="P664" t="s">
        <v>724</v>
      </c>
      <c r="Q664">
        <v>1</v>
      </c>
      <c r="X664">
        <v>0.03</v>
      </c>
      <c r="Y664">
        <v>0</v>
      </c>
      <c r="Z664">
        <v>0</v>
      </c>
      <c r="AA664">
        <v>0</v>
      </c>
      <c r="AB664">
        <v>0</v>
      </c>
      <c r="AC664">
        <v>0</v>
      </c>
      <c r="AD664">
        <v>1</v>
      </c>
      <c r="AE664">
        <v>2</v>
      </c>
      <c r="AF664" t="s">
        <v>3</v>
      </c>
      <c r="AG664">
        <v>0.03</v>
      </c>
      <c r="AH664">
        <v>2</v>
      </c>
      <c r="AI664">
        <v>68193583</v>
      </c>
      <c r="AJ664">
        <v>678</v>
      </c>
      <c r="AK664">
        <v>0</v>
      </c>
      <c r="AL664">
        <v>0</v>
      </c>
      <c r="AM664">
        <v>0</v>
      </c>
      <c r="AN664">
        <v>0</v>
      </c>
      <c r="AO664">
        <v>0</v>
      </c>
      <c r="AP664">
        <v>0</v>
      </c>
      <c r="AQ664">
        <v>0</v>
      </c>
      <c r="AR664">
        <v>0</v>
      </c>
    </row>
    <row r="665" spans="1:44" x14ac:dyDescent="0.2">
      <c r="A665">
        <f>ROW(Source!A438)</f>
        <v>438</v>
      </c>
      <c r="B665">
        <v>68193594</v>
      </c>
      <c r="C665">
        <v>68193581</v>
      </c>
      <c r="D665">
        <v>64871266</v>
      </c>
      <c r="E665">
        <v>1</v>
      </c>
      <c r="F665">
        <v>1</v>
      </c>
      <c r="G665">
        <v>1</v>
      </c>
      <c r="H665">
        <v>2</v>
      </c>
      <c r="I665" t="s">
        <v>918</v>
      </c>
      <c r="J665" t="s">
        <v>919</v>
      </c>
      <c r="K665" t="s">
        <v>920</v>
      </c>
      <c r="L665">
        <v>1368</v>
      </c>
      <c r="N665">
        <v>1011</v>
      </c>
      <c r="O665" t="s">
        <v>669</v>
      </c>
      <c r="P665" t="s">
        <v>669</v>
      </c>
      <c r="Q665">
        <v>1</v>
      </c>
      <c r="X665">
        <v>0.03</v>
      </c>
      <c r="Y665">
        <v>0</v>
      </c>
      <c r="Z665">
        <v>134.65</v>
      </c>
      <c r="AA665">
        <v>13.5</v>
      </c>
      <c r="AB665">
        <v>0</v>
      </c>
      <c r="AC665">
        <v>0</v>
      </c>
      <c r="AD665">
        <v>1</v>
      </c>
      <c r="AE665">
        <v>0</v>
      </c>
      <c r="AF665" t="s">
        <v>3</v>
      </c>
      <c r="AG665">
        <v>0.03</v>
      </c>
      <c r="AH665">
        <v>2</v>
      </c>
      <c r="AI665">
        <v>68193584</v>
      </c>
      <c r="AJ665">
        <v>679</v>
      </c>
      <c r="AK665">
        <v>0</v>
      </c>
      <c r="AL665">
        <v>0</v>
      </c>
      <c r="AM665">
        <v>0</v>
      </c>
      <c r="AN665">
        <v>0</v>
      </c>
      <c r="AO665">
        <v>0</v>
      </c>
      <c r="AP665">
        <v>0</v>
      </c>
      <c r="AQ665">
        <v>0</v>
      </c>
      <c r="AR665">
        <v>0</v>
      </c>
    </row>
    <row r="666" spans="1:44" x14ac:dyDescent="0.2">
      <c r="A666">
        <f>ROW(Source!A438)</f>
        <v>438</v>
      </c>
      <c r="B666">
        <v>68193595</v>
      </c>
      <c r="C666">
        <v>68193581</v>
      </c>
      <c r="D666">
        <v>64873129</v>
      </c>
      <c r="E666">
        <v>1</v>
      </c>
      <c r="F666">
        <v>1</v>
      </c>
      <c r="G666">
        <v>1</v>
      </c>
      <c r="H666">
        <v>2</v>
      </c>
      <c r="I666" t="s">
        <v>715</v>
      </c>
      <c r="J666" t="s">
        <v>716</v>
      </c>
      <c r="K666" t="s">
        <v>717</v>
      </c>
      <c r="L666">
        <v>1368</v>
      </c>
      <c r="N666">
        <v>1011</v>
      </c>
      <c r="O666" t="s">
        <v>669</v>
      </c>
      <c r="P666" t="s">
        <v>669</v>
      </c>
      <c r="Q666">
        <v>1</v>
      </c>
      <c r="X666">
        <v>0.02</v>
      </c>
      <c r="Y666">
        <v>0</v>
      </c>
      <c r="Z666">
        <v>87.17</v>
      </c>
      <c r="AA666">
        <v>11.6</v>
      </c>
      <c r="AB666">
        <v>0</v>
      </c>
      <c r="AC666">
        <v>0</v>
      </c>
      <c r="AD666">
        <v>1</v>
      </c>
      <c r="AE666">
        <v>0</v>
      </c>
      <c r="AF666" t="s">
        <v>3</v>
      </c>
      <c r="AG666">
        <v>0.02</v>
      </c>
      <c r="AH666">
        <v>2</v>
      </c>
      <c r="AI666">
        <v>68193585</v>
      </c>
      <c r="AJ666">
        <v>680</v>
      </c>
      <c r="AK666">
        <v>0</v>
      </c>
      <c r="AL666">
        <v>0</v>
      </c>
      <c r="AM666">
        <v>0</v>
      </c>
      <c r="AN666">
        <v>0</v>
      </c>
      <c r="AO666">
        <v>0</v>
      </c>
      <c r="AP666">
        <v>0</v>
      </c>
      <c r="AQ666">
        <v>0</v>
      </c>
      <c r="AR666">
        <v>0</v>
      </c>
    </row>
    <row r="667" spans="1:44" x14ac:dyDescent="0.2">
      <c r="A667">
        <f>ROW(Source!A438)</f>
        <v>438</v>
      </c>
      <c r="B667">
        <v>68193596</v>
      </c>
      <c r="C667">
        <v>68193581</v>
      </c>
      <c r="D667">
        <v>64808847</v>
      </c>
      <c r="E667">
        <v>1</v>
      </c>
      <c r="F667">
        <v>1</v>
      </c>
      <c r="G667">
        <v>1</v>
      </c>
      <c r="H667">
        <v>3</v>
      </c>
      <c r="I667" t="s">
        <v>947</v>
      </c>
      <c r="J667" t="s">
        <v>948</v>
      </c>
      <c r="K667" t="s">
        <v>754</v>
      </c>
      <c r="L667">
        <v>1346</v>
      </c>
      <c r="N667">
        <v>1009</v>
      </c>
      <c r="O667" t="s">
        <v>120</v>
      </c>
      <c r="P667" t="s">
        <v>120</v>
      </c>
      <c r="Q667">
        <v>1</v>
      </c>
      <c r="X667">
        <v>1.5</v>
      </c>
      <c r="Y667">
        <v>9.0399999999999991</v>
      </c>
      <c r="Z667">
        <v>0</v>
      </c>
      <c r="AA667">
        <v>0</v>
      </c>
      <c r="AB667">
        <v>0</v>
      </c>
      <c r="AC667">
        <v>0</v>
      </c>
      <c r="AD667">
        <v>1</v>
      </c>
      <c r="AE667">
        <v>0</v>
      </c>
      <c r="AF667" t="s">
        <v>3</v>
      </c>
      <c r="AG667">
        <v>1.5</v>
      </c>
      <c r="AH667">
        <v>2</v>
      </c>
      <c r="AI667">
        <v>68193586</v>
      </c>
      <c r="AJ667">
        <v>681</v>
      </c>
      <c r="AK667">
        <v>0</v>
      </c>
      <c r="AL667">
        <v>0</v>
      </c>
      <c r="AM667">
        <v>0</v>
      </c>
      <c r="AN667">
        <v>0</v>
      </c>
      <c r="AO667">
        <v>0</v>
      </c>
      <c r="AP667">
        <v>0</v>
      </c>
      <c r="AQ667">
        <v>0</v>
      </c>
      <c r="AR667">
        <v>0</v>
      </c>
    </row>
    <row r="668" spans="1:44" x14ac:dyDescent="0.2">
      <c r="A668">
        <f>ROW(Source!A438)</f>
        <v>438</v>
      </c>
      <c r="B668">
        <v>68193597</v>
      </c>
      <c r="C668">
        <v>68193581</v>
      </c>
      <c r="D668">
        <v>64809290</v>
      </c>
      <c r="E668">
        <v>1</v>
      </c>
      <c r="F668">
        <v>1</v>
      </c>
      <c r="G668">
        <v>1</v>
      </c>
      <c r="H668">
        <v>3</v>
      </c>
      <c r="I668" t="s">
        <v>933</v>
      </c>
      <c r="J668" t="s">
        <v>934</v>
      </c>
      <c r="K668" t="s">
        <v>935</v>
      </c>
      <c r="L668">
        <v>1346</v>
      </c>
      <c r="N668">
        <v>1009</v>
      </c>
      <c r="O668" t="s">
        <v>120</v>
      </c>
      <c r="P668" t="s">
        <v>120</v>
      </c>
      <c r="Q668">
        <v>1</v>
      </c>
      <c r="X668">
        <v>0.42</v>
      </c>
      <c r="Y668">
        <v>30.5</v>
      </c>
      <c r="Z668">
        <v>0</v>
      </c>
      <c r="AA668">
        <v>0</v>
      </c>
      <c r="AB668">
        <v>0</v>
      </c>
      <c r="AC668">
        <v>0</v>
      </c>
      <c r="AD668">
        <v>1</v>
      </c>
      <c r="AE668">
        <v>0</v>
      </c>
      <c r="AF668" t="s">
        <v>3</v>
      </c>
      <c r="AG668">
        <v>0.42</v>
      </c>
      <c r="AH668">
        <v>2</v>
      </c>
      <c r="AI668">
        <v>68193587</v>
      </c>
      <c r="AJ668">
        <v>682</v>
      </c>
      <c r="AK668">
        <v>0</v>
      </c>
      <c r="AL668">
        <v>0</v>
      </c>
      <c r="AM668">
        <v>0</v>
      </c>
      <c r="AN668">
        <v>0</v>
      </c>
      <c r="AO668">
        <v>0</v>
      </c>
      <c r="AP668">
        <v>0</v>
      </c>
      <c r="AQ668">
        <v>0</v>
      </c>
      <c r="AR668">
        <v>0</v>
      </c>
    </row>
    <row r="669" spans="1:44" x14ac:dyDescent="0.2">
      <c r="A669">
        <f>ROW(Source!A438)</f>
        <v>438</v>
      </c>
      <c r="B669">
        <v>68193598</v>
      </c>
      <c r="C669">
        <v>68193581</v>
      </c>
      <c r="D669">
        <v>64846603</v>
      </c>
      <c r="E669">
        <v>1</v>
      </c>
      <c r="F669">
        <v>1</v>
      </c>
      <c r="G669">
        <v>1</v>
      </c>
      <c r="H669">
        <v>3</v>
      </c>
      <c r="I669" t="s">
        <v>949</v>
      </c>
      <c r="J669" t="s">
        <v>950</v>
      </c>
      <c r="K669" t="s">
        <v>951</v>
      </c>
      <c r="L669">
        <v>1348</v>
      </c>
      <c r="N669">
        <v>1009</v>
      </c>
      <c r="O669" t="s">
        <v>133</v>
      </c>
      <c r="P669" t="s">
        <v>133</v>
      </c>
      <c r="Q669">
        <v>1000</v>
      </c>
      <c r="X669">
        <v>3.15E-3</v>
      </c>
      <c r="Y669">
        <v>729.98</v>
      </c>
      <c r="Z669">
        <v>0</v>
      </c>
      <c r="AA669">
        <v>0</v>
      </c>
      <c r="AB669">
        <v>0</v>
      </c>
      <c r="AC669">
        <v>0</v>
      </c>
      <c r="AD669">
        <v>1</v>
      </c>
      <c r="AE669">
        <v>0</v>
      </c>
      <c r="AF669" t="s">
        <v>3</v>
      </c>
      <c r="AG669">
        <v>3.15E-3</v>
      </c>
      <c r="AH669">
        <v>2</v>
      </c>
      <c r="AI669">
        <v>68193588</v>
      </c>
      <c r="AJ669">
        <v>683</v>
      </c>
      <c r="AK669">
        <v>0</v>
      </c>
      <c r="AL669">
        <v>0</v>
      </c>
      <c r="AM669">
        <v>0</v>
      </c>
      <c r="AN669">
        <v>0</v>
      </c>
      <c r="AO669">
        <v>0</v>
      </c>
      <c r="AP669">
        <v>0</v>
      </c>
      <c r="AQ669">
        <v>0</v>
      </c>
      <c r="AR669">
        <v>0</v>
      </c>
    </row>
    <row r="670" spans="1:44" x14ac:dyDescent="0.2">
      <c r="A670">
        <f>ROW(Source!A438)</f>
        <v>438</v>
      </c>
      <c r="B670">
        <v>68193599</v>
      </c>
      <c r="C670">
        <v>68193581</v>
      </c>
      <c r="D670">
        <v>64862995</v>
      </c>
      <c r="E670">
        <v>1</v>
      </c>
      <c r="F670">
        <v>1</v>
      </c>
      <c r="G670">
        <v>1</v>
      </c>
      <c r="H670">
        <v>3</v>
      </c>
      <c r="I670" t="s">
        <v>952</v>
      </c>
      <c r="J670" t="s">
        <v>953</v>
      </c>
      <c r="K670" t="s">
        <v>954</v>
      </c>
      <c r="L670">
        <v>1356</v>
      </c>
      <c r="N670">
        <v>1010</v>
      </c>
      <c r="O670" t="s">
        <v>271</v>
      </c>
      <c r="P670" t="s">
        <v>271</v>
      </c>
      <c r="Q670">
        <v>1000</v>
      </c>
      <c r="X670">
        <v>0.10199999999999999</v>
      </c>
      <c r="Y670">
        <v>280</v>
      </c>
      <c r="Z670">
        <v>0</v>
      </c>
      <c r="AA670">
        <v>0</v>
      </c>
      <c r="AB670">
        <v>0</v>
      </c>
      <c r="AC670">
        <v>0</v>
      </c>
      <c r="AD670">
        <v>1</v>
      </c>
      <c r="AE670">
        <v>0</v>
      </c>
      <c r="AF670" t="s">
        <v>3</v>
      </c>
      <c r="AG670">
        <v>0.10199999999999999</v>
      </c>
      <c r="AH670">
        <v>2</v>
      </c>
      <c r="AI670">
        <v>68193590</v>
      </c>
      <c r="AJ670">
        <v>685</v>
      </c>
      <c r="AK670">
        <v>0</v>
      </c>
      <c r="AL670">
        <v>0</v>
      </c>
      <c r="AM670">
        <v>0</v>
      </c>
      <c r="AN670">
        <v>0</v>
      </c>
      <c r="AO670">
        <v>0</v>
      </c>
      <c r="AP670">
        <v>0</v>
      </c>
      <c r="AQ670">
        <v>0</v>
      </c>
      <c r="AR670">
        <v>0</v>
      </c>
    </row>
    <row r="671" spans="1:44" x14ac:dyDescent="0.2">
      <c r="A671">
        <f>ROW(Source!A438)</f>
        <v>438</v>
      </c>
      <c r="B671">
        <v>68193600</v>
      </c>
      <c r="C671">
        <v>68193581</v>
      </c>
      <c r="D671">
        <v>64870754</v>
      </c>
      <c r="E671">
        <v>1</v>
      </c>
      <c r="F671">
        <v>1</v>
      </c>
      <c r="G671">
        <v>1</v>
      </c>
      <c r="H671">
        <v>3</v>
      </c>
      <c r="I671" t="s">
        <v>912</v>
      </c>
      <c r="J671" t="s">
        <v>913</v>
      </c>
      <c r="K671" t="s">
        <v>914</v>
      </c>
      <c r="L671">
        <v>1374</v>
      </c>
      <c r="N671">
        <v>1013</v>
      </c>
      <c r="O671" t="s">
        <v>915</v>
      </c>
      <c r="P671" t="s">
        <v>915</v>
      </c>
      <c r="Q671">
        <v>1</v>
      </c>
      <c r="X671">
        <v>6.05</v>
      </c>
      <c r="Y671">
        <v>1</v>
      </c>
      <c r="Z671">
        <v>0</v>
      </c>
      <c r="AA671">
        <v>0</v>
      </c>
      <c r="AB671">
        <v>0</v>
      </c>
      <c r="AC671">
        <v>0</v>
      </c>
      <c r="AD671">
        <v>1</v>
      </c>
      <c r="AE671">
        <v>0</v>
      </c>
      <c r="AF671" t="s">
        <v>3</v>
      </c>
      <c r="AG671">
        <v>6.05</v>
      </c>
      <c r="AH671">
        <v>2</v>
      </c>
      <c r="AI671">
        <v>68193591</v>
      </c>
      <c r="AJ671">
        <v>686</v>
      </c>
      <c r="AK671">
        <v>0</v>
      </c>
      <c r="AL671">
        <v>0</v>
      </c>
      <c r="AM671">
        <v>0</v>
      </c>
      <c r="AN671">
        <v>0</v>
      </c>
      <c r="AO671">
        <v>0</v>
      </c>
      <c r="AP671">
        <v>0</v>
      </c>
      <c r="AQ671">
        <v>0</v>
      </c>
      <c r="AR671">
        <v>0</v>
      </c>
    </row>
    <row r="672" spans="1:44" x14ac:dyDescent="0.2">
      <c r="A672">
        <f>ROW(Source!A440)</f>
        <v>440</v>
      </c>
      <c r="B672">
        <v>68193611</v>
      </c>
      <c r="C672">
        <v>68193602</v>
      </c>
      <c r="D672">
        <v>29364679</v>
      </c>
      <c r="E672">
        <v>1</v>
      </c>
      <c r="F672">
        <v>1</v>
      </c>
      <c r="G672">
        <v>1</v>
      </c>
      <c r="H672">
        <v>1</v>
      </c>
      <c r="I672" t="s">
        <v>945</v>
      </c>
      <c r="J672" t="s">
        <v>3</v>
      </c>
      <c r="K672" t="s">
        <v>946</v>
      </c>
      <c r="L672">
        <v>1369</v>
      </c>
      <c r="N672">
        <v>1013</v>
      </c>
      <c r="O672" t="s">
        <v>665</v>
      </c>
      <c r="P672" t="s">
        <v>665</v>
      </c>
      <c r="Q672">
        <v>1</v>
      </c>
      <c r="X672">
        <v>25.76</v>
      </c>
      <c r="Y672">
        <v>0</v>
      </c>
      <c r="Z672">
        <v>0</v>
      </c>
      <c r="AA672">
        <v>0</v>
      </c>
      <c r="AB672">
        <v>9.92</v>
      </c>
      <c r="AC672">
        <v>0</v>
      </c>
      <c r="AD672">
        <v>1</v>
      </c>
      <c r="AE672">
        <v>1</v>
      </c>
      <c r="AF672" t="s">
        <v>3</v>
      </c>
      <c r="AG672">
        <v>25.76</v>
      </c>
      <c r="AH672">
        <v>2</v>
      </c>
      <c r="AI672">
        <v>68193603</v>
      </c>
      <c r="AJ672">
        <v>687</v>
      </c>
      <c r="AK672">
        <v>0</v>
      </c>
      <c r="AL672">
        <v>0</v>
      </c>
      <c r="AM672">
        <v>0</v>
      </c>
      <c r="AN672">
        <v>0</v>
      </c>
      <c r="AO672">
        <v>0</v>
      </c>
      <c r="AP672">
        <v>0</v>
      </c>
      <c r="AQ672">
        <v>0</v>
      </c>
      <c r="AR672">
        <v>0</v>
      </c>
    </row>
    <row r="673" spans="1:44" x14ac:dyDescent="0.2">
      <c r="A673">
        <f>ROW(Source!A440)</f>
        <v>440</v>
      </c>
      <c r="B673">
        <v>68193612</v>
      </c>
      <c r="C673">
        <v>68193602</v>
      </c>
      <c r="D673">
        <v>121548</v>
      </c>
      <c r="E673">
        <v>1</v>
      </c>
      <c r="F673">
        <v>1</v>
      </c>
      <c r="G673">
        <v>1</v>
      </c>
      <c r="H673">
        <v>1</v>
      </c>
      <c r="I673" t="s">
        <v>44</v>
      </c>
      <c r="J673" t="s">
        <v>3</v>
      </c>
      <c r="K673" t="s">
        <v>723</v>
      </c>
      <c r="L673">
        <v>608254</v>
      </c>
      <c r="N673">
        <v>1013</v>
      </c>
      <c r="O673" t="s">
        <v>724</v>
      </c>
      <c r="P673" t="s">
        <v>724</v>
      </c>
      <c r="Q673">
        <v>1</v>
      </c>
      <c r="X673">
        <v>0.03</v>
      </c>
      <c r="Y673">
        <v>0</v>
      </c>
      <c r="Z673">
        <v>0</v>
      </c>
      <c r="AA673">
        <v>0</v>
      </c>
      <c r="AB673">
        <v>0</v>
      </c>
      <c r="AC673">
        <v>0</v>
      </c>
      <c r="AD673">
        <v>1</v>
      </c>
      <c r="AE673">
        <v>2</v>
      </c>
      <c r="AF673" t="s">
        <v>3</v>
      </c>
      <c r="AG673">
        <v>0.03</v>
      </c>
      <c r="AH673">
        <v>2</v>
      </c>
      <c r="AI673">
        <v>68193604</v>
      </c>
      <c r="AJ673">
        <v>688</v>
      </c>
      <c r="AK673">
        <v>0</v>
      </c>
      <c r="AL673">
        <v>0</v>
      </c>
      <c r="AM673">
        <v>0</v>
      </c>
      <c r="AN673">
        <v>0</v>
      </c>
      <c r="AO673">
        <v>0</v>
      </c>
      <c r="AP673">
        <v>0</v>
      </c>
      <c r="AQ673">
        <v>0</v>
      </c>
      <c r="AR673">
        <v>0</v>
      </c>
    </row>
    <row r="674" spans="1:44" x14ac:dyDescent="0.2">
      <c r="A674">
        <f>ROW(Source!A440)</f>
        <v>440</v>
      </c>
      <c r="B674">
        <v>68193613</v>
      </c>
      <c r="C674">
        <v>68193602</v>
      </c>
      <c r="D674">
        <v>64871266</v>
      </c>
      <c r="E674">
        <v>1</v>
      </c>
      <c r="F674">
        <v>1</v>
      </c>
      <c r="G674">
        <v>1</v>
      </c>
      <c r="H674">
        <v>2</v>
      </c>
      <c r="I674" t="s">
        <v>918</v>
      </c>
      <c r="J674" t="s">
        <v>919</v>
      </c>
      <c r="K674" t="s">
        <v>920</v>
      </c>
      <c r="L674">
        <v>1368</v>
      </c>
      <c r="N674">
        <v>1011</v>
      </c>
      <c r="O674" t="s">
        <v>669</v>
      </c>
      <c r="P674" t="s">
        <v>669</v>
      </c>
      <c r="Q674">
        <v>1</v>
      </c>
      <c r="X674">
        <v>0.03</v>
      </c>
      <c r="Y674">
        <v>0</v>
      </c>
      <c r="Z674">
        <v>134.65</v>
      </c>
      <c r="AA674">
        <v>13.5</v>
      </c>
      <c r="AB674">
        <v>0</v>
      </c>
      <c r="AC674">
        <v>0</v>
      </c>
      <c r="AD674">
        <v>1</v>
      </c>
      <c r="AE674">
        <v>0</v>
      </c>
      <c r="AF674" t="s">
        <v>3</v>
      </c>
      <c r="AG674">
        <v>0.03</v>
      </c>
      <c r="AH674">
        <v>2</v>
      </c>
      <c r="AI674">
        <v>68193605</v>
      </c>
      <c r="AJ674">
        <v>689</v>
      </c>
      <c r="AK674">
        <v>0</v>
      </c>
      <c r="AL674">
        <v>0</v>
      </c>
      <c r="AM674">
        <v>0</v>
      </c>
      <c r="AN674">
        <v>0</v>
      </c>
      <c r="AO674">
        <v>0</v>
      </c>
      <c r="AP674">
        <v>0</v>
      </c>
      <c r="AQ674">
        <v>0</v>
      </c>
      <c r="AR674">
        <v>0</v>
      </c>
    </row>
    <row r="675" spans="1:44" x14ac:dyDescent="0.2">
      <c r="A675">
        <f>ROW(Source!A440)</f>
        <v>440</v>
      </c>
      <c r="B675">
        <v>68193614</v>
      </c>
      <c r="C675">
        <v>68193602</v>
      </c>
      <c r="D675">
        <v>64873129</v>
      </c>
      <c r="E675">
        <v>1</v>
      </c>
      <c r="F675">
        <v>1</v>
      </c>
      <c r="G675">
        <v>1</v>
      </c>
      <c r="H675">
        <v>2</v>
      </c>
      <c r="I675" t="s">
        <v>715</v>
      </c>
      <c r="J675" t="s">
        <v>716</v>
      </c>
      <c r="K675" t="s">
        <v>717</v>
      </c>
      <c r="L675">
        <v>1368</v>
      </c>
      <c r="N675">
        <v>1011</v>
      </c>
      <c r="O675" t="s">
        <v>669</v>
      </c>
      <c r="P675" t="s">
        <v>669</v>
      </c>
      <c r="Q675">
        <v>1</v>
      </c>
      <c r="X675">
        <v>0.02</v>
      </c>
      <c r="Y675">
        <v>0</v>
      </c>
      <c r="Z675">
        <v>87.17</v>
      </c>
      <c r="AA675">
        <v>11.6</v>
      </c>
      <c r="AB675">
        <v>0</v>
      </c>
      <c r="AC675">
        <v>0</v>
      </c>
      <c r="AD675">
        <v>1</v>
      </c>
      <c r="AE675">
        <v>0</v>
      </c>
      <c r="AF675" t="s">
        <v>3</v>
      </c>
      <c r="AG675">
        <v>0.02</v>
      </c>
      <c r="AH675">
        <v>2</v>
      </c>
      <c r="AI675">
        <v>68193606</v>
      </c>
      <c r="AJ675">
        <v>690</v>
      </c>
      <c r="AK675">
        <v>0</v>
      </c>
      <c r="AL675">
        <v>0</v>
      </c>
      <c r="AM675">
        <v>0</v>
      </c>
      <c r="AN675">
        <v>0</v>
      </c>
      <c r="AO675">
        <v>0</v>
      </c>
      <c r="AP675">
        <v>0</v>
      </c>
      <c r="AQ675">
        <v>0</v>
      </c>
      <c r="AR675">
        <v>0</v>
      </c>
    </row>
    <row r="676" spans="1:44" x14ac:dyDescent="0.2">
      <c r="A676">
        <f>ROW(Source!A440)</f>
        <v>440</v>
      </c>
      <c r="B676">
        <v>68193615</v>
      </c>
      <c r="C676">
        <v>68193602</v>
      </c>
      <c r="D676">
        <v>64846603</v>
      </c>
      <c r="E676">
        <v>1</v>
      </c>
      <c r="F676">
        <v>1</v>
      </c>
      <c r="G676">
        <v>1</v>
      </c>
      <c r="H676">
        <v>3</v>
      </c>
      <c r="I676" t="s">
        <v>949</v>
      </c>
      <c r="J676" t="s">
        <v>950</v>
      </c>
      <c r="K676" t="s">
        <v>951</v>
      </c>
      <c r="L676">
        <v>1348</v>
      </c>
      <c r="N676">
        <v>1009</v>
      </c>
      <c r="O676" t="s">
        <v>133</v>
      </c>
      <c r="P676" t="s">
        <v>133</v>
      </c>
      <c r="Q676">
        <v>1000</v>
      </c>
      <c r="X676">
        <v>3.15E-3</v>
      </c>
      <c r="Y676">
        <v>729.98</v>
      </c>
      <c r="Z676">
        <v>0</v>
      </c>
      <c r="AA676">
        <v>0</v>
      </c>
      <c r="AB676">
        <v>0</v>
      </c>
      <c r="AC676">
        <v>0</v>
      </c>
      <c r="AD676">
        <v>1</v>
      </c>
      <c r="AE676">
        <v>0</v>
      </c>
      <c r="AF676" t="s">
        <v>3</v>
      </c>
      <c r="AG676">
        <v>3.15E-3</v>
      </c>
      <c r="AH676">
        <v>2</v>
      </c>
      <c r="AI676">
        <v>68193607</v>
      </c>
      <c r="AJ676">
        <v>691</v>
      </c>
      <c r="AK676">
        <v>0</v>
      </c>
      <c r="AL676">
        <v>0</v>
      </c>
      <c r="AM676">
        <v>0</v>
      </c>
      <c r="AN676">
        <v>0</v>
      </c>
      <c r="AO676">
        <v>0</v>
      </c>
      <c r="AP676">
        <v>0</v>
      </c>
      <c r="AQ676">
        <v>0</v>
      </c>
      <c r="AR676">
        <v>0</v>
      </c>
    </row>
    <row r="677" spans="1:44" x14ac:dyDescent="0.2">
      <c r="A677">
        <f>ROW(Source!A440)</f>
        <v>440</v>
      </c>
      <c r="B677">
        <v>68193616</v>
      </c>
      <c r="C677">
        <v>68193602</v>
      </c>
      <c r="D677">
        <v>64862995</v>
      </c>
      <c r="E677">
        <v>1</v>
      </c>
      <c r="F677">
        <v>1</v>
      </c>
      <c r="G677">
        <v>1</v>
      </c>
      <c r="H677">
        <v>3</v>
      </c>
      <c r="I677" t="s">
        <v>952</v>
      </c>
      <c r="J677" t="s">
        <v>953</v>
      </c>
      <c r="K677" t="s">
        <v>954</v>
      </c>
      <c r="L677">
        <v>1356</v>
      </c>
      <c r="N677">
        <v>1010</v>
      </c>
      <c r="O677" t="s">
        <v>271</v>
      </c>
      <c r="P677" t="s">
        <v>271</v>
      </c>
      <c r="Q677">
        <v>1000</v>
      </c>
      <c r="X677">
        <v>0.10199999999999999</v>
      </c>
      <c r="Y677">
        <v>280</v>
      </c>
      <c r="Z677">
        <v>0</v>
      </c>
      <c r="AA677">
        <v>0</v>
      </c>
      <c r="AB677">
        <v>0</v>
      </c>
      <c r="AC677">
        <v>0</v>
      </c>
      <c r="AD677">
        <v>1</v>
      </c>
      <c r="AE677">
        <v>0</v>
      </c>
      <c r="AF677" t="s">
        <v>3</v>
      </c>
      <c r="AG677">
        <v>0.10199999999999999</v>
      </c>
      <c r="AH677">
        <v>2</v>
      </c>
      <c r="AI677">
        <v>68193608</v>
      </c>
      <c r="AJ677">
        <v>692</v>
      </c>
      <c r="AK677">
        <v>0</v>
      </c>
      <c r="AL677">
        <v>0</v>
      </c>
      <c r="AM677">
        <v>0</v>
      </c>
      <c r="AN677">
        <v>0</v>
      </c>
      <c r="AO677">
        <v>0</v>
      </c>
      <c r="AP677">
        <v>0</v>
      </c>
      <c r="AQ677">
        <v>0</v>
      </c>
      <c r="AR677">
        <v>0</v>
      </c>
    </row>
    <row r="678" spans="1:44" x14ac:dyDescent="0.2">
      <c r="A678">
        <f>ROW(Source!A440)</f>
        <v>440</v>
      </c>
      <c r="B678">
        <v>68193617</v>
      </c>
      <c r="C678">
        <v>68193602</v>
      </c>
      <c r="D678">
        <v>64870754</v>
      </c>
      <c r="E678">
        <v>1</v>
      </c>
      <c r="F678">
        <v>1</v>
      </c>
      <c r="G678">
        <v>1</v>
      </c>
      <c r="H678">
        <v>3</v>
      </c>
      <c r="I678" t="s">
        <v>912</v>
      </c>
      <c r="J678" t="s">
        <v>913</v>
      </c>
      <c r="K678" t="s">
        <v>914</v>
      </c>
      <c r="L678">
        <v>1374</v>
      </c>
      <c r="N678">
        <v>1013</v>
      </c>
      <c r="O678" t="s">
        <v>915</v>
      </c>
      <c r="P678" t="s">
        <v>915</v>
      </c>
      <c r="Q678">
        <v>1</v>
      </c>
      <c r="X678">
        <v>5.1100000000000003</v>
      </c>
      <c r="Y678">
        <v>1</v>
      </c>
      <c r="Z678">
        <v>0</v>
      </c>
      <c r="AA678">
        <v>0</v>
      </c>
      <c r="AB678">
        <v>0</v>
      </c>
      <c r="AC678">
        <v>0</v>
      </c>
      <c r="AD678">
        <v>1</v>
      </c>
      <c r="AE678">
        <v>0</v>
      </c>
      <c r="AF678" t="s">
        <v>3</v>
      </c>
      <c r="AG678">
        <v>5.1100000000000003</v>
      </c>
      <c r="AH678">
        <v>2</v>
      </c>
      <c r="AI678">
        <v>68193610</v>
      </c>
      <c r="AJ678">
        <v>694</v>
      </c>
      <c r="AK678">
        <v>0</v>
      </c>
      <c r="AL678">
        <v>0</v>
      </c>
      <c r="AM678">
        <v>0</v>
      </c>
      <c r="AN678">
        <v>0</v>
      </c>
      <c r="AO678">
        <v>0</v>
      </c>
      <c r="AP678">
        <v>0</v>
      </c>
      <c r="AQ678">
        <v>0</v>
      </c>
      <c r="AR678">
        <v>0</v>
      </c>
    </row>
    <row r="679" spans="1:44" x14ac:dyDescent="0.2">
      <c r="A679">
        <f>ROW(Source!A442)</f>
        <v>442</v>
      </c>
      <c r="B679">
        <v>68193628</v>
      </c>
      <c r="C679">
        <v>68193619</v>
      </c>
      <c r="D679">
        <v>29364679</v>
      </c>
      <c r="E679">
        <v>1</v>
      </c>
      <c r="F679">
        <v>1</v>
      </c>
      <c r="G679">
        <v>1</v>
      </c>
      <c r="H679">
        <v>1</v>
      </c>
      <c r="I679" t="s">
        <v>945</v>
      </c>
      <c r="J679" t="s">
        <v>3</v>
      </c>
      <c r="K679" t="s">
        <v>946</v>
      </c>
      <c r="L679">
        <v>1369</v>
      </c>
      <c r="N679">
        <v>1013</v>
      </c>
      <c r="O679" t="s">
        <v>665</v>
      </c>
      <c r="P679" t="s">
        <v>665</v>
      </c>
      <c r="Q679">
        <v>1</v>
      </c>
      <c r="X679">
        <v>26.24</v>
      </c>
      <c r="Y679">
        <v>0</v>
      </c>
      <c r="Z679">
        <v>0</v>
      </c>
      <c r="AA679">
        <v>0</v>
      </c>
      <c r="AB679">
        <v>9.92</v>
      </c>
      <c r="AC679">
        <v>0</v>
      </c>
      <c r="AD679">
        <v>1</v>
      </c>
      <c r="AE679">
        <v>1</v>
      </c>
      <c r="AF679" t="s">
        <v>3</v>
      </c>
      <c r="AG679">
        <v>26.24</v>
      </c>
      <c r="AH679">
        <v>2</v>
      </c>
      <c r="AI679">
        <v>68193620</v>
      </c>
      <c r="AJ679">
        <v>695</v>
      </c>
      <c r="AK679">
        <v>0</v>
      </c>
      <c r="AL679">
        <v>0</v>
      </c>
      <c r="AM679">
        <v>0</v>
      </c>
      <c r="AN679">
        <v>0</v>
      </c>
      <c r="AO679">
        <v>0</v>
      </c>
      <c r="AP679">
        <v>0</v>
      </c>
      <c r="AQ679">
        <v>0</v>
      </c>
      <c r="AR679">
        <v>0</v>
      </c>
    </row>
    <row r="680" spans="1:44" x14ac:dyDescent="0.2">
      <c r="A680">
        <f>ROW(Source!A442)</f>
        <v>442</v>
      </c>
      <c r="B680">
        <v>68193629</v>
      </c>
      <c r="C680">
        <v>68193619</v>
      </c>
      <c r="D680">
        <v>121548</v>
      </c>
      <c r="E680">
        <v>1</v>
      </c>
      <c r="F680">
        <v>1</v>
      </c>
      <c r="G680">
        <v>1</v>
      </c>
      <c r="H680">
        <v>1</v>
      </c>
      <c r="I680" t="s">
        <v>44</v>
      </c>
      <c r="J680" t="s">
        <v>3</v>
      </c>
      <c r="K680" t="s">
        <v>723</v>
      </c>
      <c r="L680">
        <v>608254</v>
      </c>
      <c r="N680">
        <v>1013</v>
      </c>
      <c r="O680" t="s">
        <v>724</v>
      </c>
      <c r="P680" t="s">
        <v>724</v>
      </c>
      <c r="Q680">
        <v>1</v>
      </c>
      <c r="X680">
        <v>0.03</v>
      </c>
      <c r="Y680">
        <v>0</v>
      </c>
      <c r="Z680">
        <v>0</v>
      </c>
      <c r="AA680">
        <v>0</v>
      </c>
      <c r="AB680">
        <v>0</v>
      </c>
      <c r="AC680">
        <v>0</v>
      </c>
      <c r="AD680">
        <v>1</v>
      </c>
      <c r="AE680">
        <v>2</v>
      </c>
      <c r="AF680" t="s">
        <v>3</v>
      </c>
      <c r="AG680">
        <v>0.03</v>
      </c>
      <c r="AH680">
        <v>2</v>
      </c>
      <c r="AI680">
        <v>68193621</v>
      </c>
      <c r="AJ680">
        <v>696</v>
      </c>
      <c r="AK680">
        <v>0</v>
      </c>
      <c r="AL680">
        <v>0</v>
      </c>
      <c r="AM680">
        <v>0</v>
      </c>
      <c r="AN680">
        <v>0</v>
      </c>
      <c r="AO680">
        <v>0</v>
      </c>
      <c r="AP680">
        <v>0</v>
      </c>
      <c r="AQ680">
        <v>0</v>
      </c>
      <c r="AR680">
        <v>0</v>
      </c>
    </row>
    <row r="681" spans="1:44" x14ac:dyDescent="0.2">
      <c r="A681">
        <f>ROW(Source!A442)</f>
        <v>442</v>
      </c>
      <c r="B681">
        <v>68193630</v>
      </c>
      <c r="C681">
        <v>68193619</v>
      </c>
      <c r="D681">
        <v>64871266</v>
      </c>
      <c r="E681">
        <v>1</v>
      </c>
      <c r="F681">
        <v>1</v>
      </c>
      <c r="G681">
        <v>1</v>
      </c>
      <c r="H681">
        <v>2</v>
      </c>
      <c r="I681" t="s">
        <v>918</v>
      </c>
      <c r="J681" t="s">
        <v>919</v>
      </c>
      <c r="K681" t="s">
        <v>920</v>
      </c>
      <c r="L681">
        <v>1368</v>
      </c>
      <c r="N681">
        <v>1011</v>
      </c>
      <c r="O681" t="s">
        <v>669</v>
      </c>
      <c r="P681" t="s">
        <v>669</v>
      </c>
      <c r="Q681">
        <v>1</v>
      </c>
      <c r="X681">
        <v>0.03</v>
      </c>
      <c r="Y681">
        <v>0</v>
      </c>
      <c r="Z681">
        <v>134.65</v>
      </c>
      <c r="AA681">
        <v>13.5</v>
      </c>
      <c r="AB681">
        <v>0</v>
      </c>
      <c r="AC681">
        <v>0</v>
      </c>
      <c r="AD681">
        <v>1</v>
      </c>
      <c r="AE681">
        <v>0</v>
      </c>
      <c r="AF681" t="s">
        <v>3</v>
      </c>
      <c r="AG681">
        <v>0.03</v>
      </c>
      <c r="AH681">
        <v>2</v>
      </c>
      <c r="AI681">
        <v>68193622</v>
      </c>
      <c r="AJ681">
        <v>697</v>
      </c>
      <c r="AK681">
        <v>0</v>
      </c>
      <c r="AL681">
        <v>0</v>
      </c>
      <c r="AM681">
        <v>0</v>
      </c>
      <c r="AN681">
        <v>0</v>
      </c>
      <c r="AO681">
        <v>0</v>
      </c>
      <c r="AP681">
        <v>0</v>
      </c>
      <c r="AQ681">
        <v>0</v>
      </c>
      <c r="AR681">
        <v>0</v>
      </c>
    </row>
    <row r="682" spans="1:44" x14ac:dyDescent="0.2">
      <c r="A682">
        <f>ROW(Source!A442)</f>
        <v>442</v>
      </c>
      <c r="B682">
        <v>68193631</v>
      </c>
      <c r="C682">
        <v>68193619</v>
      </c>
      <c r="D682">
        <v>64873129</v>
      </c>
      <c r="E682">
        <v>1</v>
      </c>
      <c r="F682">
        <v>1</v>
      </c>
      <c r="G682">
        <v>1</v>
      </c>
      <c r="H682">
        <v>2</v>
      </c>
      <c r="I682" t="s">
        <v>715</v>
      </c>
      <c r="J682" t="s">
        <v>716</v>
      </c>
      <c r="K682" t="s">
        <v>717</v>
      </c>
      <c r="L682">
        <v>1368</v>
      </c>
      <c r="N682">
        <v>1011</v>
      </c>
      <c r="O682" t="s">
        <v>669</v>
      </c>
      <c r="P682" t="s">
        <v>669</v>
      </c>
      <c r="Q682">
        <v>1</v>
      </c>
      <c r="X682">
        <v>0.02</v>
      </c>
      <c r="Y682">
        <v>0</v>
      </c>
      <c r="Z682">
        <v>87.17</v>
      </c>
      <c r="AA682">
        <v>11.6</v>
      </c>
      <c r="AB682">
        <v>0</v>
      </c>
      <c r="AC682">
        <v>0</v>
      </c>
      <c r="AD682">
        <v>1</v>
      </c>
      <c r="AE682">
        <v>0</v>
      </c>
      <c r="AF682" t="s">
        <v>3</v>
      </c>
      <c r="AG682">
        <v>0.02</v>
      </c>
      <c r="AH682">
        <v>2</v>
      </c>
      <c r="AI682">
        <v>68193623</v>
      </c>
      <c r="AJ682">
        <v>698</v>
      </c>
      <c r="AK682">
        <v>0</v>
      </c>
      <c r="AL682">
        <v>0</v>
      </c>
      <c r="AM682">
        <v>0</v>
      </c>
      <c r="AN682">
        <v>0</v>
      </c>
      <c r="AO682">
        <v>0</v>
      </c>
      <c r="AP682">
        <v>0</v>
      </c>
      <c r="AQ682">
        <v>0</v>
      </c>
      <c r="AR682">
        <v>0</v>
      </c>
    </row>
    <row r="683" spans="1:44" x14ac:dyDescent="0.2">
      <c r="A683">
        <f>ROW(Source!A442)</f>
        <v>442</v>
      </c>
      <c r="B683">
        <v>68193632</v>
      </c>
      <c r="C683">
        <v>68193619</v>
      </c>
      <c r="D683">
        <v>64846603</v>
      </c>
      <c r="E683">
        <v>1</v>
      </c>
      <c r="F683">
        <v>1</v>
      </c>
      <c r="G683">
        <v>1</v>
      </c>
      <c r="H683">
        <v>3</v>
      </c>
      <c r="I683" t="s">
        <v>949</v>
      </c>
      <c r="J683" t="s">
        <v>950</v>
      </c>
      <c r="K683" t="s">
        <v>951</v>
      </c>
      <c r="L683">
        <v>1348</v>
      </c>
      <c r="N683">
        <v>1009</v>
      </c>
      <c r="O683" t="s">
        <v>133</v>
      </c>
      <c r="P683" t="s">
        <v>133</v>
      </c>
      <c r="Q683">
        <v>1000</v>
      </c>
      <c r="X683">
        <v>3.15E-3</v>
      </c>
      <c r="Y683">
        <v>729.98</v>
      </c>
      <c r="Z683">
        <v>0</v>
      </c>
      <c r="AA683">
        <v>0</v>
      </c>
      <c r="AB683">
        <v>0</v>
      </c>
      <c r="AC683">
        <v>0</v>
      </c>
      <c r="AD683">
        <v>1</v>
      </c>
      <c r="AE683">
        <v>0</v>
      </c>
      <c r="AF683" t="s">
        <v>3</v>
      </c>
      <c r="AG683">
        <v>3.15E-3</v>
      </c>
      <c r="AH683">
        <v>2</v>
      </c>
      <c r="AI683">
        <v>68193624</v>
      </c>
      <c r="AJ683">
        <v>699</v>
      </c>
      <c r="AK683">
        <v>0</v>
      </c>
      <c r="AL683">
        <v>0</v>
      </c>
      <c r="AM683">
        <v>0</v>
      </c>
      <c r="AN683">
        <v>0</v>
      </c>
      <c r="AO683">
        <v>0</v>
      </c>
      <c r="AP683">
        <v>0</v>
      </c>
      <c r="AQ683">
        <v>0</v>
      </c>
      <c r="AR683">
        <v>0</v>
      </c>
    </row>
    <row r="684" spans="1:44" x14ac:dyDescent="0.2">
      <c r="A684">
        <f>ROW(Source!A442)</f>
        <v>442</v>
      </c>
      <c r="B684">
        <v>68193633</v>
      </c>
      <c r="C684">
        <v>68193619</v>
      </c>
      <c r="D684">
        <v>64862995</v>
      </c>
      <c r="E684">
        <v>1</v>
      </c>
      <c r="F684">
        <v>1</v>
      </c>
      <c r="G684">
        <v>1</v>
      </c>
      <c r="H684">
        <v>3</v>
      </c>
      <c r="I684" t="s">
        <v>952</v>
      </c>
      <c r="J684" t="s">
        <v>953</v>
      </c>
      <c r="K684" t="s">
        <v>954</v>
      </c>
      <c r="L684">
        <v>1356</v>
      </c>
      <c r="N684">
        <v>1010</v>
      </c>
      <c r="O684" t="s">
        <v>271</v>
      </c>
      <c r="P684" t="s">
        <v>271</v>
      </c>
      <c r="Q684">
        <v>1000</v>
      </c>
      <c r="X684">
        <v>0.10199999999999999</v>
      </c>
      <c r="Y684">
        <v>280</v>
      </c>
      <c r="Z684">
        <v>0</v>
      </c>
      <c r="AA684">
        <v>0</v>
      </c>
      <c r="AB684">
        <v>0</v>
      </c>
      <c r="AC684">
        <v>0</v>
      </c>
      <c r="AD684">
        <v>1</v>
      </c>
      <c r="AE684">
        <v>0</v>
      </c>
      <c r="AF684" t="s">
        <v>3</v>
      </c>
      <c r="AG684">
        <v>0.10199999999999999</v>
      </c>
      <c r="AH684">
        <v>2</v>
      </c>
      <c r="AI684">
        <v>68193625</v>
      </c>
      <c r="AJ684">
        <v>700</v>
      </c>
      <c r="AK684">
        <v>0</v>
      </c>
      <c r="AL684">
        <v>0</v>
      </c>
      <c r="AM684">
        <v>0</v>
      </c>
      <c r="AN684">
        <v>0</v>
      </c>
      <c r="AO684">
        <v>0</v>
      </c>
      <c r="AP684">
        <v>0</v>
      </c>
      <c r="AQ684">
        <v>0</v>
      </c>
      <c r="AR684">
        <v>0</v>
      </c>
    </row>
    <row r="685" spans="1:44" x14ac:dyDescent="0.2">
      <c r="A685">
        <f>ROW(Source!A442)</f>
        <v>442</v>
      </c>
      <c r="B685">
        <v>68193634</v>
      </c>
      <c r="C685">
        <v>68193619</v>
      </c>
      <c r="D685">
        <v>64870754</v>
      </c>
      <c r="E685">
        <v>1</v>
      </c>
      <c r="F685">
        <v>1</v>
      </c>
      <c r="G685">
        <v>1</v>
      </c>
      <c r="H685">
        <v>3</v>
      </c>
      <c r="I685" t="s">
        <v>912</v>
      </c>
      <c r="J685" t="s">
        <v>913</v>
      </c>
      <c r="K685" t="s">
        <v>914</v>
      </c>
      <c r="L685">
        <v>1374</v>
      </c>
      <c r="N685">
        <v>1013</v>
      </c>
      <c r="O685" t="s">
        <v>915</v>
      </c>
      <c r="P685" t="s">
        <v>915</v>
      </c>
      <c r="Q685">
        <v>1</v>
      </c>
      <c r="X685">
        <v>5.21</v>
      </c>
      <c r="Y685">
        <v>1</v>
      </c>
      <c r="Z685">
        <v>0</v>
      </c>
      <c r="AA685">
        <v>0</v>
      </c>
      <c r="AB685">
        <v>0</v>
      </c>
      <c r="AC685">
        <v>0</v>
      </c>
      <c r="AD685">
        <v>1</v>
      </c>
      <c r="AE685">
        <v>0</v>
      </c>
      <c r="AF685" t="s">
        <v>3</v>
      </c>
      <c r="AG685">
        <v>5.21</v>
      </c>
      <c r="AH685">
        <v>2</v>
      </c>
      <c r="AI685">
        <v>68193627</v>
      </c>
      <c r="AJ685">
        <v>702</v>
      </c>
      <c r="AK685">
        <v>0</v>
      </c>
      <c r="AL685">
        <v>0</v>
      </c>
      <c r="AM685">
        <v>0</v>
      </c>
      <c r="AN685">
        <v>0</v>
      </c>
      <c r="AO685">
        <v>0</v>
      </c>
      <c r="AP685">
        <v>0</v>
      </c>
      <c r="AQ685">
        <v>0</v>
      </c>
      <c r="AR685">
        <v>0</v>
      </c>
    </row>
    <row r="686" spans="1:44" x14ac:dyDescent="0.2">
      <c r="A686">
        <f>ROW(Source!A444)</f>
        <v>444</v>
      </c>
      <c r="B686">
        <v>68193650</v>
      </c>
      <c r="C686">
        <v>68193636</v>
      </c>
      <c r="D686">
        <v>29364679</v>
      </c>
      <c r="E686">
        <v>1</v>
      </c>
      <c r="F686">
        <v>1</v>
      </c>
      <c r="G686">
        <v>1</v>
      </c>
      <c r="H686">
        <v>1</v>
      </c>
      <c r="I686" t="s">
        <v>945</v>
      </c>
      <c r="J686" t="s">
        <v>3</v>
      </c>
      <c r="K686" t="s">
        <v>946</v>
      </c>
      <c r="L686">
        <v>1369</v>
      </c>
      <c r="N686">
        <v>1013</v>
      </c>
      <c r="O686" t="s">
        <v>665</v>
      </c>
      <c r="P686" t="s">
        <v>665</v>
      </c>
      <c r="Q686">
        <v>1</v>
      </c>
      <c r="X686">
        <v>213.6</v>
      </c>
      <c r="Y686">
        <v>0</v>
      </c>
      <c r="Z686">
        <v>0</v>
      </c>
      <c r="AA686">
        <v>0</v>
      </c>
      <c r="AB686">
        <v>9.92</v>
      </c>
      <c r="AC686">
        <v>0</v>
      </c>
      <c r="AD686">
        <v>1</v>
      </c>
      <c r="AE686">
        <v>1</v>
      </c>
      <c r="AF686" t="s">
        <v>3</v>
      </c>
      <c r="AG686">
        <v>213.6</v>
      </c>
      <c r="AH686">
        <v>2</v>
      </c>
      <c r="AI686">
        <v>68193637</v>
      </c>
      <c r="AJ686">
        <v>703</v>
      </c>
      <c r="AK686">
        <v>0</v>
      </c>
      <c r="AL686">
        <v>0</v>
      </c>
      <c r="AM686">
        <v>0</v>
      </c>
      <c r="AN686">
        <v>0</v>
      </c>
      <c r="AO686">
        <v>0</v>
      </c>
      <c r="AP686">
        <v>0</v>
      </c>
      <c r="AQ686">
        <v>0</v>
      </c>
      <c r="AR686">
        <v>0</v>
      </c>
    </row>
    <row r="687" spans="1:44" x14ac:dyDescent="0.2">
      <c r="A687">
        <f>ROW(Source!A444)</f>
        <v>444</v>
      </c>
      <c r="B687">
        <v>68193651</v>
      </c>
      <c r="C687">
        <v>68193636</v>
      </c>
      <c r="D687">
        <v>121548</v>
      </c>
      <c r="E687">
        <v>1</v>
      </c>
      <c r="F687">
        <v>1</v>
      </c>
      <c r="G687">
        <v>1</v>
      </c>
      <c r="H687">
        <v>1</v>
      </c>
      <c r="I687" t="s">
        <v>44</v>
      </c>
      <c r="J687" t="s">
        <v>3</v>
      </c>
      <c r="K687" t="s">
        <v>723</v>
      </c>
      <c r="L687">
        <v>608254</v>
      </c>
      <c r="N687">
        <v>1013</v>
      </c>
      <c r="O687" t="s">
        <v>724</v>
      </c>
      <c r="P687" t="s">
        <v>724</v>
      </c>
      <c r="Q687">
        <v>1</v>
      </c>
      <c r="X687">
        <v>0.99</v>
      </c>
      <c r="Y687">
        <v>0</v>
      </c>
      <c r="Z687">
        <v>0</v>
      </c>
      <c r="AA687">
        <v>0</v>
      </c>
      <c r="AB687">
        <v>0</v>
      </c>
      <c r="AC687">
        <v>0</v>
      </c>
      <c r="AD687">
        <v>1</v>
      </c>
      <c r="AE687">
        <v>2</v>
      </c>
      <c r="AF687" t="s">
        <v>3</v>
      </c>
      <c r="AG687">
        <v>0.99</v>
      </c>
      <c r="AH687">
        <v>2</v>
      </c>
      <c r="AI687">
        <v>68193638</v>
      </c>
      <c r="AJ687">
        <v>704</v>
      </c>
      <c r="AK687">
        <v>0</v>
      </c>
      <c r="AL687">
        <v>0</v>
      </c>
      <c r="AM687">
        <v>0</v>
      </c>
      <c r="AN687">
        <v>0</v>
      </c>
      <c r="AO687">
        <v>0</v>
      </c>
      <c r="AP687">
        <v>0</v>
      </c>
      <c r="AQ687">
        <v>0</v>
      </c>
      <c r="AR687">
        <v>0</v>
      </c>
    </row>
    <row r="688" spans="1:44" x14ac:dyDescent="0.2">
      <c r="A688">
        <f>ROW(Source!A444)</f>
        <v>444</v>
      </c>
      <c r="B688">
        <v>68193652</v>
      </c>
      <c r="C688">
        <v>68193636</v>
      </c>
      <c r="D688">
        <v>64871266</v>
      </c>
      <c r="E688">
        <v>1</v>
      </c>
      <c r="F688">
        <v>1</v>
      </c>
      <c r="G688">
        <v>1</v>
      </c>
      <c r="H688">
        <v>2</v>
      </c>
      <c r="I688" t="s">
        <v>918</v>
      </c>
      <c r="J688" t="s">
        <v>919</v>
      </c>
      <c r="K688" t="s">
        <v>920</v>
      </c>
      <c r="L688">
        <v>1368</v>
      </c>
      <c r="N688">
        <v>1011</v>
      </c>
      <c r="O688" t="s">
        <v>669</v>
      </c>
      <c r="P688" t="s">
        <v>669</v>
      </c>
      <c r="Q688">
        <v>1</v>
      </c>
      <c r="X688">
        <v>0.99</v>
      </c>
      <c r="Y688">
        <v>0</v>
      </c>
      <c r="Z688">
        <v>134.65</v>
      </c>
      <c r="AA688">
        <v>13.5</v>
      </c>
      <c r="AB688">
        <v>0</v>
      </c>
      <c r="AC688">
        <v>0</v>
      </c>
      <c r="AD688">
        <v>1</v>
      </c>
      <c r="AE688">
        <v>0</v>
      </c>
      <c r="AF688" t="s">
        <v>3</v>
      </c>
      <c r="AG688">
        <v>0.99</v>
      </c>
      <c r="AH688">
        <v>2</v>
      </c>
      <c r="AI688">
        <v>68193639</v>
      </c>
      <c r="AJ688">
        <v>705</v>
      </c>
      <c r="AK688">
        <v>0</v>
      </c>
      <c r="AL688">
        <v>0</v>
      </c>
      <c r="AM688">
        <v>0</v>
      </c>
      <c r="AN688">
        <v>0</v>
      </c>
      <c r="AO688">
        <v>0</v>
      </c>
      <c r="AP688">
        <v>0</v>
      </c>
      <c r="AQ688">
        <v>0</v>
      </c>
      <c r="AR688">
        <v>0</v>
      </c>
    </row>
    <row r="689" spans="1:44" x14ac:dyDescent="0.2">
      <c r="A689">
        <f>ROW(Source!A444)</f>
        <v>444</v>
      </c>
      <c r="B689">
        <v>68193653</v>
      </c>
      <c r="C689">
        <v>68193636</v>
      </c>
      <c r="D689">
        <v>64871481</v>
      </c>
      <c r="E689">
        <v>1</v>
      </c>
      <c r="F689">
        <v>1</v>
      </c>
      <c r="G689">
        <v>1</v>
      </c>
      <c r="H689">
        <v>2</v>
      </c>
      <c r="I689" t="s">
        <v>743</v>
      </c>
      <c r="J689" t="s">
        <v>744</v>
      </c>
      <c r="K689" t="s">
        <v>745</v>
      </c>
      <c r="L689">
        <v>1368</v>
      </c>
      <c r="N689">
        <v>1011</v>
      </c>
      <c r="O689" t="s">
        <v>669</v>
      </c>
      <c r="P689" t="s">
        <v>669</v>
      </c>
      <c r="Q689">
        <v>1</v>
      </c>
      <c r="X689">
        <v>1.1399999999999999</v>
      </c>
      <c r="Y689">
        <v>0</v>
      </c>
      <c r="Z689">
        <v>8.1</v>
      </c>
      <c r="AA689">
        <v>0</v>
      </c>
      <c r="AB689">
        <v>0</v>
      </c>
      <c r="AC689">
        <v>0</v>
      </c>
      <c r="AD689">
        <v>1</v>
      </c>
      <c r="AE689">
        <v>0</v>
      </c>
      <c r="AF689" t="s">
        <v>3</v>
      </c>
      <c r="AG689">
        <v>1.1399999999999999</v>
      </c>
      <c r="AH689">
        <v>2</v>
      </c>
      <c r="AI689">
        <v>68193640</v>
      </c>
      <c r="AJ689">
        <v>706</v>
      </c>
      <c r="AK689">
        <v>0</v>
      </c>
      <c r="AL689">
        <v>0</v>
      </c>
      <c r="AM689">
        <v>0</v>
      </c>
      <c r="AN689">
        <v>0</v>
      </c>
      <c r="AO689">
        <v>0</v>
      </c>
      <c r="AP689">
        <v>0</v>
      </c>
      <c r="AQ689">
        <v>0</v>
      </c>
      <c r="AR689">
        <v>0</v>
      </c>
    </row>
    <row r="690" spans="1:44" x14ac:dyDescent="0.2">
      <c r="A690">
        <f>ROW(Source!A444)</f>
        <v>444</v>
      </c>
      <c r="B690">
        <v>68193654</v>
      </c>
      <c r="C690">
        <v>68193636</v>
      </c>
      <c r="D690">
        <v>64873129</v>
      </c>
      <c r="E690">
        <v>1</v>
      </c>
      <c r="F690">
        <v>1</v>
      </c>
      <c r="G690">
        <v>1</v>
      </c>
      <c r="H690">
        <v>2</v>
      </c>
      <c r="I690" t="s">
        <v>715</v>
      </c>
      <c r="J690" t="s">
        <v>716</v>
      </c>
      <c r="K690" t="s">
        <v>717</v>
      </c>
      <c r="L690">
        <v>1368</v>
      </c>
      <c r="N690">
        <v>1011</v>
      </c>
      <c r="O690" t="s">
        <v>669</v>
      </c>
      <c r="P690" t="s">
        <v>669</v>
      </c>
      <c r="Q690">
        <v>1</v>
      </c>
      <c r="X690">
        <v>0.99</v>
      </c>
      <c r="Y690">
        <v>0</v>
      </c>
      <c r="Z690">
        <v>87.17</v>
      </c>
      <c r="AA690">
        <v>11.6</v>
      </c>
      <c r="AB690">
        <v>0</v>
      </c>
      <c r="AC690">
        <v>0</v>
      </c>
      <c r="AD690">
        <v>1</v>
      </c>
      <c r="AE690">
        <v>0</v>
      </c>
      <c r="AF690" t="s">
        <v>3</v>
      </c>
      <c r="AG690">
        <v>0.99</v>
      </c>
      <c r="AH690">
        <v>2</v>
      </c>
      <c r="AI690">
        <v>68193641</v>
      </c>
      <c r="AJ690">
        <v>707</v>
      </c>
      <c r="AK690">
        <v>0</v>
      </c>
      <c r="AL690">
        <v>0</v>
      </c>
      <c r="AM690">
        <v>0</v>
      </c>
      <c r="AN690">
        <v>0</v>
      </c>
      <c r="AO690">
        <v>0</v>
      </c>
      <c r="AP690">
        <v>0</v>
      </c>
      <c r="AQ690">
        <v>0</v>
      </c>
      <c r="AR690">
        <v>0</v>
      </c>
    </row>
    <row r="691" spans="1:44" x14ac:dyDescent="0.2">
      <c r="A691">
        <f>ROW(Source!A444)</f>
        <v>444</v>
      </c>
      <c r="B691">
        <v>68193655</v>
      </c>
      <c r="C691">
        <v>68193636</v>
      </c>
      <c r="D691">
        <v>64808663</v>
      </c>
      <c r="E691">
        <v>1</v>
      </c>
      <c r="F691">
        <v>1</v>
      </c>
      <c r="G691">
        <v>1</v>
      </c>
      <c r="H691">
        <v>3</v>
      </c>
      <c r="I691" t="s">
        <v>955</v>
      </c>
      <c r="J691" t="s">
        <v>956</v>
      </c>
      <c r="K691" t="s">
        <v>957</v>
      </c>
      <c r="L691">
        <v>1348</v>
      </c>
      <c r="N691">
        <v>1009</v>
      </c>
      <c r="O691" t="s">
        <v>133</v>
      </c>
      <c r="P691" t="s">
        <v>133</v>
      </c>
      <c r="Q691">
        <v>1000</v>
      </c>
      <c r="X691">
        <v>0.15</v>
      </c>
      <c r="Y691">
        <v>5000.01</v>
      </c>
      <c r="Z691">
        <v>0</v>
      </c>
      <c r="AA691">
        <v>0</v>
      </c>
      <c r="AB691">
        <v>0</v>
      </c>
      <c r="AC691">
        <v>0</v>
      </c>
      <c r="AD691">
        <v>1</v>
      </c>
      <c r="AE691">
        <v>0</v>
      </c>
      <c r="AF691" t="s">
        <v>3</v>
      </c>
      <c r="AG691">
        <v>0.15</v>
      </c>
      <c r="AH691">
        <v>2</v>
      </c>
      <c r="AI691">
        <v>68193642</v>
      </c>
      <c r="AJ691">
        <v>708</v>
      </c>
      <c r="AK691">
        <v>0</v>
      </c>
      <c r="AL691">
        <v>0</v>
      </c>
      <c r="AM691">
        <v>0</v>
      </c>
      <c r="AN691">
        <v>0</v>
      </c>
      <c r="AO691">
        <v>0</v>
      </c>
      <c r="AP691">
        <v>0</v>
      </c>
      <c r="AQ691">
        <v>0</v>
      </c>
      <c r="AR691">
        <v>0</v>
      </c>
    </row>
    <row r="692" spans="1:44" x14ac:dyDescent="0.2">
      <c r="A692">
        <f>ROW(Source!A444)</f>
        <v>444</v>
      </c>
      <c r="B692">
        <v>68193656</v>
      </c>
      <c r="C692">
        <v>68193636</v>
      </c>
      <c r="D692">
        <v>64808809</v>
      </c>
      <c r="E692">
        <v>1</v>
      </c>
      <c r="F692">
        <v>1</v>
      </c>
      <c r="G692">
        <v>1</v>
      </c>
      <c r="H692">
        <v>3</v>
      </c>
      <c r="I692" t="s">
        <v>921</v>
      </c>
      <c r="J692" t="s">
        <v>922</v>
      </c>
      <c r="K692" t="s">
        <v>923</v>
      </c>
      <c r="L692">
        <v>1346</v>
      </c>
      <c r="N692">
        <v>1009</v>
      </c>
      <c r="O692" t="s">
        <v>120</v>
      </c>
      <c r="P692" t="s">
        <v>120</v>
      </c>
      <c r="Q692">
        <v>1</v>
      </c>
      <c r="X692">
        <v>2.1</v>
      </c>
      <c r="Y692">
        <v>14.31</v>
      </c>
      <c r="Z692">
        <v>0</v>
      </c>
      <c r="AA692">
        <v>0</v>
      </c>
      <c r="AB692">
        <v>0</v>
      </c>
      <c r="AC692">
        <v>0</v>
      </c>
      <c r="AD692">
        <v>1</v>
      </c>
      <c r="AE692">
        <v>0</v>
      </c>
      <c r="AF692" t="s">
        <v>3</v>
      </c>
      <c r="AG692">
        <v>2.1</v>
      </c>
      <c r="AH692">
        <v>2</v>
      </c>
      <c r="AI692">
        <v>68193643</v>
      </c>
      <c r="AJ692">
        <v>709</v>
      </c>
      <c r="AK692">
        <v>0</v>
      </c>
      <c r="AL692">
        <v>0</v>
      </c>
      <c r="AM692">
        <v>0</v>
      </c>
      <c r="AN692">
        <v>0</v>
      </c>
      <c r="AO692">
        <v>0</v>
      </c>
      <c r="AP692">
        <v>0</v>
      </c>
      <c r="AQ692">
        <v>0</v>
      </c>
      <c r="AR692">
        <v>0</v>
      </c>
    </row>
    <row r="693" spans="1:44" x14ac:dyDescent="0.2">
      <c r="A693">
        <f>ROW(Source!A444)</f>
        <v>444</v>
      </c>
      <c r="B693">
        <v>68193657</v>
      </c>
      <c r="C693">
        <v>68193636</v>
      </c>
      <c r="D693">
        <v>64808847</v>
      </c>
      <c r="E693">
        <v>1</v>
      </c>
      <c r="F693">
        <v>1</v>
      </c>
      <c r="G693">
        <v>1</v>
      </c>
      <c r="H693">
        <v>3</v>
      </c>
      <c r="I693" t="s">
        <v>947</v>
      </c>
      <c r="J693" t="s">
        <v>948</v>
      </c>
      <c r="K693" t="s">
        <v>754</v>
      </c>
      <c r="L693">
        <v>1346</v>
      </c>
      <c r="N693">
        <v>1009</v>
      </c>
      <c r="O693" t="s">
        <v>120</v>
      </c>
      <c r="P693" t="s">
        <v>120</v>
      </c>
      <c r="Q693">
        <v>1</v>
      </c>
      <c r="X693">
        <v>10.4</v>
      </c>
      <c r="Y693">
        <v>9.0399999999999991</v>
      </c>
      <c r="Z693">
        <v>0</v>
      </c>
      <c r="AA693">
        <v>0</v>
      </c>
      <c r="AB693">
        <v>0</v>
      </c>
      <c r="AC693">
        <v>0</v>
      </c>
      <c r="AD693">
        <v>1</v>
      </c>
      <c r="AE693">
        <v>0</v>
      </c>
      <c r="AF693" t="s">
        <v>3</v>
      </c>
      <c r="AG693">
        <v>10.4</v>
      </c>
      <c r="AH693">
        <v>2</v>
      </c>
      <c r="AI693">
        <v>68193644</v>
      </c>
      <c r="AJ693">
        <v>710</v>
      </c>
      <c r="AK693">
        <v>0</v>
      </c>
      <c r="AL693">
        <v>0</v>
      </c>
      <c r="AM693">
        <v>0</v>
      </c>
      <c r="AN693">
        <v>0</v>
      </c>
      <c r="AO693">
        <v>0</v>
      </c>
      <c r="AP693">
        <v>0</v>
      </c>
      <c r="AQ693">
        <v>0</v>
      </c>
      <c r="AR693">
        <v>0</v>
      </c>
    </row>
    <row r="694" spans="1:44" x14ac:dyDescent="0.2">
      <c r="A694">
        <f>ROW(Source!A444)</f>
        <v>444</v>
      </c>
      <c r="B694">
        <v>68193658</v>
      </c>
      <c r="C694">
        <v>68193636</v>
      </c>
      <c r="D694">
        <v>64808986</v>
      </c>
      <c r="E694">
        <v>1</v>
      </c>
      <c r="F694">
        <v>1</v>
      </c>
      <c r="G694">
        <v>1</v>
      </c>
      <c r="H694">
        <v>3</v>
      </c>
      <c r="I694" t="s">
        <v>930</v>
      </c>
      <c r="J694" t="s">
        <v>931</v>
      </c>
      <c r="K694" t="s">
        <v>932</v>
      </c>
      <c r="L694">
        <v>1346</v>
      </c>
      <c r="N694">
        <v>1009</v>
      </c>
      <c r="O694" t="s">
        <v>120</v>
      </c>
      <c r="P694" t="s">
        <v>120</v>
      </c>
      <c r="Q694">
        <v>1</v>
      </c>
      <c r="X694">
        <v>3</v>
      </c>
      <c r="Y694">
        <v>28.67</v>
      </c>
      <c r="Z694">
        <v>0</v>
      </c>
      <c r="AA694">
        <v>0</v>
      </c>
      <c r="AB694">
        <v>0</v>
      </c>
      <c r="AC694">
        <v>0</v>
      </c>
      <c r="AD694">
        <v>1</v>
      </c>
      <c r="AE694">
        <v>0</v>
      </c>
      <c r="AF694" t="s">
        <v>3</v>
      </c>
      <c r="AG694">
        <v>3</v>
      </c>
      <c r="AH694">
        <v>2</v>
      </c>
      <c r="AI694">
        <v>68193645</v>
      </c>
      <c r="AJ694">
        <v>711</v>
      </c>
      <c r="AK694">
        <v>0</v>
      </c>
      <c r="AL694">
        <v>0</v>
      </c>
      <c r="AM694">
        <v>0</v>
      </c>
      <c r="AN694">
        <v>0</v>
      </c>
      <c r="AO694">
        <v>0</v>
      </c>
      <c r="AP694">
        <v>0</v>
      </c>
      <c r="AQ694">
        <v>0</v>
      </c>
      <c r="AR694">
        <v>0</v>
      </c>
    </row>
    <row r="695" spans="1:44" x14ac:dyDescent="0.2">
      <c r="A695">
        <f>ROW(Source!A444)</f>
        <v>444</v>
      </c>
      <c r="B695">
        <v>68193659</v>
      </c>
      <c r="C695">
        <v>68193636</v>
      </c>
      <c r="D695">
        <v>64809271</v>
      </c>
      <c r="E695">
        <v>1</v>
      </c>
      <c r="F695">
        <v>1</v>
      </c>
      <c r="G695">
        <v>1</v>
      </c>
      <c r="H695">
        <v>3</v>
      </c>
      <c r="I695" t="s">
        <v>942</v>
      </c>
      <c r="J695" t="s">
        <v>943</v>
      </c>
      <c r="K695" t="s">
        <v>944</v>
      </c>
      <c r="L695">
        <v>1308</v>
      </c>
      <c r="N695">
        <v>1003</v>
      </c>
      <c r="O695" t="s">
        <v>259</v>
      </c>
      <c r="P695" t="s">
        <v>259</v>
      </c>
      <c r="Q695">
        <v>100</v>
      </c>
      <c r="X695">
        <v>0.1</v>
      </c>
      <c r="Y695">
        <v>120.36</v>
      </c>
      <c r="Z695">
        <v>0</v>
      </c>
      <c r="AA695">
        <v>0</v>
      </c>
      <c r="AB695">
        <v>0</v>
      </c>
      <c r="AC695">
        <v>0</v>
      </c>
      <c r="AD695">
        <v>1</v>
      </c>
      <c r="AE695">
        <v>0</v>
      </c>
      <c r="AF695" t="s">
        <v>3</v>
      </c>
      <c r="AG695">
        <v>0.1</v>
      </c>
      <c r="AH695">
        <v>2</v>
      </c>
      <c r="AI695">
        <v>68193646</v>
      </c>
      <c r="AJ695">
        <v>712</v>
      </c>
      <c r="AK695">
        <v>0</v>
      </c>
      <c r="AL695">
        <v>0</v>
      </c>
      <c r="AM695">
        <v>0</v>
      </c>
      <c r="AN695">
        <v>0</v>
      </c>
      <c r="AO695">
        <v>0</v>
      </c>
      <c r="AP695">
        <v>0</v>
      </c>
      <c r="AQ695">
        <v>0</v>
      </c>
      <c r="AR695">
        <v>0</v>
      </c>
    </row>
    <row r="696" spans="1:44" x14ac:dyDescent="0.2">
      <c r="A696">
        <f>ROW(Source!A444)</f>
        <v>444</v>
      </c>
      <c r="B696">
        <v>68193660</v>
      </c>
      <c r="C696">
        <v>68193636</v>
      </c>
      <c r="D696">
        <v>64809290</v>
      </c>
      <c r="E696">
        <v>1</v>
      </c>
      <c r="F696">
        <v>1</v>
      </c>
      <c r="G696">
        <v>1</v>
      </c>
      <c r="H696">
        <v>3</v>
      </c>
      <c r="I696" t="s">
        <v>933</v>
      </c>
      <c r="J696" t="s">
        <v>934</v>
      </c>
      <c r="K696" t="s">
        <v>935</v>
      </c>
      <c r="L696">
        <v>1346</v>
      </c>
      <c r="N696">
        <v>1009</v>
      </c>
      <c r="O696" t="s">
        <v>120</v>
      </c>
      <c r="P696" t="s">
        <v>120</v>
      </c>
      <c r="Q696">
        <v>1</v>
      </c>
      <c r="X696">
        <v>0.42</v>
      </c>
      <c r="Y696">
        <v>30.5</v>
      </c>
      <c r="Z696">
        <v>0</v>
      </c>
      <c r="AA696">
        <v>0</v>
      </c>
      <c r="AB696">
        <v>0</v>
      </c>
      <c r="AC696">
        <v>0</v>
      </c>
      <c r="AD696">
        <v>1</v>
      </c>
      <c r="AE696">
        <v>0</v>
      </c>
      <c r="AF696" t="s">
        <v>3</v>
      </c>
      <c r="AG696">
        <v>0.42</v>
      </c>
      <c r="AH696">
        <v>2</v>
      </c>
      <c r="AI696">
        <v>68193647</v>
      </c>
      <c r="AJ696">
        <v>713</v>
      </c>
      <c r="AK696">
        <v>0</v>
      </c>
      <c r="AL696">
        <v>0</v>
      </c>
      <c r="AM696">
        <v>0</v>
      </c>
      <c r="AN696">
        <v>0</v>
      </c>
      <c r="AO696">
        <v>0</v>
      </c>
      <c r="AP696">
        <v>0</v>
      </c>
      <c r="AQ696">
        <v>0</v>
      </c>
      <c r="AR696">
        <v>0</v>
      </c>
    </row>
    <row r="697" spans="1:44" x14ac:dyDescent="0.2">
      <c r="A697">
        <f>ROW(Source!A444)</f>
        <v>444</v>
      </c>
      <c r="B697">
        <v>68193661</v>
      </c>
      <c r="C697">
        <v>68193636</v>
      </c>
      <c r="D697">
        <v>64870754</v>
      </c>
      <c r="E697">
        <v>1</v>
      </c>
      <c r="F697">
        <v>1</v>
      </c>
      <c r="G697">
        <v>1</v>
      </c>
      <c r="H697">
        <v>3</v>
      </c>
      <c r="I697" t="s">
        <v>912</v>
      </c>
      <c r="J697" t="s">
        <v>913</v>
      </c>
      <c r="K697" t="s">
        <v>914</v>
      </c>
      <c r="L697">
        <v>1374</v>
      </c>
      <c r="N697">
        <v>1013</v>
      </c>
      <c r="O697" t="s">
        <v>915</v>
      </c>
      <c r="P697" t="s">
        <v>915</v>
      </c>
      <c r="Q697">
        <v>1</v>
      </c>
      <c r="X697">
        <v>42.38</v>
      </c>
      <c r="Y697">
        <v>1</v>
      </c>
      <c r="Z697">
        <v>0</v>
      </c>
      <c r="AA697">
        <v>0</v>
      </c>
      <c r="AB697">
        <v>0</v>
      </c>
      <c r="AC697">
        <v>0</v>
      </c>
      <c r="AD697">
        <v>1</v>
      </c>
      <c r="AE697">
        <v>0</v>
      </c>
      <c r="AF697" t="s">
        <v>3</v>
      </c>
      <c r="AG697">
        <v>42.38</v>
      </c>
      <c r="AH697">
        <v>2</v>
      </c>
      <c r="AI697">
        <v>68193649</v>
      </c>
      <c r="AJ697">
        <v>715</v>
      </c>
      <c r="AK697">
        <v>0</v>
      </c>
      <c r="AL697">
        <v>0</v>
      </c>
      <c r="AM697">
        <v>0</v>
      </c>
      <c r="AN697">
        <v>0</v>
      </c>
      <c r="AO697">
        <v>0</v>
      </c>
      <c r="AP697">
        <v>0</v>
      </c>
      <c r="AQ697">
        <v>0</v>
      </c>
      <c r="AR697">
        <v>0</v>
      </c>
    </row>
    <row r="698" spans="1:44" x14ac:dyDescent="0.2">
      <c r="A698">
        <f>ROW(Source!A446)</f>
        <v>446</v>
      </c>
      <c r="B698">
        <v>68193677</v>
      </c>
      <c r="C698">
        <v>68193663</v>
      </c>
      <c r="D698">
        <v>29364679</v>
      </c>
      <c r="E698">
        <v>1</v>
      </c>
      <c r="F698">
        <v>1</v>
      </c>
      <c r="G698">
        <v>1</v>
      </c>
      <c r="H698">
        <v>1</v>
      </c>
      <c r="I698" t="s">
        <v>945</v>
      </c>
      <c r="J698" t="s">
        <v>3</v>
      </c>
      <c r="K698" t="s">
        <v>946</v>
      </c>
      <c r="L698">
        <v>1369</v>
      </c>
      <c r="N698">
        <v>1013</v>
      </c>
      <c r="O698" t="s">
        <v>665</v>
      </c>
      <c r="P698" t="s">
        <v>665</v>
      </c>
      <c r="Q698">
        <v>1</v>
      </c>
      <c r="X698">
        <v>16.8</v>
      </c>
      <c r="Y698">
        <v>0</v>
      </c>
      <c r="Z698">
        <v>0</v>
      </c>
      <c r="AA698">
        <v>0</v>
      </c>
      <c r="AB698">
        <v>9.92</v>
      </c>
      <c r="AC698">
        <v>0</v>
      </c>
      <c r="AD698">
        <v>1</v>
      </c>
      <c r="AE698">
        <v>1</v>
      </c>
      <c r="AF698" t="s">
        <v>3</v>
      </c>
      <c r="AG698">
        <v>16.8</v>
      </c>
      <c r="AH698">
        <v>2</v>
      </c>
      <c r="AI698">
        <v>68193664</v>
      </c>
      <c r="AJ698">
        <v>716</v>
      </c>
      <c r="AK698">
        <v>0</v>
      </c>
      <c r="AL698">
        <v>0</v>
      </c>
      <c r="AM698">
        <v>0</v>
      </c>
      <c r="AN698">
        <v>0</v>
      </c>
      <c r="AO698">
        <v>0</v>
      </c>
      <c r="AP698">
        <v>0</v>
      </c>
      <c r="AQ698">
        <v>0</v>
      </c>
      <c r="AR698">
        <v>0</v>
      </c>
    </row>
    <row r="699" spans="1:44" x14ac:dyDescent="0.2">
      <c r="A699">
        <f>ROW(Source!A446)</f>
        <v>446</v>
      </c>
      <c r="B699">
        <v>68193678</v>
      </c>
      <c r="C699">
        <v>68193663</v>
      </c>
      <c r="D699">
        <v>121548</v>
      </c>
      <c r="E699">
        <v>1</v>
      </c>
      <c r="F699">
        <v>1</v>
      </c>
      <c r="G699">
        <v>1</v>
      </c>
      <c r="H699">
        <v>1</v>
      </c>
      <c r="I699" t="s">
        <v>44</v>
      </c>
      <c r="J699" t="s">
        <v>3</v>
      </c>
      <c r="K699" t="s">
        <v>723</v>
      </c>
      <c r="L699">
        <v>608254</v>
      </c>
      <c r="N699">
        <v>1013</v>
      </c>
      <c r="O699" t="s">
        <v>724</v>
      </c>
      <c r="P699" t="s">
        <v>724</v>
      </c>
      <c r="Q699">
        <v>1</v>
      </c>
      <c r="X699">
        <v>0.01</v>
      </c>
      <c r="Y699">
        <v>0</v>
      </c>
      <c r="Z699">
        <v>0</v>
      </c>
      <c r="AA699">
        <v>0</v>
      </c>
      <c r="AB699">
        <v>0</v>
      </c>
      <c r="AC699">
        <v>0</v>
      </c>
      <c r="AD699">
        <v>1</v>
      </c>
      <c r="AE699">
        <v>2</v>
      </c>
      <c r="AF699" t="s">
        <v>3</v>
      </c>
      <c r="AG699">
        <v>0.01</v>
      </c>
      <c r="AH699">
        <v>2</v>
      </c>
      <c r="AI699">
        <v>68193665</v>
      </c>
      <c r="AJ699">
        <v>717</v>
      </c>
      <c r="AK699">
        <v>0</v>
      </c>
      <c r="AL699">
        <v>0</v>
      </c>
      <c r="AM699">
        <v>0</v>
      </c>
      <c r="AN699">
        <v>0</v>
      </c>
      <c r="AO699">
        <v>0</v>
      </c>
      <c r="AP699">
        <v>0</v>
      </c>
      <c r="AQ699">
        <v>0</v>
      </c>
      <c r="AR699">
        <v>0</v>
      </c>
    </row>
    <row r="700" spans="1:44" x14ac:dyDescent="0.2">
      <c r="A700">
        <f>ROW(Source!A446)</f>
        <v>446</v>
      </c>
      <c r="B700">
        <v>68193679</v>
      </c>
      <c r="C700">
        <v>68193663</v>
      </c>
      <c r="D700">
        <v>64871266</v>
      </c>
      <c r="E700">
        <v>1</v>
      </c>
      <c r="F700">
        <v>1</v>
      </c>
      <c r="G700">
        <v>1</v>
      </c>
      <c r="H700">
        <v>2</v>
      </c>
      <c r="I700" t="s">
        <v>918</v>
      </c>
      <c r="J700" t="s">
        <v>919</v>
      </c>
      <c r="K700" t="s">
        <v>920</v>
      </c>
      <c r="L700">
        <v>1368</v>
      </c>
      <c r="N700">
        <v>1011</v>
      </c>
      <c r="O700" t="s">
        <v>669</v>
      </c>
      <c r="P700" t="s">
        <v>669</v>
      </c>
      <c r="Q700">
        <v>1</v>
      </c>
      <c r="X700">
        <v>0.01</v>
      </c>
      <c r="Y700">
        <v>0</v>
      </c>
      <c r="Z700">
        <v>134.65</v>
      </c>
      <c r="AA700">
        <v>13.5</v>
      </c>
      <c r="AB700">
        <v>0</v>
      </c>
      <c r="AC700">
        <v>0</v>
      </c>
      <c r="AD700">
        <v>1</v>
      </c>
      <c r="AE700">
        <v>0</v>
      </c>
      <c r="AF700" t="s">
        <v>3</v>
      </c>
      <c r="AG700">
        <v>0.01</v>
      </c>
      <c r="AH700">
        <v>2</v>
      </c>
      <c r="AI700">
        <v>68193666</v>
      </c>
      <c r="AJ700">
        <v>718</v>
      </c>
      <c r="AK700">
        <v>0</v>
      </c>
      <c r="AL700">
        <v>0</v>
      </c>
      <c r="AM700">
        <v>0</v>
      </c>
      <c r="AN700">
        <v>0</v>
      </c>
      <c r="AO700">
        <v>0</v>
      </c>
      <c r="AP700">
        <v>0</v>
      </c>
      <c r="AQ700">
        <v>0</v>
      </c>
      <c r="AR700">
        <v>0</v>
      </c>
    </row>
    <row r="701" spans="1:44" x14ac:dyDescent="0.2">
      <c r="A701">
        <f>ROW(Source!A446)</f>
        <v>446</v>
      </c>
      <c r="B701">
        <v>68193680</v>
      </c>
      <c r="C701">
        <v>68193663</v>
      </c>
      <c r="D701">
        <v>64873129</v>
      </c>
      <c r="E701">
        <v>1</v>
      </c>
      <c r="F701">
        <v>1</v>
      </c>
      <c r="G701">
        <v>1</v>
      </c>
      <c r="H701">
        <v>2</v>
      </c>
      <c r="I701" t="s">
        <v>715</v>
      </c>
      <c r="J701" t="s">
        <v>716</v>
      </c>
      <c r="K701" t="s">
        <v>717</v>
      </c>
      <c r="L701">
        <v>1368</v>
      </c>
      <c r="N701">
        <v>1011</v>
      </c>
      <c r="O701" t="s">
        <v>669</v>
      </c>
      <c r="P701" t="s">
        <v>669</v>
      </c>
      <c r="Q701">
        <v>1</v>
      </c>
      <c r="X701">
        <v>0.01</v>
      </c>
      <c r="Y701">
        <v>0</v>
      </c>
      <c r="Z701">
        <v>87.17</v>
      </c>
      <c r="AA701">
        <v>11.6</v>
      </c>
      <c r="AB701">
        <v>0</v>
      </c>
      <c r="AC701">
        <v>0</v>
      </c>
      <c r="AD701">
        <v>1</v>
      </c>
      <c r="AE701">
        <v>0</v>
      </c>
      <c r="AF701" t="s">
        <v>3</v>
      </c>
      <c r="AG701">
        <v>0.01</v>
      </c>
      <c r="AH701">
        <v>2</v>
      </c>
      <c r="AI701">
        <v>68193667</v>
      </c>
      <c r="AJ701">
        <v>719</v>
      </c>
      <c r="AK701">
        <v>0</v>
      </c>
      <c r="AL701">
        <v>0</v>
      </c>
      <c r="AM701">
        <v>0</v>
      </c>
      <c r="AN701">
        <v>0</v>
      </c>
      <c r="AO701">
        <v>0</v>
      </c>
      <c r="AP701">
        <v>0</v>
      </c>
      <c r="AQ701">
        <v>0</v>
      </c>
      <c r="AR701">
        <v>0</v>
      </c>
    </row>
    <row r="702" spans="1:44" x14ac:dyDescent="0.2">
      <c r="A702">
        <f>ROW(Source!A446)</f>
        <v>446</v>
      </c>
      <c r="B702">
        <v>68193681</v>
      </c>
      <c r="C702">
        <v>68193663</v>
      </c>
      <c r="D702">
        <v>64807644</v>
      </c>
      <c r="E702">
        <v>1</v>
      </c>
      <c r="F702">
        <v>1</v>
      </c>
      <c r="G702">
        <v>1</v>
      </c>
      <c r="H702">
        <v>3</v>
      </c>
      <c r="I702" t="s">
        <v>958</v>
      </c>
      <c r="J702" t="s">
        <v>959</v>
      </c>
      <c r="K702" t="s">
        <v>960</v>
      </c>
      <c r="L702">
        <v>1348</v>
      </c>
      <c r="N702">
        <v>1009</v>
      </c>
      <c r="O702" t="s">
        <v>133</v>
      </c>
      <c r="P702" t="s">
        <v>133</v>
      </c>
      <c r="Q702">
        <v>1000</v>
      </c>
      <c r="X702">
        <v>1E-4</v>
      </c>
      <c r="Y702">
        <v>70200</v>
      </c>
      <c r="Z702">
        <v>0</v>
      </c>
      <c r="AA702">
        <v>0</v>
      </c>
      <c r="AB702">
        <v>0</v>
      </c>
      <c r="AC702">
        <v>0</v>
      </c>
      <c r="AD702">
        <v>1</v>
      </c>
      <c r="AE702">
        <v>0</v>
      </c>
      <c r="AF702" t="s">
        <v>3</v>
      </c>
      <c r="AG702">
        <v>1E-4</v>
      </c>
      <c r="AH702">
        <v>2</v>
      </c>
      <c r="AI702">
        <v>68193668</v>
      </c>
      <c r="AJ702">
        <v>720</v>
      </c>
      <c r="AK702">
        <v>0</v>
      </c>
      <c r="AL702">
        <v>0</v>
      </c>
      <c r="AM702">
        <v>0</v>
      </c>
      <c r="AN702">
        <v>0</v>
      </c>
      <c r="AO702">
        <v>0</v>
      </c>
      <c r="AP702">
        <v>0</v>
      </c>
      <c r="AQ702">
        <v>0</v>
      </c>
      <c r="AR702">
        <v>0</v>
      </c>
    </row>
    <row r="703" spans="1:44" x14ac:dyDescent="0.2">
      <c r="A703">
        <f>ROW(Source!A446)</f>
        <v>446</v>
      </c>
      <c r="B703">
        <v>68193682</v>
      </c>
      <c r="C703">
        <v>68193663</v>
      </c>
      <c r="D703">
        <v>64808837</v>
      </c>
      <c r="E703">
        <v>1</v>
      </c>
      <c r="F703">
        <v>1</v>
      </c>
      <c r="G703">
        <v>1</v>
      </c>
      <c r="H703">
        <v>3</v>
      </c>
      <c r="I703" t="s">
        <v>961</v>
      </c>
      <c r="J703" t="s">
        <v>962</v>
      </c>
      <c r="K703" t="s">
        <v>963</v>
      </c>
      <c r="L703">
        <v>1346</v>
      </c>
      <c r="N703">
        <v>1009</v>
      </c>
      <c r="O703" t="s">
        <v>120</v>
      </c>
      <c r="P703" t="s">
        <v>120</v>
      </c>
      <c r="Q703">
        <v>1</v>
      </c>
      <c r="X703">
        <v>0.02</v>
      </c>
      <c r="Y703">
        <v>18.899999999999999</v>
      </c>
      <c r="Z703">
        <v>0</v>
      </c>
      <c r="AA703">
        <v>0</v>
      </c>
      <c r="AB703">
        <v>0</v>
      </c>
      <c r="AC703">
        <v>0</v>
      </c>
      <c r="AD703">
        <v>1</v>
      </c>
      <c r="AE703">
        <v>0</v>
      </c>
      <c r="AF703" t="s">
        <v>3</v>
      </c>
      <c r="AG703">
        <v>0.02</v>
      </c>
      <c r="AH703">
        <v>2</v>
      </c>
      <c r="AI703">
        <v>68193669</v>
      </c>
      <c r="AJ703">
        <v>721</v>
      </c>
      <c r="AK703">
        <v>0</v>
      </c>
      <c r="AL703">
        <v>0</v>
      </c>
      <c r="AM703">
        <v>0</v>
      </c>
      <c r="AN703">
        <v>0</v>
      </c>
      <c r="AO703">
        <v>0</v>
      </c>
      <c r="AP703">
        <v>0</v>
      </c>
      <c r="AQ703">
        <v>0</v>
      </c>
      <c r="AR703">
        <v>0</v>
      </c>
    </row>
    <row r="704" spans="1:44" x14ac:dyDescent="0.2">
      <c r="A704">
        <f>ROW(Source!A446)</f>
        <v>446</v>
      </c>
      <c r="B704">
        <v>68193683</v>
      </c>
      <c r="C704">
        <v>68193663</v>
      </c>
      <c r="D704">
        <v>64809185</v>
      </c>
      <c r="E704">
        <v>1</v>
      </c>
      <c r="F704">
        <v>1</v>
      </c>
      <c r="G704">
        <v>1</v>
      </c>
      <c r="H704">
        <v>3</v>
      </c>
      <c r="I704" t="s">
        <v>964</v>
      </c>
      <c r="J704" t="s">
        <v>965</v>
      </c>
      <c r="K704" t="s">
        <v>966</v>
      </c>
      <c r="L704">
        <v>1346</v>
      </c>
      <c r="N704">
        <v>1009</v>
      </c>
      <c r="O704" t="s">
        <v>120</v>
      </c>
      <c r="P704" t="s">
        <v>120</v>
      </c>
      <c r="Q704">
        <v>1</v>
      </c>
      <c r="X704">
        <v>0.01</v>
      </c>
      <c r="Y704">
        <v>133.05000000000001</v>
      </c>
      <c r="Z704">
        <v>0</v>
      </c>
      <c r="AA704">
        <v>0</v>
      </c>
      <c r="AB704">
        <v>0</v>
      </c>
      <c r="AC704">
        <v>0</v>
      </c>
      <c r="AD704">
        <v>1</v>
      </c>
      <c r="AE704">
        <v>0</v>
      </c>
      <c r="AF704" t="s">
        <v>3</v>
      </c>
      <c r="AG704">
        <v>0.01</v>
      </c>
      <c r="AH704">
        <v>2</v>
      </c>
      <c r="AI704">
        <v>68193670</v>
      </c>
      <c r="AJ704">
        <v>722</v>
      </c>
      <c r="AK704">
        <v>0</v>
      </c>
      <c r="AL704">
        <v>0</v>
      </c>
      <c r="AM704">
        <v>0</v>
      </c>
      <c r="AN704">
        <v>0</v>
      </c>
      <c r="AO704">
        <v>0</v>
      </c>
      <c r="AP704">
        <v>0</v>
      </c>
      <c r="AQ704">
        <v>0</v>
      </c>
      <c r="AR704">
        <v>0</v>
      </c>
    </row>
    <row r="705" spans="1:44" x14ac:dyDescent="0.2">
      <c r="A705">
        <f>ROW(Source!A446)</f>
        <v>446</v>
      </c>
      <c r="B705">
        <v>68193684</v>
      </c>
      <c r="C705">
        <v>68193663</v>
      </c>
      <c r="D705">
        <v>64809271</v>
      </c>
      <c r="E705">
        <v>1</v>
      </c>
      <c r="F705">
        <v>1</v>
      </c>
      <c r="G705">
        <v>1</v>
      </c>
      <c r="H705">
        <v>3</v>
      </c>
      <c r="I705" t="s">
        <v>942</v>
      </c>
      <c r="J705" t="s">
        <v>943</v>
      </c>
      <c r="K705" t="s">
        <v>944</v>
      </c>
      <c r="L705">
        <v>1308</v>
      </c>
      <c r="N705">
        <v>1003</v>
      </c>
      <c r="O705" t="s">
        <v>259</v>
      </c>
      <c r="P705" t="s">
        <v>259</v>
      </c>
      <c r="Q705">
        <v>100</v>
      </c>
      <c r="X705">
        <v>0.1</v>
      </c>
      <c r="Y705">
        <v>120.36</v>
      </c>
      <c r="Z705">
        <v>0</v>
      </c>
      <c r="AA705">
        <v>0</v>
      </c>
      <c r="AB705">
        <v>0</v>
      </c>
      <c r="AC705">
        <v>0</v>
      </c>
      <c r="AD705">
        <v>1</v>
      </c>
      <c r="AE705">
        <v>0</v>
      </c>
      <c r="AF705" t="s">
        <v>3</v>
      </c>
      <c r="AG705">
        <v>0.1</v>
      </c>
      <c r="AH705">
        <v>2</v>
      </c>
      <c r="AI705">
        <v>68193671</v>
      </c>
      <c r="AJ705">
        <v>723</v>
      </c>
      <c r="AK705">
        <v>0</v>
      </c>
      <c r="AL705">
        <v>0</v>
      </c>
      <c r="AM705">
        <v>0</v>
      </c>
      <c r="AN705">
        <v>0</v>
      </c>
      <c r="AO705">
        <v>0</v>
      </c>
      <c r="AP705">
        <v>0</v>
      </c>
      <c r="AQ705">
        <v>0</v>
      </c>
      <c r="AR705">
        <v>0</v>
      </c>
    </row>
    <row r="706" spans="1:44" x14ac:dyDescent="0.2">
      <c r="A706">
        <f>ROW(Source!A446)</f>
        <v>446</v>
      </c>
      <c r="B706">
        <v>68193685</v>
      </c>
      <c r="C706">
        <v>68193663</v>
      </c>
      <c r="D706">
        <v>64809290</v>
      </c>
      <c r="E706">
        <v>1</v>
      </c>
      <c r="F706">
        <v>1</v>
      </c>
      <c r="G706">
        <v>1</v>
      </c>
      <c r="H706">
        <v>3</v>
      </c>
      <c r="I706" t="s">
        <v>933</v>
      </c>
      <c r="J706" t="s">
        <v>934</v>
      </c>
      <c r="K706" t="s">
        <v>935</v>
      </c>
      <c r="L706">
        <v>1346</v>
      </c>
      <c r="N706">
        <v>1009</v>
      </c>
      <c r="O706" t="s">
        <v>120</v>
      </c>
      <c r="P706" t="s">
        <v>120</v>
      </c>
      <c r="Q706">
        <v>1</v>
      </c>
      <c r="X706">
        <v>0.2</v>
      </c>
      <c r="Y706">
        <v>30.5</v>
      </c>
      <c r="Z706">
        <v>0</v>
      </c>
      <c r="AA706">
        <v>0</v>
      </c>
      <c r="AB706">
        <v>0</v>
      </c>
      <c r="AC706">
        <v>0</v>
      </c>
      <c r="AD706">
        <v>1</v>
      </c>
      <c r="AE706">
        <v>0</v>
      </c>
      <c r="AF706" t="s">
        <v>3</v>
      </c>
      <c r="AG706">
        <v>0.2</v>
      </c>
      <c r="AH706">
        <v>2</v>
      </c>
      <c r="AI706">
        <v>68193672</v>
      </c>
      <c r="AJ706">
        <v>724</v>
      </c>
      <c r="AK706">
        <v>0</v>
      </c>
      <c r="AL706">
        <v>0</v>
      </c>
      <c r="AM706">
        <v>0</v>
      </c>
      <c r="AN706">
        <v>0</v>
      </c>
      <c r="AO706">
        <v>0</v>
      </c>
      <c r="AP706">
        <v>0</v>
      </c>
      <c r="AQ706">
        <v>0</v>
      </c>
      <c r="AR706">
        <v>0</v>
      </c>
    </row>
    <row r="707" spans="1:44" x14ac:dyDescent="0.2">
      <c r="A707">
        <f>ROW(Source!A446)</f>
        <v>446</v>
      </c>
      <c r="B707">
        <v>68193686</v>
      </c>
      <c r="C707">
        <v>68193663</v>
      </c>
      <c r="D707">
        <v>64821434</v>
      </c>
      <c r="E707">
        <v>1</v>
      </c>
      <c r="F707">
        <v>1</v>
      </c>
      <c r="G707">
        <v>1</v>
      </c>
      <c r="H707">
        <v>3</v>
      </c>
      <c r="I707" t="s">
        <v>967</v>
      </c>
      <c r="J707" t="s">
        <v>968</v>
      </c>
      <c r="K707" t="s">
        <v>969</v>
      </c>
      <c r="L707">
        <v>1355</v>
      </c>
      <c r="N707">
        <v>1010</v>
      </c>
      <c r="O707" t="s">
        <v>235</v>
      </c>
      <c r="P707" t="s">
        <v>235</v>
      </c>
      <c r="Q707">
        <v>100</v>
      </c>
      <c r="X707">
        <v>1.02</v>
      </c>
      <c r="Y707">
        <v>65.819999999999993</v>
      </c>
      <c r="Z707">
        <v>0</v>
      </c>
      <c r="AA707">
        <v>0</v>
      </c>
      <c r="AB707">
        <v>0</v>
      </c>
      <c r="AC707">
        <v>0</v>
      </c>
      <c r="AD707">
        <v>1</v>
      </c>
      <c r="AE707">
        <v>0</v>
      </c>
      <c r="AF707" t="s">
        <v>3</v>
      </c>
      <c r="AG707">
        <v>1.02</v>
      </c>
      <c r="AH707">
        <v>2</v>
      </c>
      <c r="AI707">
        <v>68193673</v>
      </c>
      <c r="AJ707">
        <v>725</v>
      </c>
      <c r="AK707">
        <v>0</v>
      </c>
      <c r="AL707">
        <v>0</v>
      </c>
      <c r="AM707">
        <v>0</v>
      </c>
      <c r="AN707">
        <v>0</v>
      </c>
      <c r="AO707">
        <v>0</v>
      </c>
      <c r="AP707">
        <v>0</v>
      </c>
      <c r="AQ707">
        <v>0</v>
      </c>
      <c r="AR707">
        <v>0</v>
      </c>
    </row>
    <row r="708" spans="1:44" x14ac:dyDescent="0.2">
      <c r="A708">
        <f>ROW(Source!A446)</f>
        <v>446</v>
      </c>
      <c r="B708">
        <v>68193687</v>
      </c>
      <c r="C708">
        <v>68193663</v>
      </c>
      <c r="D708">
        <v>64856621</v>
      </c>
      <c r="E708">
        <v>1</v>
      </c>
      <c r="F708">
        <v>1</v>
      </c>
      <c r="G708">
        <v>1</v>
      </c>
      <c r="H708">
        <v>3</v>
      </c>
      <c r="I708" t="s">
        <v>970</v>
      </c>
      <c r="J708" t="s">
        <v>971</v>
      </c>
      <c r="K708" t="s">
        <v>972</v>
      </c>
      <c r="L708">
        <v>1346</v>
      </c>
      <c r="N708">
        <v>1009</v>
      </c>
      <c r="O708" t="s">
        <v>120</v>
      </c>
      <c r="P708" t="s">
        <v>120</v>
      </c>
      <c r="Q708">
        <v>1</v>
      </c>
      <c r="X708">
        <v>0.08</v>
      </c>
      <c r="Y708">
        <v>68.27</v>
      </c>
      <c r="Z708">
        <v>0</v>
      </c>
      <c r="AA708">
        <v>0</v>
      </c>
      <c r="AB708">
        <v>0</v>
      </c>
      <c r="AC708">
        <v>0</v>
      </c>
      <c r="AD708">
        <v>1</v>
      </c>
      <c r="AE708">
        <v>0</v>
      </c>
      <c r="AF708" t="s">
        <v>3</v>
      </c>
      <c r="AG708">
        <v>0.08</v>
      </c>
      <c r="AH708">
        <v>2</v>
      </c>
      <c r="AI708">
        <v>68193674</v>
      </c>
      <c r="AJ708">
        <v>726</v>
      </c>
      <c r="AK708">
        <v>0</v>
      </c>
      <c r="AL708">
        <v>0</v>
      </c>
      <c r="AM708">
        <v>0</v>
      </c>
      <c r="AN708">
        <v>0</v>
      </c>
      <c r="AO708">
        <v>0</v>
      </c>
      <c r="AP708">
        <v>0</v>
      </c>
      <c r="AQ708">
        <v>0</v>
      </c>
      <c r="AR708">
        <v>0</v>
      </c>
    </row>
    <row r="709" spans="1:44" x14ac:dyDescent="0.2">
      <c r="A709">
        <f>ROW(Source!A446)</f>
        <v>446</v>
      </c>
      <c r="B709">
        <v>68193688</v>
      </c>
      <c r="C709">
        <v>68193663</v>
      </c>
      <c r="D709">
        <v>64863410</v>
      </c>
      <c r="E709">
        <v>1</v>
      </c>
      <c r="F709">
        <v>1</v>
      </c>
      <c r="G709">
        <v>1</v>
      </c>
      <c r="H709">
        <v>3</v>
      </c>
      <c r="I709" t="s">
        <v>973</v>
      </c>
      <c r="J709" t="s">
        <v>974</v>
      </c>
      <c r="K709" t="s">
        <v>975</v>
      </c>
      <c r="L709">
        <v>1346</v>
      </c>
      <c r="N709">
        <v>1009</v>
      </c>
      <c r="O709" t="s">
        <v>120</v>
      </c>
      <c r="P709" t="s">
        <v>120</v>
      </c>
      <c r="Q709">
        <v>1</v>
      </c>
      <c r="X709">
        <v>0.1</v>
      </c>
      <c r="Y709">
        <v>30.6</v>
      </c>
      <c r="Z709">
        <v>0</v>
      </c>
      <c r="AA709">
        <v>0</v>
      </c>
      <c r="AB709">
        <v>0</v>
      </c>
      <c r="AC709">
        <v>0</v>
      </c>
      <c r="AD709">
        <v>1</v>
      </c>
      <c r="AE709">
        <v>0</v>
      </c>
      <c r="AF709" t="s">
        <v>3</v>
      </c>
      <c r="AG709">
        <v>0.1</v>
      </c>
      <c r="AH709">
        <v>2</v>
      </c>
      <c r="AI709">
        <v>68193675</v>
      </c>
      <c r="AJ709">
        <v>727</v>
      </c>
      <c r="AK709">
        <v>0</v>
      </c>
      <c r="AL709">
        <v>0</v>
      </c>
      <c r="AM709">
        <v>0</v>
      </c>
      <c r="AN709">
        <v>0</v>
      </c>
      <c r="AO709">
        <v>0</v>
      </c>
      <c r="AP709">
        <v>0</v>
      </c>
      <c r="AQ709">
        <v>0</v>
      </c>
      <c r="AR709">
        <v>0</v>
      </c>
    </row>
    <row r="710" spans="1:44" x14ac:dyDescent="0.2">
      <c r="A710">
        <f>ROW(Source!A446)</f>
        <v>446</v>
      </c>
      <c r="B710">
        <v>68193689</v>
      </c>
      <c r="C710">
        <v>68193663</v>
      </c>
      <c r="D710">
        <v>64870754</v>
      </c>
      <c r="E710">
        <v>1</v>
      </c>
      <c r="F710">
        <v>1</v>
      </c>
      <c r="G710">
        <v>1</v>
      </c>
      <c r="H710">
        <v>3</v>
      </c>
      <c r="I710" t="s">
        <v>912</v>
      </c>
      <c r="J710" t="s">
        <v>913</v>
      </c>
      <c r="K710" t="s">
        <v>914</v>
      </c>
      <c r="L710">
        <v>1374</v>
      </c>
      <c r="N710">
        <v>1013</v>
      </c>
      <c r="O710" t="s">
        <v>915</v>
      </c>
      <c r="P710" t="s">
        <v>915</v>
      </c>
      <c r="Q710">
        <v>1</v>
      </c>
      <c r="X710">
        <v>3.33</v>
      </c>
      <c r="Y710">
        <v>1</v>
      </c>
      <c r="Z710">
        <v>0</v>
      </c>
      <c r="AA710">
        <v>0</v>
      </c>
      <c r="AB710">
        <v>0</v>
      </c>
      <c r="AC710">
        <v>0</v>
      </c>
      <c r="AD710">
        <v>1</v>
      </c>
      <c r="AE710">
        <v>0</v>
      </c>
      <c r="AF710" t="s">
        <v>3</v>
      </c>
      <c r="AG710">
        <v>3.33</v>
      </c>
      <c r="AH710">
        <v>2</v>
      </c>
      <c r="AI710">
        <v>68193676</v>
      </c>
      <c r="AJ710">
        <v>728</v>
      </c>
      <c r="AK710">
        <v>0</v>
      </c>
      <c r="AL710">
        <v>0</v>
      </c>
      <c r="AM710">
        <v>0</v>
      </c>
      <c r="AN710">
        <v>0</v>
      </c>
      <c r="AO710">
        <v>0</v>
      </c>
      <c r="AP710">
        <v>0</v>
      </c>
      <c r="AQ710">
        <v>0</v>
      </c>
      <c r="AR710">
        <v>0</v>
      </c>
    </row>
    <row r="711" spans="1:44" x14ac:dyDescent="0.2">
      <c r="A711">
        <f>ROW(Source!A481)</f>
        <v>481</v>
      </c>
      <c r="B711">
        <v>68193764</v>
      </c>
      <c r="C711">
        <v>68193760</v>
      </c>
      <c r="D711">
        <v>18407150</v>
      </c>
      <c r="E711">
        <v>1</v>
      </c>
      <c r="F711">
        <v>1</v>
      </c>
      <c r="G711">
        <v>1</v>
      </c>
      <c r="H711">
        <v>1</v>
      </c>
      <c r="I711" t="s">
        <v>901</v>
      </c>
      <c r="J711" t="s">
        <v>3</v>
      </c>
      <c r="K711" t="s">
        <v>902</v>
      </c>
      <c r="L711">
        <v>1369</v>
      </c>
      <c r="N711">
        <v>1013</v>
      </c>
      <c r="O711" t="s">
        <v>665</v>
      </c>
      <c r="P711" t="s">
        <v>665</v>
      </c>
      <c r="Q711">
        <v>1</v>
      </c>
      <c r="X711">
        <v>71.8</v>
      </c>
      <c r="Y711">
        <v>0</v>
      </c>
      <c r="Z711">
        <v>0</v>
      </c>
      <c r="AA711">
        <v>0</v>
      </c>
      <c r="AB711">
        <v>8.5299999999999994</v>
      </c>
      <c r="AC711">
        <v>0</v>
      </c>
      <c r="AD711">
        <v>1</v>
      </c>
      <c r="AE711">
        <v>1</v>
      </c>
      <c r="AF711" t="s">
        <v>3</v>
      </c>
      <c r="AG711">
        <v>71.8</v>
      </c>
      <c r="AH711">
        <v>2</v>
      </c>
      <c r="AI711">
        <v>68193761</v>
      </c>
      <c r="AJ711">
        <v>729</v>
      </c>
      <c r="AK711">
        <v>0</v>
      </c>
      <c r="AL711">
        <v>0</v>
      </c>
      <c r="AM711">
        <v>0</v>
      </c>
      <c r="AN711">
        <v>0</v>
      </c>
      <c r="AO711">
        <v>0</v>
      </c>
      <c r="AP711">
        <v>0</v>
      </c>
      <c r="AQ711">
        <v>0</v>
      </c>
      <c r="AR711">
        <v>0</v>
      </c>
    </row>
    <row r="712" spans="1:44" x14ac:dyDescent="0.2">
      <c r="A712">
        <f>ROW(Source!A481)</f>
        <v>481</v>
      </c>
      <c r="B712">
        <v>68193765</v>
      </c>
      <c r="C712">
        <v>68193760</v>
      </c>
      <c r="D712">
        <v>64872877</v>
      </c>
      <c r="E712">
        <v>1</v>
      </c>
      <c r="F712">
        <v>1</v>
      </c>
      <c r="G712">
        <v>1</v>
      </c>
      <c r="H712">
        <v>2</v>
      </c>
      <c r="I712" t="s">
        <v>903</v>
      </c>
      <c r="J712" t="s">
        <v>904</v>
      </c>
      <c r="K712" t="s">
        <v>905</v>
      </c>
      <c r="L712">
        <v>1368</v>
      </c>
      <c r="N712">
        <v>1011</v>
      </c>
      <c r="O712" t="s">
        <v>669</v>
      </c>
      <c r="P712" t="s">
        <v>669</v>
      </c>
      <c r="Q712">
        <v>1</v>
      </c>
      <c r="X712">
        <v>63.5</v>
      </c>
      <c r="Y712">
        <v>0</v>
      </c>
      <c r="Z712">
        <v>3.27</v>
      </c>
      <c r="AA712">
        <v>0</v>
      </c>
      <c r="AB712">
        <v>0</v>
      </c>
      <c r="AC712">
        <v>0</v>
      </c>
      <c r="AD712">
        <v>1</v>
      </c>
      <c r="AE712">
        <v>0</v>
      </c>
      <c r="AF712" t="s">
        <v>3</v>
      </c>
      <c r="AG712">
        <v>63.5</v>
      </c>
      <c r="AH712">
        <v>2</v>
      </c>
      <c r="AI712">
        <v>68193762</v>
      </c>
      <c r="AJ712">
        <v>730</v>
      </c>
      <c r="AK712">
        <v>0</v>
      </c>
      <c r="AL712">
        <v>0</v>
      </c>
      <c r="AM712">
        <v>0</v>
      </c>
      <c r="AN712">
        <v>0</v>
      </c>
      <c r="AO712">
        <v>0</v>
      </c>
      <c r="AP712">
        <v>0</v>
      </c>
      <c r="AQ712">
        <v>0</v>
      </c>
      <c r="AR712">
        <v>0</v>
      </c>
    </row>
    <row r="713" spans="1:44" x14ac:dyDescent="0.2">
      <c r="A713">
        <f>ROW(Source!A481)</f>
        <v>481</v>
      </c>
      <c r="B713">
        <v>68193766</v>
      </c>
      <c r="C713">
        <v>68193760</v>
      </c>
      <c r="D713">
        <v>64870747</v>
      </c>
      <c r="E713">
        <v>1</v>
      </c>
      <c r="F713">
        <v>1</v>
      </c>
      <c r="G713">
        <v>1</v>
      </c>
      <c r="H713">
        <v>3</v>
      </c>
      <c r="I713" t="s">
        <v>250</v>
      </c>
      <c r="J713" t="s">
        <v>252</v>
      </c>
      <c r="K713" t="s">
        <v>251</v>
      </c>
      <c r="L713">
        <v>1348</v>
      </c>
      <c r="N713">
        <v>1009</v>
      </c>
      <c r="O713" t="s">
        <v>133</v>
      </c>
      <c r="P713" t="s">
        <v>133</v>
      </c>
      <c r="Q713">
        <v>1000</v>
      </c>
      <c r="X713">
        <v>0.4</v>
      </c>
      <c r="Y713">
        <v>0</v>
      </c>
      <c r="Z713">
        <v>0</v>
      </c>
      <c r="AA713">
        <v>0</v>
      </c>
      <c r="AB713">
        <v>0</v>
      </c>
      <c r="AC713">
        <v>0</v>
      </c>
      <c r="AD713">
        <v>0</v>
      </c>
      <c r="AE713">
        <v>0</v>
      </c>
      <c r="AF713" t="s">
        <v>3</v>
      </c>
      <c r="AG713">
        <v>0.4</v>
      </c>
      <c r="AH713">
        <v>2</v>
      </c>
      <c r="AI713">
        <v>68193763</v>
      </c>
      <c r="AJ713">
        <v>731</v>
      </c>
      <c r="AK713">
        <v>0</v>
      </c>
      <c r="AL713">
        <v>0</v>
      </c>
      <c r="AM713">
        <v>0</v>
      </c>
      <c r="AN713">
        <v>0</v>
      </c>
      <c r="AO713">
        <v>0</v>
      </c>
      <c r="AP713">
        <v>0</v>
      </c>
      <c r="AQ713">
        <v>0</v>
      </c>
      <c r="AR713">
        <v>0</v>
      </c>
    </row>
    <row r="714" spans="1:44" x14ac:dyDescent="0.2">
      <c r="A714">
        <f>ROW(Source!A483)</f>
        <v>483</v>
      </c>
      <c r="B714">
        <v>68193785</v>
      </c>
      <c r="C714">
        <v>68193768</v>
      </c>
      <c r="D714">
        <v>18411117</v>
      </c>
      <c r="E714">
        <v>1</v>
      </c>
      <c r="F714">
        <v>1</v>
      </c>
      <c r="G714">
        <v>1</v>
      </c>
      <c r="H714">
        <v>1</v>
      </c>
      <c r="I714" t="s">
        <v>801</v>
      </c>
      <c r="J714" t="s">
        <v>3</v>
      </c>
      <c r="K714" t="s">
        <v>802</v>
      </c>
      <c r="L714">
        <v>1369</v>
      </c>
      <c r="N714">
        <v>1013</v>
      </c>
      <c r="O714" t="s">
        <v>665</v>
      </c>
      <c r="P714" t="s">
        <v>665</v>
      </c>
      <c r="Q714">
        <v>1</v>
      </c>
      <c r="X714">
        <v>37.07</v>
      </c>
      <c r="Y714">
        <v>0</v>
      </c>
      <c r="Z714">
        <v>0</v>
      </c>
      <c r="AA714">
        <v>0</v>
      </c>
      <c r="AB714">
        <v>9.6199999999999992</v>
      </c>
      <c r="AC714">
        <v>0</v>
      </c>
      <c r="AD714">
        <v>1</v>
      </c>
      <c r="AE714">
        <v>1</v>
      </c>
      <c r="AF714" t="s">
        <v>21</v>
      </c>
      <c r="AG714">
        <v>42.630499999999998</v>
      </c>
      <c r="AH714">
        <v>2</v>
      </c>
      <c r="AI714">
        <v>68193769</v>
      </c>
      <c r="AJ714">
        <v>732</v>
      </c>
      <c r="AK714">
        <v>0</v>
      </c>
      <c r="AL714">
        <v>0</v>
      </c>
      <c r="AM714">
        <v>0</v>
      </c>
      <c r="AN714">
        <v>0</v>
      </c>
      <c r="AO714">
        <v>0</v>
      </c>
      <c r="AP714">
        <v>0</v>
      </c>
      <c r="AQ714">
        <v>0</v>
      </c>
      <c r="AR714">
        <v>0</v>
      </c>
    </row>
    <row r="715" spans="1:44" x14ac:dyDescent="0.2">
      <c r="A715">
        <f>ROW(Source!A483)</f>
        <v>483</v>
      </c>
      <c r="B715">
        <v>68193786</v>
      </c>
      <c r="C715">
        <v>68193768</v>
      </c>
      <c r="D715">
        <v>121548</v>
      </c>
      <c r="E715">
        <v>1</v>
      </c>
      <c r="F715">
        <v>1</v>
      </c>
      <c r="G715">
        <v>1</v>
      </c>
      <c r="H715">
        <v>1</v>
      </c>
      <c r="I715" t="s">
        <v>44</v>
      </c>
      <c r="J715" t="s">
        <v>3</v>
      </c>
      <c r="K715" t="s">
        <v>723</v>
      </c>
      <c r="L715">
        <v>608254</v>
      </c>
      <c r="N715">
        <v>1013</v>
      </c>
      <c r="O715" t="s">
        <v>724</v>
      </c>
      <c r="P715" t="s">
        <v>724</v>
      </c>
      <c r="Q715">
        <v>1</v>
      </c>
      <c r="X715">
        <v>0.15</v>
      </c>
      <c r="Y715">
        <v>0</v>
      </c>
      <c r="Z715">
        <v>0</v>
      </c>
      <c r="AA715">
        <v>0</v>
      </c>
      <c r="AB715">
        <v>0</v>
      </c>
      <c r="AC715">
        <v>0</v>
      </c>
      <c r="AD715">
        <v>1</v>
      </c>
      <c r="AE715">
        <v>2</v>
      </c>
      <c r="AF715" t="s">
        <v>20</v>
      </c>
      <c r="AG715">
        <v>0.1875</v>
      </c>
      <c r="AH715">
        <v>2</v>
      </c>
      <c r="AI715">
        <v>68193770</v>
      </c>
      <c r="AJ715">
        <v>733</v>
      </c>
      <c r="AK715">
        <v>0</v>
      </c>
      <c r="AL715">
        <v>0</v>
      </c>
      <c r="AM715">
        <v>0</v>
      </c>
      <c r="AN715">
        <v>0</v>
      </c>
      <c r="AO715">
        <v>0</v>
      </c>
      <c r="AP715">
        <v>0</v>
      </c>
      <c r="AQ715">
        <v>0</v>
      </c>
      <c r="AR715">
        <v>0</v>
      </c>
    </row>
    <row r="716" spans="1:44" x14ac:dyDescent="0.2">
      <c r="A716">
        <f>ROW(Source!A483)</f>
        <v>483</v>
      </c>
      <c r="B716">
        <v>68193787</v>
      </c>
      <c r="C716">
        <v>68193768</v>
      </c>
      <c r="D716">
        <v>64871196</v>
      </c>
      <c r="E716">
        <v>1</v>
      </c>
      <c r="F716">
        <v>1</v>
      </c>
      <c r="G716">
        <v>1</v>
      </c>
      <c r="H716">
        <v>2</v>
      </c>
      <c r="I716" t="s">
        <v>979</v>
      </c>
      <c r="J716" t="s">
        <v>980</v>
      </c>
      <c r="K716" t="s">
        <v>981</v>
      </c>
      <c r="L716">
        <v>1368</v>
      </c>
      <c r="N716">
        <v>1011</v>
      </c>
      <c r="O716" t="s">
        <v>669</v>
      </c>
      <c r="P716" t="s">
        <v>669</v>
      </c>
      <c r="Q716">
        <v>1</v>
      </c>
      <c r="X716">
        <v>0.08</v>
      </c>
      <c r="Y716">
        <v>0</v>
      </c>
      <c r="Z716">
        <v>86.4</v>
      </c>
      <c r="AA716">
        <v>13.5</v>
      </c>
      <c r="AB716">
        <v>0</v>
      </c>
      <c r="AC716">
        <v>0</v>
      </c>
      <c r="AD716">
        <v>1</v>
      </c>
      <c r="AE716">
        <v>0</v>
      </c>
      <c r="AF716" t="s">
        <v>20</v>
      </c>
      <c r="AG716">
        <v>0.1</v>
      </c>
      <c r="AH716">
        <v>2</v>
      </c>
      <c r="AI716">
        <v>68193771</v>
      </c>
      <c r="AJ716">
        <v>734</v>
      </c>
      <c r="AK716">
        <v>0</v>
      </c>
      <c r="AL716">
        <v>0</v>
      </c>
      <c r="AM716">
        <v>0</v>
      </c>
      <c r="AN716">
        <v>0</v>
      </c>
      <c r="AO716">
        <v>0</v>
      </c>
      <c r="AP716">
        <v>0</v>
      </c>
      <c r="AQ716">
        <v>0</v>
      </c>
      <c r="AR716">
        <v>0</v>
      </c>
    </row>
    <row r="717" spans="1:44" x14ac:dyDescent="0.2">
      <c r="A717">
        <f>ROW(Source!A483)</f>
        <v>483</v>
      </c>
      <c r="B717">
        <v>68193788</v>
      </c>
      <c r="C717">
        <v>68193768</v>
      </c>
      <c r="D717">
        <v>64871277</v>
      </c>
      <c r="E717">
        <v>1</v>
      </c>
      <c r="F717">
        <v>1</v>
      </c>
      <c r="G717">
        <v>1</v>
      </c>
      <c r="H717">
        <v>2</v>
      </c>
      <c r="I717" t="s">
        <v>725</v>
      </c>
      <c r="J717" t="s">
        <v>726</v>
      </c>
      <c r="K717" t="s">
        <v>727</v>
      </c>
      <c r="L717">
        <v>1368</v>
      </c>
      <c r="N717">
        <v>1011</v>
      </c>
      <c r="O717" t="s">
        <v>669</v>
      </c>
      <c r="P717" t="s">
        <v>669</v>
      </c>
      <c r="Q717">
        <v>1</v>
      </c>
      <c r="X717">
        <v>7.0000000000000007E-2</v>
      </c>
      <c r="Y717">
        <v>0</v>
      </c>
      <c r="Z717">
        <v>112</v>
      </c>
      <c r="AA717">
        <v>13.5</v>
      </c>
      <c r="AB717">
        <v>0</v>
      </c>
      <c r="AC717">
        <v>0</v>
      </c>
      <c r="AD717">
        <v>1</v>
      </c>
      <c r="AE717">
        <v>0</v>
      </c>
      <c r="AF717" t="s">
        <v>20</v>
      </c>
      <c r="AG717">
        <v>8.7500000000000008E-2</v>
      </c>
      <c r="AH717">
        <v>2</v>
      </c>
      <c r="AI717">
        <v>68193772</v>
      </c>
      <c r="AJ717">
        <v>735</v>
      </c>
      <c r="AK717">
        <v>0</v>
      </c>
      <c r="AL717">
        <v>0</v>
      </c>
      <c r="AM717">
        <v>0</v>
      </c>
      <c r="AN717">
        <v>0</v>
      </c>
      <c r="AO717">
        <v>0</v>
      </c>
      <c r="AP717">
        <v>0</v>
      </c>
      <c r="AQ717">
        <v>0</v>
      </c>
      <c r="AR717">
        <v>0</v>
      </c>
    </row>
    <row r="718" spans="1:44" x14ac:dyDescent="0.2">
      <c r="A718">
        <f>ROW(Source!A483)</f>
        <v>483</v>
      </c>
      <c r="B718">
        <v>68193789</v>
      </c>
      <c r="C718">
        <v>68193768</v>
      </c>
      <c r="D718">
        <v>64871483</v>
      </c>
      <c r="E718">
        <v>1</v>
      </c>
      <c r="F718">
        <v>1</v>
      </c>
      <c r="G718">
        <v>1</v>
      </c>
      <c r="H718">
        <v>2</v>
      </c>
      <c r="I718" t="s">
        <v>851</v>
      </c>
      <c r="J718" t="s">
        <v>852</v>
      </c>
      <c r="K718" t="s">
        <v>853</v>
      </c>
      <c r="L718">
        <v>1368</v>
      </c>
      <c r="N718">
        <v>1011</v>
      </c>
      <c r="O718" t="s">
        <v>669</v>
      </c>
      <c r="P718" t="s">
        <v>669</v>
      </c>
      <c r="Q718">
        <v>1</v>
      </c>
      <c r="X718">
        <v>1.39</v>
      </c>
      <c r="Y718">
        <v>0</v>
      </c>
      <c r="Z718">
        <v>1.2</v>
      </c>
      <c r="AA718">
        <v>0</v>
      </c>
      <c r="AB718">
        <v>0</v>
      </c>
      <c r="AC718">
        <v>0</v>
      </c>
      <c r="AD718">
        <v>1</v>
      </c>
      <c r="AE718">
        <v>0</v>
      </c>
      <c r="AF718" t="s">
        <v>20</v>
      </c>
      <c r="AG718">
        <v>1.7374999999999998</v>
      </c>
      <c r="AH718">
        <v>2</v>
      </c>
      <c r="AI718">
        <v>68193773</v>
      </c>
      <c r="AJ718">
        <v>736</v>
      </c>
      <c r="AK718">
        <v>0</v>
      </c>
      <c r="AL718">
        <v>0</v>
      </c>
      <c r="AM718">
        <v>0</v>
      </c>
      <c r="AN718">
        <v>0</v>
      </c>
      <c r="AO718">
        <v>0</v>
      </c>
      <c r="AP718">
        <v>0</v>
      </c>
      <c r="AQ718">
        <v>0</v>
      </c>
      <c r="AR718">
        <v>0</v>
      </c>
    </row>
    <row r="719" spans="1:44" x14ac:dyDescent="0.2">
      <c r="A719">
        <f>ROW(Source!A483)</f>
        <v>483</v>
      </c>
      <c r="B719">
        <v>68193790</v>
      </c>
      <c r="C719">
        <v>68193768</v>
      </c>
      <c r="D719">
        <v>64873129</v>
      </c>
      <c r="E719">
        <v>1</v>
      </c>
      <c r="F719">
        <v>1</v>
      </c>
      <c r="G719">
        <v>1</v>
      </c>
      <c r="H719">
        <v>2</v>
      </c>
      <c r="I719" t="s">
        <v>715</v>
      </c>
      <c r="J719" t="s">
        <v>716</v>
      </c>
      <c r="K719" t="s">
        <v>717</v>
      </c>
      <c r="L719">
        <v>1368</v>
      </c>
      <c r="N719">
        <v>1011</v>
      </c>
      <c r="O719" t="s">
        <v>669</v>
      </c>
      <c r="P719" t="s">
        <v>669</v>
      </c>
      <c r="Q719">
        <v>1</v>
      </c>
      <c r="X719">
        <v>0.44</v>
      </c>
      <c r="Y719">
        <v>0</v>
      </c>
      <c r="Z719">
        <v>87.17</v>
      </c>
      <c r="AA719">
        <v>11.6</v>
      </c>
      <c r="AB719">
        <v>0</v>
      </c>
      <c r="AC719">
        <v>0</v>
      </c>
      <c r="AD719">
        <v>1</v>
      </c>
      <c r="AE719">
        <v>0</v>
      </c>
      <c r="AF719" t="s">
        <v>20</v>
      </c>
      <c r="AG719">
        <v>0.55000000000000004</v>
      </c>
      <c r="AH719">
        <v>2</v>
      </c>
      <c r="AI719">
        <v>68193774</v>
      </c>
      <c r="AJ719">
        <v>737</v>
      </c>
      <c r="AK719">
        <v>0</v>
      </c>
      <c r="AL719">
        <v>0</v>
      </c>
      <c r="AM719">
        <v>0</v>
      </c>
      <c r="AN719">
        <v>0</v>
      </c>
      <c r="AO719">
        <v>0</v>
      </c>
      <c r="AP719">
        <v>0</v>
      </c>
      <c r="AQ719">
        <v>0</v>
      </c>
      <c r="AR719">
        <v>0</v>
      </c>
    </row>
    <row r="720" spans="1:44" x14ac:dyDescent="0.2">
      <c r="A720">
        <f>ROW(Source!A483)</f>
        <v>483</v>
      </c>
      <c r="B720">
        <v>68193791</v>
      </c>
      <c r="C720">
        <v>68193768</v>
      </c>
      <c r="D720">
        <v>64807300</v>
      </c>
      <c r="E720">
        <v>1</v>
      </c>
      <c r="F720">
        <v>1</v>
      </c>
      <c r="G720">
        <v>1</v>
      </c>
      <c r="H720">
        <v>3</v>
      </c>
      <c r="I720" t="s">
        <v>982</v>
      </c>
      <c r="J720" t="s">
        <v>983</v>
      </c>
      <c r="K720" t="s">
        <v>984</v>
      </c>
      <c r="L720">
        <v>1348</v>
      </c>
      <c r="N720">
        <v>1009</v>
      </c>
      <c r="O720" t="s">
        <v>133</v>
      </c>
      <c r="P720" t="s">
        <v>133</v>
      </c>
      <c r="Q720">
        <v>1000</v>
      </c>
      <c r="X720">
        <v>1.9000000000000001E-4</v>
      </c>
      <c r="Y720">
        <v>32830.01</v>
      </c>
      <c r="Z720">
        <v>0</v>
      </c>
      <c r="AA720">
        <v>0</v>
      </c>
      <c r="AB720">
        <v>0</v>
      </c>
      <c r="AC720">
        <v>0</v>
      </c>
      <c r="AD720">
        <v>1</v>
      </c>
      <c r="AE720">
        <v>0</v>
      </c>
      <c r="AF720" t="s">
        <v>3</v>
      </c>
      <c r="AG720">
        <v>1.9000000000000001E-4</v>
      </c>
      <c r="AH720">
        <v>2</v>
      </c>
      <c r="AI720">
        <v>68193775</v>
      </c>
      <c r="AJ720">
        <v>738</v>
      </c>
      <c r="AK720">
        <v>0</v>
      </c>
      <c r="AL720">
        <v>0</v>
      </c>
      <c r="AM720">
        <v>0</v>
      </c>
      <c r="AN720">
        <v>0</v>
      </c>
      <c r="AO720">
        <v>0</v>
      </c>
      <c r="AP720">
        <v>0</v>
      </c>
      <c r="AQ720">
        <v>0</v>
      </c>
      <c r="AR720">
        <v>0</v>
      </c>
    </row>
    <row r="721" spans="1:44" x14ac:dyDescent="0.2">
      <c r="A721">
        <f>ROW(Source!A483)</f>
        <v>483</v>
      </c>
      <c r="B721">
        <v>68193792</v>
      </c>
      <c r="C721">
        <v>68193768</v>
      </c>
      <c r="D721">
        <v>64807543</v>
      </c>
      <c r="E721">
        <v>1</v>
      </c>
      <c r="F721">
        <v>1</v>
      </c>
      <c r="G721">
        <v>1</v>
      </c>
      <c r="H721">
        <v>3</v>
      </c>
      <c r="I721" t="s">
        <v>860</v>
      </c>
      <c r="J721" t="s">
        <v>861</v>
      </c>
      <c r="K721" t="s">
        <v>862</v>
      </c>
      <c r="L721">
        <v>1339</v>
      </c>
      <c r="N721">
        <v>1007</v>
      </c>
      <c r="O721" t="s">
        <v>712</v>
      </c>
      <c r="P721" t="s">
        <v>712</v>
      </c>
      <c r="Q721">
        <v>1</v>
      </c>
      <c r="X721">
        <v>0.34200000000000003</v>
      </c>
      <c r="Y721">
        <v>6.23</v>
      </c>
      <c r="Z721">
        <v>0</v>
      </c>
      <c r="AA721">
        <v>0</v>
      </c>
      <c r="AB721">
        <v>0</v>
      </c>
      <c r="AC721">
        <v>0</v>
      </c>
      <c r="AD721">
        <v>1</v>
      </c>
      <c r="AE721">
        <v>0</v>
      </c>
      <c r="AF721" t="s">
        <v>3</v>
      </c>
      <c r="AG721">
        <v>0.34200000000000003</v>
      </c>
      <c r="AH721">
        <v>2</v>
      </c>
      <c r="AI721">
        <v>68193776</v>
      </c>
      <c r="AJ721">
        <v>739</v>
      </c>
      <c r="AK721">
        <v>0</v>
      </c>
      <c r="AL721">
        <v>0</v>
      </c>
      <c r="AM721">
        <v>0</v>
      </c>
      <c r="AN721">
        <v>0</v>
      </c>
      <c r="AO721">
        <v>0</v>
      </c>
      <c r="AP721">
        <v>0</v>
      </c>
      <c r="AQ721">
        <v>0</v>
      </c>
      <c r="AR721">
        <v>0</v>
      </c>
    </row>
    <row r="722" spans="1:44" x14ac:dyDescent="0.2">
      <c r="A722">
        <f>ROW(Source!A483)</f>
        <v>483</v>
      </c>
      <c r="B722">
        <v>68193793</v>
      </c>
      <c r="C722">
        <v>68193768</v>
      </c>
      <c r="D722">
        <v>64807574</v>
      </c>
      <c r="E722">
        <v>1</v>
      </c>
      <c r="F722">
        <v>1</v>
      </c>
      <c r="G722">
        <v>1</v>
      </c>
      <c r="H722">
        <v>3</v>
      </c>
      <c r="I722" t="s">
        <v>985</v>
      </c>
      <c r="J722" t="s">
        <v>986</v>
      </c>
      <c r="K722" t="s">
        <v>987</v>
      </c>
      <c r="L722">
        <v>1348</v>
      </c>
      <c r="N722">
        <v>1009</v>
      </c>
      <c r="O722" t="s">
        <v>133</v>
      </c>
      <c r="P722" t="s">
        <v>133</v>
      </c>
      <c r="Q722">
        <v>1000</v>
      </c>
      <c r="X722">
        <v>4.4000000000000002E-4</v>
      </c>
      <c r="Y722">
        <v>15118.99</v>
      </c>
      <c r="Z722">
        <v>0</v>
      </c>
      <c r="AA722">
        <v>0</v>
      </c>
      <c r="AB722">
        <v>0</v>
      </c>
      <c r="AC722">
        <v>0</v>
      </c>
      <c r="AD722">
        <v>1</v>
      </c>
      <c r="AE722">
        <v>0</v>
      </c>
      <c r="AF722" t="s">
        <v>3</v>
      </c>
      <c r="AG722">
        <v>4.4000000000000002E-4</v>
      </c>
      <c r="AH722">
        <v>2</v>
      </c>
      <c r="AI722">
        <v>68193777</v>
      </c>
      <c r="AJ722">
        <v>740</v>
      </c>
      <c r="AK722">
        <v>0</v>
      </c>
      <c r="AL722">
        <v>0</v>
      </c>
      <c r="AM722">
        <v>0</v>
      </c>
      <c r="AN722">
        <v>0</v>
      </c>
      <c r="AO722">
        <v>0</v>
      </c>
      <c r="AP722">
        <v>0</v>
      </c>
      <c r="AQ722">
        <v>0</v>
      </c>
      <c r="AR722">
        <v>0</v>
      </c>
    </row>
    <row r="723" spans="1:44" x14ac:dyDescent="0.2">
      <c r="A723">
        <f>ROW(Source!A483)</f>
        <v>483</v>
      </c>
      <c r="B723">
        <v>68193794</v>
      </c>
      <c r="C723">
        <v>68193768</v>
      </c>
      <c r="D723">
        <v>64807749</v>
      </c>
      <c r="E723">
        <v>1</v>
      </c>
      <c r="F723">
        <v>1</v>
      </c>
      <c r="G723">
        <v>1</v>
      </c>
      <c r="H723">
        <v>3</v>
      </c>
      <c r="I723" t="s">
        <v>988</v>
      </c>
      <c r="J723" t="s">
        <v>989</v>
      </c>
      <c r="K723" t="s">
        <v>990</v>
      </c>
      <c r="L723">
        <v>1348</v>
      </c>
      <c r="N723">
        <v>1009</v>
      </c>
      <c r="O723" t="s">
        <v>133</v>
      </c>
      <c r="P723" t="s">
        <v>133</v>
      </c>
      <c r="Q723">
        <v>1000</v>
      </c>
      <c r="X723">
        <v>5.2999999999999998E-4</v>
      </c>
      <c r="Y723">
        <v>16950</v>
      </c>
      <c r="Z723">
        <v>0</v>
      </c>
      <c r="AA723">
        <v>0</v>
      </c>
      <c r="AB723">
        <v>0</v>
      </c>
      <c r="AC723">
        <v>0</v>
      </c>
      <c r="AD723">
        <v>1</v>
      </c>
      <c r="AE723">
        <v>0</v>
      </c>
      <c r="AF723" t="s">
        <v>3</v>
      </c>
      <c r="AG723">
        <v>5.2999999999999998E-4</v>
      </c>
      <c r="AH723">
        <v>2</v>
      </c>
      <c r="AI723">
        <v>68193778</v>
      </c>
      <c r="AJ723">
        <v>741</v>
      </c>
      <c r="AK723">
        <v>0</v>
      </c>
      <c r="AL723">
        <v>0</v>
      </c>
      <c r="AM723">
        <v>0</v>
      </c>
      <c r="AN723">
        <v>0</v>
      </c>
      <c r="AO723">
        <v>0</v>
      </c>
      <c r="AP723">
        <v>0</v>
      </c>
      <c r="AQ723">
        <v>0</v>
      </c>
      <c r="AR723">
        <v>0</v>
      </c>
    </row>
    <row r="724" spans="1:44" x14ac:dyDescent="0.2">
      <c r="A724">
        <f>ROW(Source!A483)</f>
        <v>483</v>
      </c>
      <c r="B724">
        <v>68193795</v>
      </c>
      <c r="C724">
        <v>68193768</v>
      </c>
      <c r="D724">
        <v>64807856</v>
      </c>
      <c r="E724">
        <v>1</v>
      </c>
      <c r="F724">
        <v>1</v>
      </c>
      <c r="G724">
        <v>1</v>
      </c>
      <c r="H724">
        <v>3</v>
      </c>
      <c r="I724" t="s">
        <v>991</v>
      </c>
      <c r="J724" t="s">
        <v>992</v>
      </c>
      <c r="K724" t="s">
        <v>993</v>
      </c>
      <c r="L724">
        <v>1348</v>
      </c>
      <c r="N724">
        <v>1009</v>
      </c>
      <c r="O724" t="s">
        <v>133</v>
      </c>
      <c r="P724" t="s">
        <v>133</v>
      </c>
      <c r="Q724">
        <v>1000</v>
      </c>
      <c r="X724">
        <v>4.0000000000000002E-4</v>
      </c>
      <c r="Y724">
        <v>13559.99</v>
      </c>
      <c r="Z724">
        <v>0</v>
      </c>
      <c r="AA724">
        <v>0</v>
      </c>
      <c r="AB724">
        <v>0</v>
      </c>
      <c r="AC724">
        <v>0</v>
      </c>
      <c r="AD724">
        <v>1</v>
      </c>
      <c r="AE724">
        <v>0</v>
      </c>
      <c r="AF724" t="s">
        <v>3</v>
      </c>
      <c r="AG724">
        <v>4.0000000000000002E-4</v>
      </c>
      <c r="AH724">
        <v>2</v>
      </c>
      <c r="AI724">
        <v>68193779</v>
      </c>
      <c r="AJ724">
        <v>742</v>
      </c>
      <c r="AK724">
        <v>0</v>
      </c>
      <c r="AL724">
        <v>0</v>
      </c>
      <c r="AM724">
        <v>0</v>
      </c>
      <c r="AN724">
        <v>0</v>
      </c>
      <c r="AO724">
        <v>0</v>
      </c>
      <c r="AP724">
        <v>0</v>
      </c>
      <c r="AQ724">
        <v>0</v>
      </c>
      <c r="AR724">
        <v>0</v>
      </c>
    </row>
    <row r="725" spans="1:44" x14ac:dyDescent="0.2">
      <c r="A725">
        <f>ROW(Source!A483)</f>
        <v>483</v>
      </c>
      <c r="B725">
        <v>68193796</v>
      </c>
      <c r="C725">
        <v>68193768</v>
      </c>
      <c r="D725">
        <v>64808586</v>
      </c>
      <c r="E725">
        <v>1</v>
      </c>
      <c r="F725">
        <v>1</v>
      </c>
      <c r="G725">
        <v>1</v>
      </c>
      <c r="H725">
        <v>3</v>
      </c>
      <c r="I725" t="s">
        <v>994</v>
      </c>
      <c r="J725" t="s">
        <v>995</v>
      </c>
      <c r="K725" t="s">
        <v>996</v>
      </c>
      <c r="L725">
        <v>1346</v>
      </c>
      <c r="N725">
        <v>1009</v>
      </c>
      <c r="O725" t="s">
        <v>120</v>
      </c>
      <c r="P725" t="s">
        <v>120</v>
      </c>
      <c r="Q725">
        <v>1</v>
      </c>
      <c r="X725">
        <v>0.05</v>
      </c>
      <c r="Y725">
        <v>37.29</v>
      </c>
      <c r="Z725">
        <v>0</v>
      </c>
      <c r="AA725">
        <v>0</v>
      </c>
      <c r="AB725">
        <v>0</v>
      </c>
      <c r="AC725">
        <v>0</v>
      </c>
      <c r="AD725">
        <v>1</v>
      </c>
      <c r="AE725">
        <v>0</v>
      </c>
      <c r="AF725" t="s">
        <v>3</v>
      </c>
      <c r="AG725">
        <v>0.05</v>
      </c>
      <c r="AH725">
        <v>2</v>
      </c>
      <c r="AI725">
        <v>68193780</v>
      </c>
      <c r="AJ725">
        <v>743</v>
      </c>
      <c r="AK725">
        <v>0</v>
      </c>
      <c r="AL725">
        <v>0</v>
      </c>
      <c r="AM725">
        <v>0</v>
      </c>
      <c r="AN725">
        <v>0</v>
      </c>
      <c r="AO725">
        <v>0</v>
      </c>
      <c r="AP725">
        <v>0</v>
      </c>
      <c r="AQ725">
        <v>0</v>
      </c>
      <c r="AR725">
        <v>0</v>
      </c>
    </row>
    <row r="726" spans="1:44" x14ac:dyDescent="0.2">
      <c r="A726">
        <f>ROW(Source!A483)</f>
        <v>483</v>
      </c>
      <c r="B726">
        <v>68193797</v>
      </c>
      <c r="C726">
        <v>68193768</v>
      </c>
      <c r="D726">
        <v>64817900</v>
      </c>
      <c r="E726">
        <v>1</v>
      </c>
      <c r="F726">
        <v>1</v>
      </c>
      <c r="G726">
        <v>1</v>
      </c>
      <c r="H726">
        <v>3</v>
      </c>
      <c r="I726" t="s">
        <v>1205</v>
      </c>
      <c r="J726" t="s">
        <v>1206</v>
      </c>
      <c r="K726" t="s">
        <v>1207</v>
      </c>
      <c r="L726">
        <v>1354</v>
      </c>
      <c r="N726">
        <v>1010</v>
      </c>
      <c r="O726" t="s">
        <v>72</v>
      </c>
      <c r="P726" t="s">
        <v>72</v>
      </c>
      <c r="Q726">
        <v>1</v>
      </c>
      <c r="X726">
        <v>0</v>
      </c>
      <c r="Y726">
        <v>0</v>
      </c>
      <c r="Z726">
        <v>0</v>
      </c>
      <c r="AA726">
        <v>0</v>
      </c>
      <c r="AB726">
        <v>0</v>
      </c>
      <c r="AC726">
        <v>1</v>
      </c>
      <c r="AD726">
        <v>0</v>
      </c>
      <c r="AE726">
        <v>0</v>
      </c>
      <c r="AF726" t="s">
        <v>3</v>
      </c>
      <c r="AG726">
        <v>0</v>
      </c>
      <c r="AH726">
        <v>3</v>
      </c>
      <c r="AI726">
        <v>-1</v>
      </c>
      <c r="AJ726" t="s">
        <v>3</v>
      </c>
      <c r="AK726">
        <v>0</v>
      </c>
      <c r="AL726">
        <v>0</v>
      </c>
      <c r="AM726">
        <v>0</v>
      </c>
      <c r="AN726">
        <v>0</v>
      </c>
      <c r="AO726">
        <v>0</v>
      </c>
      <c r="AP726">
        <v>0</v>
      </c>
      <c r="AQ726">
        <v>0</v>
      </c>
      <c r="AR726">
        <v>0</v>
      </c>
    </row>
    <row r="727" spans="1:44" x14ac:dyDescent="0.2">
      <c r="A727">
        <f>ROW(Source!A483)</f>
        <v>483</v>
      </c>
      <c r="B727">
        <v>68193798</v>
      </c>
      <c r="C727">
        <v>68193768</v>
      </c>
      <c r="D727">
        <v>64840167</v>
      </c>
      <c r="E727">
        <v>1</v>
      </c>
      <c r="F727">
        <v>1</v>
      </c>
      <c r="G727">
        <v>1</v>
      </c>
      <c r="H727">
        <v>3</v>
      </c>
      <c r="I727" t="s">
        <v>1208</v>
      </c>
      <c r="J727" t="s">
        <v>1209</v>
      </c>
      <c r="K727" t="s">
        <v>1210</v>
      </c>
      <c r="L727">
        <v>1346</v>
      </c>
      <c r="N727">
        <v>1009</v>
      </c>
      <c r="O727" t="s">
        <v>120</v>
      </c>
      <c r="P727" t="s">
        <v>120</v>
      </c>
      <c r="Q727">
        <v>1</v>
      </c>
      <c r="X727">
        <v>0</v>
      </c>
      <c r="Y727">
        <v>0</v>
      </c>
      <c r="Z727">
        <v>0</v>
      </c>
      <c r="AA727">
        <v>0</v>
      </c>
      <c r="AB727">
        <v>0</v>
      </c>
      <c r="AC727">
        <v>1</v>
      </c>
      <c r="AD727">
        <v>0</v>
      </c>
      <c r="AE727">
        <v>0</v>
      </c>
      <c r="AF727" t="s">
        <v>3</v>
      </c>
      <c r="AG727">
        <v>0</v>
      </c>
      <c r="AH727">
        <v>3</v>
      </c>
      <c r="AI727">
        <v>-1</v>
      </c>
      <c r="AJ727" t="s">
        <v>3</v>
      </c>
      <c r="AK727">
        <v>0</v>
      </c>
      <c r="AL727">
        <v>0</v>
      </c>
      <c r="AM727">
        <v>0</v>
      </c>
      <c r="AN727">
        <v>0</v>
      </c>
      <c r="AO727">
        <v>0</v>
      </c>
      <c r="AP727">
        <v>0</v>
      </c>
      <c r="AQ727">
        <v>0</v>
      </c>
      <c r="AR727">
        <v>0</v>
      </c>
    </row>
    <row r="728" spans="1:44" x14ac:dyDescent="0.2">
      <c r="A728">
        <f>ROW(Source!A483)</f>
        <v>483</v>
      </c>
      <c r="B728">
        <v>68193799</v>
      </c>
      <c r="C728">
        <v>68193768</v>
      </c>
      <c r="D728">
        <v>64840576</v>
      </c>
      <c r="E728">
        <v>1</v>
      </c>
      <c r="F728">
        <v>1</v>
      </c>
      <c r="G728">
        <v>1</v>
      </c>
      <c r="H728">
        <v>3</v>
      </c>
      <c r="I728" t="s">
        <v>997</v>
      </c>
      <c r="J728" t="s">
        <v>998</v>
      </c>
      <c r="K728" t="s">
        <v>999</v>
      </c>
      <c r="L728">
        <v>1301</v>
      </c>
      <c r="N728">
        <v>1003</v>
      </c>
      <c r="O728" t="s">
        <v>507</v>
      </c>
      <c r="P728" t="s">
        <v>507</v>
      </c>
      <c r="Q728">
        <v>1</v>
      </c>
      <c r="X728">
        <v>100</v>
      </c>
      <c r="Y728">
        <v>28.25</v>
      </c>
      <c r="Z728">
        <v>0</v>
      </c>
      <c r="AA728">
        <v>0</v>
      </c>
      <c r="AB728">
        <v>0</v>
      </c>
      <c r="AC728">
        <v>0</v>
      </c>
      <c r="AD728">
        <v>1</v>
      </c>
      <c r="AE728">
        <v>0</v>
      </c>
      <c r="AF728" t="s">
        <v>3</v>
      </c>
      <c r="AG728">
        <v>100</v>
      </c>
      <c r="AH728">
        <v>2</v>
      </c>
      <c r="AI728">
        <v>68193782</v>
      </c>
      <c r="AJ728">
        <v>745</v>
      </c>
      <c r="AK728">
        <v>0</v>
      </c>
      <c r="AL728">
        <v>0</v>
      </c>
      <c r="AM728">
        <v>0</v>
      </c>
      <c r="AN728">
        <v>0</v>
      </c>
      <c r="AO728">
        <v>0</v>
      </c>
      <c r="AP728">
        <v>0</v>
      </c>
      <c r="AQ728">
        <v>0</v>
      </c>
      <c r="AR728">
        <v>0</v>
      </c>
    </row>
    <row r="729" spans="1:44" x14ac:dyDescent="0.2">
      <c r="A729">
        <f>ROW(Source!A483)</f>
        <v>483</v>
      </c>
      <c r="B729">
        <v>68193800</v>
      </c>
      <c r="C729">
        <v>68193768</v>
      </c>
      <c r="D729">
        <v>64846609</v>
      </c>
      <c r="E729">
        <v>1</v>
      </c>
      <c r="F729">
        <v>1</v>
      </c>
      <c r="G729">
        <v>1</v>
      </c>
      <c r="H729">
        <v>3</v>
      </c>
      <c r="I729" t="s">
        <v>1000</v>
      </c>
      <c r="J729" t="s">
        <v>1001</v>
      </c>
      <c r="K729" t="s">
        <v>1002</v>
      </c>
      <c r="L729">
        <v>1346</v>
      </c>
      <c r="N729">
        <v>1009</v>
      </c>
      <c r="O729" t="s">
        <v>120</v>
      </c>
      <c r="P729" t="s">
        <v>120</v>
      </c>
      <c r="Q729">
        <v>1</v>
      </c>
      <c r="X729">
        <v>8.9999999999999998E-4</v>
      </c>
      <c r="Y729">
        <v>2.15</v>
      </c>
      <c r="Z729">
        <v>0</v>
      </c>
      <c r="AA729">
        <v>0</v>
      </c>
      <c r="AB729">
        <v>0</v>
      </c>
      <c r="AC729">
        <v>0</v>
      </c>
      <c r="AD729">
        <v>1</v>
      </c>
      <c r="AE729">
        <v>0</v>
      </c>
      <c r="AF729" t="s">
        <v>3</v>
      </c>
      <c r="AG729">
        <v>8.9999999999999998E-4</v>
      </c>
      <c r="AH729">
        <v>2</v>
      </c>
      <c r="AI729">
        <v>68193783</v>
      </c>
      <c r="AJ729">
        <v>746</v>
      </c>
      <c r="AK729">
        <v>0</v>
      </c>
      <c r="AL729">
        <v>0</v>
      </c>
      <c r="AM729">
        <v>0</v>
      </c>
      <c r="AN729">
        <v>0</v>
      </c>
      <c r="AO729">
        <v>0</v>
      </c>
      <c r="AP729">
        <v>0</v>
      </c>
      <c r="AQ729">
        <v>0</v>
      </c>
      <c r="AR729">
        <v>0</v>
      </c>
    </row>
    <row r="730" spans="1:44" x14ac:dyDescent="0.2">
      <c r="A730">
        <f>ROW(Source!A483)</f>
        <v>483</v>
      </c>
      <c r="B730">
        <v>68193801</v>
      </c>
      <c r="C730">
        <v>68193768</v>
      </c>
      <c r="D730">
        <v>64847311</v>
      </c>
      <c r="E730">
        <v>1</v>
      </c>
      <c r="F730">
        <v>1</v>
      </c>
      <c r="G730">
        <v>1</v>
      </c>
      <c r="H730">
        <v>3</v>
      </c>
      <c r="I730" t="s">
        <v>709</v>
      </c>
      <c r="J730" t="s">
        <v>710</v>
      </c>
      <c r="K730" t="s">
        <v>711</v>
      </c>
      <c r="L730">
        <v>1339</v>
      </c>
      <c r="N730">
        <v>1007</v>
      </c>
      <c r="O730" t="s">
        <v>712</v>
      </c>
      <c r="P730" t="s">
        <v>712</v>
      </c>
      <c r="Q730">
        <v>1</v>
      </c>
      <c r="X730">
        <v>0.25</v>
      </c>
      <c r="Y730">
        <v>2.44</v>
      </c>
      <c r="Z730">
        <v>0</v>
      </c>
      <c r="AA730">
        <v>0</v>
      </c>
      <c r="AB730">
        <v>0</v>
      </c>
      <c r="AC730">
        <v>0</v>
      </c>
      <c r="AD730">
        <v>1</v>
      </c>
      <c r="AE730">
        <v>0</v>
      </c>
      <c r="AF730" t="s">
        <v>3</v>
      </c>
      <c r="AG730">
        <v>0.25</v>
      </c>
      <c r="AH730">
        <v>2</v>
      </c>
      <c r="AI730">
        <v>68193784</v>
      </c>
      <c r="AJ730">
        <v>747</v>
      </c>
      <c r="AK730">
        <v>0</v>
      </c>
      <c r="AL730">
        <v>0</v>
      </c>
      <c r="AM730">
        <v>0</v>
      </c>
      <c r="AN730">
        <v>0</v>
      </c>
      <c r="AO730">
        <v>0</v>
      </c>
      <c r="AP730">
        <v>0</v>
      </c>
      <c r="AQ730">
        <v>0</v>
      </c>
      <c r="AR730">
        <v>0</v>
      </c>
    </row>
    <row r="731" spans="1:44" x14ac:dyDescent="0.2">
      <c r="A731">
        <f>ROW(Source!A485)</f>
        <v>485</v>
      </c>
      <c r="B731">
        <v>68193813</v>
      </c>
      <c r="C731">
        <v>68193803</v>
      </c>
      <c r="D731">
        <v>18413627</v>
      </c>
      <c r="E731">
        <v>1</v>
      </c>
      <c r="F731">
        <v>1</v>
      </c>
      <c r="G731">
        <v>1</v>
      </c>
      <c r="H731">
        <v>1</v>
      </c>
      <c r="I731" t="s">
        <v>773</v>
      </c>
      <c r="J731" t="s">
        <v>3</v>
      </c>
      <c r="K731" t="s">
        <v>774</v>
      </c>
      <c r="L731">
        <v>1369</v>
      </c>
      <c r="N731">
        <v>1013</v>
      </c>
      <c r="O731" t="s">
        <v>665</v>
      </c>
      <c r="P731" t="s">
        <v>665</v>
      </c>
      <c r="Q731">
        <v>1</v>
      </c>
      <c r="X731">
        <v>61.6</v>
      </c>
      <c r="Y731">
        <v>0</v>
      </c>
      <c r="Z731">
        <v>0</v>
      </c>
      <c r="AA731">
        <v>0</v>
      </c>
      <c r="AB731">
        <v>9.92</v>
      </c>
      <c r="AC731">
        <v>0</v>
      </c>
      <c r="AD731">
        <v>1</v>
      </c>
      <c r="AE731">
        <v>1</v>
      </c>
      <c r="AF731" t="s">
        <v>21</v>
      </c>
      <c r="AG731">
        <v>70.839999999999989</v>
      </c>
      <c r="AH731">
        <v>2</v>
      </c>
      <c r="AI731">
        <v>68193804</v>
      </c>
      <c r="AJ731">
        <v>748</v>
      </c>
      <c r="AK731">
        <v>0</v>
      </c>
      <c r="AL731">
        <v>0</v>
      </c>
      <c r="AM731">
        <v>0</v>
      </c>
      <c r="AN731">
        <v>0</v>
      </c>
      <c r="AO731">
        <v>0</v>
      </c>
      <c r="AP731">
        <v>0</v>
      </c>
      <c r="AQ731">
        <v>0</v>
      </c>
      <c r="AR731">
        <v>0</v>
      </c>
    </row>
    <row r="732" spans="1:44" x14ac:dyDescent="0.2">
      <c r="A732">
        <f>ROW(Source!A485)</f>
        <v>485</v>
      </c>
      <c r="B732">
        <v>68193814</v>
      </c>
      <c r="C732">
        <v>68193803</v>
      </c>
      <c r="D732">
        <v>121548</v>
      </c>
      <c r="E732">
        <v>1</v>
      </c>
      <c r="F732">
        <v>1</v>
      </c>
      <c r="G732">
        <v>1</v>
      </c>
      <c r="H732">
        <v>1</v>
      </c>
      <c r="I732" t="s">
        <v>44</v>
      </c>
      <c r="J732" t="s">
        <v>3</v>
      </c>
      <c r="K732" t="s">
        <v>723</v>
      </c>
      <c r="L732">
        <v>608254</v>
      </c>
      <c r="N732">
        <v>1013</v>
      </c>
      <c r="O732" t="s">
        <v>724</v>
      </c>
      <c r="P732" t="s">
        <v>724</v>
      </c>
      <c r="Q732">
        <v>1</v>
      </c>
      <c r="X732">
        <v>0.05</v>
      </c>
      <c r="Y732">
        <v>0</v>
      </c>
      <c r="Z732">
        <v>0</v>
      </c>
      <c r="AA732">
        <v>0</v>
      </c>
      <c r="AB732">
        <v>0</v>
      </c>
      <c r="AC732">
        <v>0</v>
      </c>
      <c r="AD732">
        <v>1</v>
      </c>
      <c r="AE732">
        <v>2</v>
      </c>
      <c r="AF732" t="s">
        <v>20</v>
      </c>
      <c r="AG732">
        <v>6.25E-2</v>
      </c>
      <c r="AH732">
        <v>2</v>
      </c>
      <c r="AI732">
        <v>68193805</v>
      </c>
      <c r="AJ732">
        <v>749</v>
      </c>
      <c r="AK732">
        <v>0</v>
      </c>
      <c r="AL732">
        <v>0</v>
      </c>
      <c r="AM732">
        <v>0</v>
      </c>
      <c r="AN732">
        <v>0</v>
      </c>
      <c r="AO732">
        <v>0</v>
      </c>
      <c r="AP732">
        <v>0</v>
      </c>
      <c r="AQ732">
        <v>0</v>
      </c>
      <c r="AR732">
        <v>0</v>
      </c>
    </row>
    <row r="733" spans="1:44" x14ac:dyDescent="0.2">
      <c r="A733">
        <f>ROW(Source!A485)</f>
        <v>485</v>
      </c>
      <c r="B733">
        <v>68193815</v>
      </c>
      <c r="C733">
        <v>68193803</v>
      </c>
      <c r="D733">
        <v>64871196</v>
      </c>
      <c r="E733">
        <v>1</v>
      </c>
      <c r="F733">
        <v>1</v>
      </c>
      <c r="G733">
        <v>1</v>
      </c>
      <c r="H733">
        <v>2</v>
      </c>
      <c r="I733" t="s">
        <v>979</v>
      </c>
      <c r="J733" t="s">
        <v>980</v>
      </c>
      <c r="K733" t="s">
        <v>981</v>
      </c>
      <c r="L733">
        <v>1368</v>
      </c>
      <c r="N733">
        <v>1011</v>
      </c>
      <c r="O733" t="s">
        <v>669</v>
      </c>
      <c r="P733" t="s">
        <v>669</v>
      </c>
      <c r="Q733">
        <v>1</v>
      </c>
      <c r="X733">
        <v>0.03</v>
      </c>
      <c r="Y733">
        <v>0</v>
      </c>
      <c r="Z733">
        <v>86.4</v>
      </c>
      <c r="AA733">
        <v>13.5</v>
      </c>
      <c r="AB733">
        <v>0</v>
      </c>
      <c r="AC733">
        <v>0</v>
      </c>
      <c r="AD733">
        <v>1</v>
      </c>
      <c r="AE733">
        <v>0</v>
      </c>
      <c r="AF733" t="s">
        <v>20</v>
      </c>
      <c r="AG733">
        <v>3.7499999999999999E-2</v>
      </c>
      <c r="AH733">
        <v>2</v>
      </c>
      <c r="AI733">
        <v>68193806</v>
      </c>
      <c r="AJ733">
        <v>750</v>
      </c>
      <c r="AK733">
        <v>0</v>
      </c>
      <c r="AL733">
        <v>0</v>
      </c>
      <c r="AM733">
        <v>0</v>
      </c>
      <c r="AN733">
        <v>0</v>
      </c>
      <c r="AO733">
        <v>0</v>
      </c>
      <c r="AP733">
        <v>0</v>
      </c>
      <c r="AQ733">
        <v>0</v>
      </c>
      <c r="AR733">
        <v>0</v>
      </c>
    </row>
    <row r="734" spans="1:44" x14ac:dyDescent="0.2">
      <c r="A734">
        <f>ROW(Source!A485)</f>
        <v>485</v>
      </c>
      <c r="B734">
        <v>68193816</v>
      </c>
      <c r="C734">
        <v>68193803</v>
      </c>
      <c r="D734">
        <v>64871277</v>
      </c>
      <c r="E734">
        <v>1</v>
      </c>
      <c r="F734">
        <v>1</v>
      </c>
      <c r="G734">
        <v>1</v>
      </c>
      <c r="H734">
        <v>2</v>
      </c>
      <c r="I734" t="s">
        <v>725</v>
      </c>
      <c r="J734" t="s">
        <v>726</v>
      </c>
      <c r="K734" t="s">
        <v>727</v>
      </c>
      <c r="L734">
        <v>1368</v>
      </c>
      <c r="N734">
        <v>1011</v>
      </c>
      <c r="O734" t="s">
        <v>669</v>
      </c>
      <c r="P734" t="s">
        <v>669</v>
      </c>
      <c r="Q734">
        <v>1</v>
      </c>
      <c r="X734">
        <v>0.02</v>
      </c>
      <c r="Y734">
        <v>0</v>
      </c>
      <c r="Z734">
        <v>112</v>
      </c>
      <c r="AA734">
        <v>13.5</v>
      </c>
      <c r="AB734">
        <v>0</v>
      </c>
      <c r="AC734">
        <v>0</v>
      </c>
      <c r="AD734">
        <v>1</v>
      </c>
      <c r="AE734">
        <v>0</v>
      </c>
      <c r="AF734" t="s">
        <v>20</v>
      </c>
      <c r="AG734">
        <v>2.5000000000000001E-2</v>
      </c>
      <c r="AH734">
        <v>2</v>
      </c>
      <c r="AI734">
        <v>68193807</v>
      </c>
      <c r="AJ734">
        <v>751</v>
      </c>
      <c r="AK734">
        <v>0</v>
      </c>
      <c r="AL734">
        <v>0</v>
      </c>
      <c r="AM734">
        <v>0</v>
      </c>
      <c r="AN734">
        <v>0</v>
      </c>
      <c r="AO734">
        <v>0</v>
      </c>
      <c r="AP734">
        <v>0</v>
      </c>
      <c r="AQ734">
        <v>0</v>
      </c>
      <c r="AR734">
        <v>0</v>
      </c>
    </row>
    <row r="735" spans="1:44" x14ac:dyDescent="0.2">
      <c r="A735">
        <f>ROW(Source!A485)</f>
        <v>485</v>
      </c>
      <c r="B735">
        <v>68193817</v>
      </c>
      <c r="C735">
        <v>68193803</v>
      </c>
      <c r="D735">
        <v>64873129</v>
      </c>
      <c r="E735">
        <v>1</v>
      </c>
      <c r="F735">
        <v>1</v>
      </c>
      <c r="G735">
        <v>1</v>
      </c>
      <c r="H735">
        <v>2</v>
      </c>
      <c r="I735" t="s">
        <v>715</v>
      </c>
      <c r="J735" t="s">
        <v>716</v>
      </c>
      <c r="K735" t="s">
        <v>717</v>
      </c>
      <c r="L735">
        <v>1368</v>
      </c>
      <c r="N735">
        <v>1011</v>
      </c>
      <c r="O735" t="s">
        <v>669</v>
      </c>
      <c r="P735" t="s">
        <v>669</v>
      </c>
      <c r="Q735">
        <v>1</v>
      </c>
      <c r="X735">
        <v>0.02</v>
      </c>
      <c r="Y735">
        <v>0</v>
      </c>
      <c r="Z735">
        <v>87.17</v>
      </c>
      <c r="AA735">
        <v>11.6</v>
      </c>
      <c r="AB735">
        <v>0</v>
      </c>
      <c r="AC735">
        <v>0</v>
      </c>
      <c r="AD735">
        <v>1</v>
      </c>
      <c r="AE735">
        <v>0</v>
      </c>
      <c r="AF735" t="s">
        <v>20</v>
      </c>
      <c r="AG735">
        <v>2.5000000000000001E-2</v>
      </c>
      <c r="AH735">
        <v>2</v>
      </c>
      <c r="AI735">
        <v>68193808</v>
      </c>
      <c r="AJ735">
        <v>752</v>
      </c>
      <c r="AK735">
        <v>0</v>
      </c>
      <c r="AL735">
        <v>0</v>
      </c>
      <c r="AM735">
        <v>0</v>
      </c>
      <c r="AN735">
        <v>0</v>
      </c>
      <c r="AO735">
        <v>0</v>
      </c>
      <c r="AP735">
        <v>0</v>
      </c>
      <c r="AQ735">
        <v>0</v>
      </c>
      <c r="AR735">
        <v>0</v>
      </c>
    </row>
    <row r="736" spans="1:44" x14ac:dyDescent="0.2">
      <c r="A736">
        <f>ROW(Source!A485)</f>
        <v>485</v>
      </c>
      <c r="B736">
        <v>68193818</v>
      </c>
      <c r="C736">
        <v>68193803</v>
      </c>
      <c r="D736">
        <v>64809254</v>
      </c>
      <c r="E736">
        <v>1</v>
      </c>
      <c r="F736">
        <v>1</v>
      </c>
      <c r="G736">
        <v>1</v>
      </c>
      <c r="H736">
        <v>3</v>
      </c>
      <c r="I736" t="s">
        <v>1003</v>
      </c>
      <c r="J736" t="s">
        <v>1004</v>
      </c>
      <c r="K736" t="s">
        <v>1005</v>
      </c>
      <c r="L736">
        <v>1346</v>
      </c>
      <c r="N736">
        <v>1009</v>
      </c>
      <c r="O736" t="s">
        <v>120</v>
      </c>
      <c r="P736" t="s">
        <v>120</v>
      </c>
      <c r="Q736">
        <v>1</v>
      </c>
      <c r="X736">
        <v>4</v>
      </c>
      <c r="Y736">
        <v>24.41</v>
      </c>
      <c r="Z736">
        <v>0</v>
      </c>
      <c r="AA736">
        <v>0</v>
      </c>
      <c r="AB736">
        <v>0</v>
      </c>
      <c r="AC736">
        <v>0</v>
      </c>
      <c r="AD736">
        <v>1</v>
      </c>
      <c r="AE736">
        <v>0</v>
      </c>
      <c r="AF736" t="s">
        <v>3</v>
      </c>
      <c r="AG736">
        <v>4</v>
      </c>
      <c r="AH736">
        <v>2</v>
      </c>
      <c r="AI736">
        <v>68193809</v>
      </c>
      <c r="AJ736">
        <v>753</v>
      </c>
      <c r="AK736">
        <v>0</v>
      </c>
      <c r="AL736">
        <v>0</v>
      </c>
      <c r="AM736">
        <v>0</v>
      </c>
      <c r="AN736">
        <v>0</v>
      </c>
      <c r="AO736">
        <v>0</v>
      </c>
      <c r="AP736">
        <v>0</v>
      </c>
      <c r="AQ736">
        <v>0</v>
      </c>
      <c r="AR736">
        <v>0</v>
      </c>
    </row>
    <row r="737" spans="1:44" x14ac:dyDescent="0.2">
      <c r="A737">
        <f>ROW(Source!A485)</f>
        <v>485</v>
      </c>
      <c r="B737">
        <v>68193819</v>
      </c>
      <c r="C737">
        <v>68193803</v>
      </c>
      <c r="D737">
        <v>64809361</v>
      </c>
      <c r="E737">
        <v>1</v>
      </c>
      <c r="F737">
        <v>1</v>
      </c>
      <c r="G737">
        <v>1</v>
      </c>
      <c r="H737">
        <v>3</v>
      </c>
      <c r="I737" t="s">
        <v>1006</v>
      </c>
      <c r="J737" t="s">
        <v>1007</v>
      </c>
      <c r="K737" t="s">
        <v>1008</v>
      </c>
      <c r="L737">
        <v>1348</v>
      </c>
      <c r="N737">
        <v>1009</v>
      </c>
      <c r="O737" t="s">
        <v>133</v>
      </c>
      <c r="P737" t="s">
        <v>133</v>
      </c>
      <c r="Q737">
        <v>1000</v>
      </c>
      <c r="X737">
        <v>2.66E-3</v>
      </c>
      <c r="Y737">
        <v>14830</v>
      </c>
      <c r="Z737">
        <v>0</v>
      </c>
      <c r="AA737">
        <v>0</v>
      </c>
      <c r="AB737">
        <v>0</v>
      </c>
      <c r="AC737">
        <v>0</v>
      </c>
      <c r="AD737">
        <v>1</v>
      </c>
      <c r="AE737">
        <v>0</v>
      </c>
      <c r="AF737" t="s">
        <v>3</v>
      </c>
      <c r="AG737">
        <v>2.66E-3</v>
      </c>
      <c r="AH737">
        <v>2</v>
      </c>
      <c r="AI737">
        <v>68193810</v>
      </c>
      <c r="AJ737">
        <v>754</v>
      </c>
      <c r="AK737">
        <v>0</v>
      </c>
      <c r="AL737">
        <v>0</v>
      </c>
      <c r="AM737">
        <v>0</v>
      </c>
      <c r="AN737">
        <v>0</v>
      </c>
      <c r="AO737">
        <v>0</v>
      </c>
      <c r="AP737">
        <v>0</v>
      </c>
      <c r="AQ737">
        <v>0</v>
      </c>
      <c r="AR737">
        <v>0</v>
      </c>
    </row>
    <row r="738" spans="1:44" x14ac:dyDescent="0.2">
      <c r="A738">
        <f>ROW(Source!A485)</f>
        <v>485</v>
      </c>
      <c r="B738">
        <v>68193820</v>
      </c>
      <c r="C738">
        <v>68193803</v>
      </c>
      <c r="D738">
        <v>64840167</v>
      </c>
      <c r="E738">
        <v>1</v>
      </c>
      <c r="F738">
        <v>1</v>
      </c>
      <c r="G738">
        <v>1</v>
      </c>
      <c r="H738">
        <v>3</v>
      </c>
      <c r="I738" t="s">
        <v>1208</v>
      </c>
      <c r="J738" t="s">
        <v>1209</v>
      </c>
      <c r="K738" t="s">
        <v>1210</v>
      </c>
      <c r="L738">
        <v>1346</v>
      </c>
      <c r="N738">
        <v>1009</v>
      </c>
      <c r="O738" t="s">
        <v>120</v>
      </c>
      <c r="P738" t="s">
        <v>120</v>
      </c>
      <c r="Q738">
        <v>1</v>
      </c>
      <c r="X738">
        <v>0</v>
      </c>
      <c r="Y738">
        <v>0</v>
      </c>
      <c r="Z738">
        <v>0</v>
      </c>
      <c r="AA738">
        <v>0</v>
      </c>
      <c r="AB738">
        <v>0</v>
      </c>
      <c r="AC738">
        <v>1</v>
      </c>
      <c r="AD738">
        <v>0</v>
      </c>
      <c r="AE738">
        <v>0</v>
      </c>
      <c r="AF738" t="s">
        <v>3</v>
      </c>
      <c r="AG738">
        <v>0</v>
      </c>
      <c r="AH738">
        <v>3</v>
      </c>
      <c r="AI738">
        <v>-1</v>
      </c>
      <c r="AJ738" t="s">
        <v>3</v>
      </c>
      <c r="AK738">
        <v>0</v>
      </c>
      <c r="AL738">
        <v>0</v>
      </c>
      <c r="AM738">
        <v>0</v>
      </c>
      <c r="AN738">
        <v>0</v>
      </c>
      <c r="AO738">
        <v>0</v>
      </c>
      <c r="AP738">
        <v>0</v>
      </c>
      <c r="AQ738">
        <v>0</v>
      </c>
      <c r="AR738">
        <v>0</v>
      </c>
    </row>
    <row r="739" spans="1:44" x14ac:dyDescent="0.2">
      <c r="A739">
        <f>ROW(Source!A485)</f>
        <v>485</v>
      </c>
      <c r="B739">
        <v>68193821</v>
      </c>
      <c r="C739">
        <v>68193803</v>
      </c>
      <c r="D739">
        <v>64841899</v>
      </c>
      <c r="E739">
        <v>1</v>
      </c>
      <c r="F739">
        <v>1</v>
      </c>
      <c r="G739">
        <v>1</v>
      </c>
      <c r="H739">
        <v>3</v>
      </c>
      <c r="I739" t="s">
        <v>1009</v>
      </c>
      <c r="J739" t="s">
        <v>1010</v>
      </c>
      <c r="K739" t="s">
        <v>1011</v>
      </c>
      <c r="L739">
        <v>1301</v>
      </c>
      <c r="N739">
        <v>1003</v>
      </c>
      <c r="O739" t="s">
        <v>507</v>
      </c>
      <c r="P739" t="s">
        <v>507</v>
      </c>
      <c r="Q739">
        <v>1</v>
      </c>
      <c r="X739">
        <v>99.8</v>
      </c>
      <c r="Y739">
        <v>70.400000000000006</v>
      </c>
      <c r="Z739">
        <v>0</v>
      </c>
      <c r="AA739">
        <v>0</v>
      </c>
      <c r="AB739">
        <v>0</v>
      </c>
      <c r="AC739">
        <v>0</v>
      </c>
      <c r="AD739">
        <v>1</v>
      </c>
      <c r="AE739">
        <v>0</v>
      </c>
      <c r="AF739" t="s">
        <v>3</v>
      </c>
      <c r="AG739">
        <v>99.8</v>
      </c>
      <c r="AH739">
        <v>2</v>
      </c>
      <c r="AI739">
        <v>68193811</v>
      </c>
      <c r="AJ739">
        <v>755</v>
      </c>
      <c r="AK739">
        <v>0</v>
      </c>
      <c r="AL739">
        <v>0</v>
      </c>
      <c r="AM739">
        <v>0</v>
      </c>
      <c r="AN739">
        <v>0</v>
      </c>
      <c r="AO739">
        <v>0</v>
      </c>
      <c r="AP739">
        <v>0</v>
      </c>
      <c r="AQ739">
        <v>0</v>
      </c>
      <c r="AR739">
        <v>0</v>
      </c>
    </row>
    <row r="740" spans="1:44" x14ac:dyDescent="0.2">
      <c r="A740">
        <f>ROW(Source!A485)</f>
        <v>485</v>
      </c>
      <c r="B740">
        <v>68193822</v>
      </c>
      <c r="C740">
        <v>68193803</v>
      </c>
      <c r="D740">
        <v>64841930</v>
      </c>
      <c r="E740">
        <v>1</v>
      </c>
      <c r="F740">
        <v>1</v>
      </c>
      <c r="G740">
        <v>1</v>
      </c>
      <c r="H740">
        <v>3</v>
      </c>
      <c r="I740" t="s">
        <v>1211</v>
      </c>
      <c r="J740" t="s">
        <v>1212</v>
      </c>
      <c r="K740" t="s">
        <v>1213</v>
      </c>
      <c r="L740">
        <v>1354</v>
      </c>
      <c r="N740">
        <v>1010</v>
      </c>
      <c r="O740" t="s">
        <v>72</v>
      </c>
      <c r="P740" t="s">
        <v>72</v>
      </c>
      <c r="Q740">
        <v>1</v>
      </c>
      <c r="X740">
        <v>0</v>
      </c>
      <c r="Y740">
        <v>0</v>
      </c>
      <c r="Z740">
        <v>0</v>
      </c>
      <c r="AA740">
        <v>0</v>
      </c>
      <c r="AB740">
        <v>0</v>
      </c>
      <c r="AC740">
        <v>1</v>
      </c>
      <c r="AD740">
        <v>0</v>
      </c>
      <c r="AE740">
        <v>0</v>
      </c>
      <c r="AF740" t="s">
        <v>3</v>
      </c>
      <c r="AG740">
        <v>0</v>
      </c>
      <c r="AH740">
        <v>3</v>
      </c>
      <c r="AI740">
        <v>-1</v>
      </c>
      <c r="AJ740" t="s">
        <v>3</v>
      </c>
      <c r="AK740">
        <v>0</v>
      </c>
      <c r="AL740">
        <v>0</v>
      </c>
      <c r="AM740">
        <v>0</v>
      </c>
      <c r="AN740">
        <v>0</v>
      </c>
      <c r="AO740">
        <v>0</v>
      </c>
      <c r="AP740">
        <v>0</v>
      </c>
      <c r="AQ740">
        <v>0</v>
      </c>
      <c r="AR740">
        <v>0</v>
      </c>
    </row>
    <row r="741" spans="1:44" x14ac:dyDescent="0.2">
      <c r="A741">
        <f>ROW(Source!A485)</f>
        <v>485</v>
      </c>
      <c r="B741">
        <v>68193823</v>
      </c>
      <c r="C741">
        <v>68193803</v>
      </c>
      <c r="D741">
        <v>64847311</v>
      </c>
      <c r="E741">
        <v>1</v>
      </c>
      <c r="F741">
        <v>1</v>
      </c>
      <c r="G741">
        <v>1</v>
      </c>
      <c r="H741">
        <v>3</v>
      </c>
      <c r="I741" t="s">
        <v>709</v>
      </c>
      <c r="J741" t="s">
        <v>710</v>
      </c>
      <c r="K741" t="s">
        <v>711</v>
      </c>
      <c r="L741">
        <v>1339</v>
      </c>
      <c r="N741">
        <v>1007</v>
      </c>
      <c r="O741" t="s">
        <v>712</v>
      </c>
      <c r="P741" t="s">
        <v>712</v>
      </c>
      <c r="Q741">
        <v>1</v>
      </c>
      <c r="X741">
        <v>1.57</v>
      </c>
      <c r="Y741">
        <v>2.44</v>
      </c>
      <c r="Z741">
        <v>0</v>
      </c>
      <c r="AA741">
        <v>0</v>
      </c>
      <c r="AB741">
        <v>0</v>
      </c>
      <c r="AC741">
        <v>0</v>
      </c>
      <c r="AD741">
        <v>1</v>
      </c>
      <c r="AE741">
        <v>0</v>
      </c>
      <c r="AF741" t="s">
        <v>3</v>
      </c>
      <c r="AG741">
        <v>1.57</v>
      </c>
      <c r="AH741">
        <v>2</v>
      </c>
      <c r="AI741">
        <v>68193812</v>
      </c>
      <c r="AJ741">
        <v>756</v>
      </c>
      <c r="AK741">
        <v>0</v>
      </c>
      <c r="AL741">
        <v>0</v>
      </c>
      <c r="AM741">
        <v>0</v>
      </c>
      <c r="AN741">
        <v>0</v>
      </c>
      <c r="AO741">
        <v>0</v>
      </c>
      <c r="AP741">
        <v>0</v>
      </c>
      <c r="AQ741">
        <v>0</v>
      </c>
      <c r="AR741">
        <v>0</v>
      </c>
    </row>
    <row r="742" spans="1:44" x14ac:dyDescent="0.2">
      <c r="A742">
        <f>ROW(Source!A486)</f>
        <v>486</v>
      </c>
      <c r="B742">
        <v>68193834</v>
      </c>
      <c r="C742">
        <v>68193824</v>
      </c>
      <c r="D742">
        <v>18413627</v>
      </c>
      <c r="E742">
        <v>1</v>
      </c>
      <c r="F742">
        <v>1</v>
      </c>
      <c r="G742">
        <v>1</v>
      </c>
      <c r="H742">
        <v>1</v>
      </c>
      <c r="I742" t="s">
        <v>773</v>
      </c>
      <c r="J742" t="s">
        <v>3</v>
      </c>
      <c r="K742" t="s">
        <v>774</v>
      </c>
      <c r="L742">
        <v>1369</v>
      </c>
      <c r="N742">
        <v>1013</v>
      </c>
      <c r="O742" t="s">
        <v>665</v>
      </c>
      <c r="P742" t="s">
        <v>665</v>
      </c>
      <c r="Q742">
        <v>1</v>
      </c>
      <c r="X742">
        <v>64.239999999999995</v>
      </c>
      <c r="Y742">
        <v>0</v>
      </c>
      <c r="Z742">
        <v>0</v>
      </c>
      <c r="AA742">
        <v>0</v>
      </c>
      <c r="AB742">
        <v>9.92</v>
      </c>
      <c r="AC742">
        <v>0</v>
      </c>
      <c r="AD742">
        <v>1</v>
      </c>
      <c r="AE742">
        <v>1</v>
      </c>
      <c r="AF742" t="s">
        <v>21</v>
      </c>
      <c r="AG742">
        <v>73.875999999999991</v>
      </c>
      <c r="AH742">
        <v>2</v>
      </c>
      <c r="AI742">
        <v>68193825</v>
      </c>
      <c r="AJ742">
        <v>757</v>
      </c>
      <c r="AK742">
        <v>0</v>
      </c>
      <c r="AL742">
        <v>0</v>
      </c>
      <c r="AM742">
        <v>0</v>
      </c>
      <c r="AN742">
        <v>0</v>
      </c>
      <c r="AO742">
        <v>0</v>
      </c>
      <c r="AP742">
        <v>0</v>
      </c>
      <c r="AQ742">
        <v>0</v>
      </c>
      <c r="AR742">
        <v>0</v>
      </c>
    </row>
    <row r="743" spans="1:44" x14ac:dyDescent="0.2">
      <c r="A743">
        <f>ROW(Source!A486)</f>
        <v>486</v>
      </c>
      <c r="B743">
        <v>68193835</v>
      </c>
      <c r="C743">
        <v>68193824</v>
      </c>
      <c r="D743">
        <v>121548</v>
      </c>
      <c r="E743">
        <v>1</v>
      </c>
      <c r="F743">
        <v>1</v>
      </c>
      <c r="G743">
        <v>1</v>
      </c>
      <c r="H743">
        <v>1</v>
      </c>
      <c r="I743" t="s">
        <v>44</v>
      </c>
      <c r="J743" t="s">
        <v>3</v>
      </c>
      <c r="K743" t="s">
        <v>723</v>
      </c>
      <c r="L743">
        <v>608254</v>
      </c>
      <c r="N743">
        <v>1013</v>
      </c>
      <c r="O743" t="s">
        <v>724</v>
      </c>
      <c r="P743" t="s">
        <v>724</v>
      </c>
      <c r="Q743">
        <v>1</v>
      </c>
      <c r="X743">
        <v>0.02</v>
      </c>
      <c r="Y743">
        <v>0</v>
      </c>
      <c r="Z743">
        <v>0</v>
      </c>
      <c r="AA743">
        <v>0</v>
      </c>
      <c r="AB743">
        <v>0</v>
      </c>
      <c r="AC743">
        <v>0</v>
      </c>
      <c r="AD743">
        <v>1</v>
      </c>
      <c r="AE743">
        <v>2</v>
      </c>
      <c r="AF743" t="s">
        <v>20</v>
      </c>
      <c r="AG743">
        <v>2.5000000000000001E-2</v>
      </c>
      <c r="AH743">
        <v>2</v>
      </c>
      <c r="AI743">
        <v>68193826</v>
      </c>
      <c r="AJ743">
        <v>758</v>
      </c>
      <c r="AK743">
        <v>0</v>
      </c>
      <c r="AL743">
        <v>0</v>
      </c>
      <c r="AM743">
        <v>0</v>
      </c>
      <c r="AN743">
        <v>0</v>
      </c>
      <c r="AO743">
        <v>0</v>
      </c>
      <c r="AP743">
        <v>0</v>
      </c>
      <c r="AQ743">
        <v>0</v>
      </c>
      <c r="AR743">
        <v>0</v>
      </c>
    </row>
    <row r="744" spans="1:44" x14ac:dyDescent="0.2">
      <c r="A744">
        <f>ROW(Source!A486)</f>
        <v>486</v>
      </c>
      <c r="B744">
        <v>68193836</v>
      </c>
      <c r="C744">
        <v>68193824</v>
      </c>
      <c r="D744">
        <v>64871196</v>
      </c>
      <c r="E744">
        <v>1</v>
      </c>
      <c r="F744">
        <v>1</v>
      </c>
      <c r="G744">
        <v>1</v>
      </c>
      <c r="H744">
        <v>2</v>
      </c>
      <c r="I744" t="s">
        <v>979</v>
      </c>
      <c r="J744" t="s">
        <v>980</v>
      </c>
      <c r="K744" t="s">
        <v>981</v>
      </c>
      <c r="L744">
        <v>1368</v>
      </c>
      <c r="N744">
        <v>1011</v>
      </c>
      <c r="O744" t="s">
        <v>669</v>
      </c>
      <c r="P744" t="s">
        <v>669</v>
      </c>
      <c r="Q744">
        <v>1</v>
      </c>
      <c r="X744">
        <v>0.01</v>
      </c>
      <c r="Y744">
        <v>0</v>
      </c>
      <c r="Z744">
        <v>86.4</v>
      </c>
      <c r="AA744">
        <v>13.5</v>
      </c>
      <c r="AB744">
        <v>0</v>
      </c>
      <c r="AC744">
        <v>0</v>
      </c>
      <c r="AD744">
        <v>1</v>
      </c>
      <c r="AE744">
        <v>0</v>
      </c>
      <c r="AF744" t="s">
        <v>20</v>
      </c>
      <c r="AG744">
        <v>1.2500000000000001E-2</v>
      </c>
      <c r="AH744">
        <v>2</v>
      </c>
      <c r="AI744">
        <v>68193827</v>
      </c>
      <c r="AJ744">
        <v>759</v>
      </c>
      <c r="AK744">
        <v>0</v>
      </c>
      <c r="AL744">
        <v>0</v>
      </c>
      <c r="AM744">
        <v>0</v>
      </c>
      <c r="AN744">
        <v>0</v>
      </c>
      <c r="AO744">
        <v>0</v>
      </c>
      <c r="AP744">
        <v>0</v>
      </c>
      <c r="AQ744">
        <v>0</v>
      </c>
      <c r="AR744">
        <v>0</v>
      </c>
    </row>
    <row r="745" spans="1:44" x14ac:dyDescent="0.2">
      <c r="A745">
        <f>ROW(Source!A486)</f>
        <v>486</v>
      </c>
      <c r="B745">
        <v>68193837</v>
      </c>
      <c r="C745">
        <v>68193824</v>
      </c>
      <c r="D745">
        <v>64871277</v>
      </c>
      <c r="E745">
        <v>1</v>
      </c>
      <c r="F745">
        <v>1</v>
      </c>
      <c r="G745">
        <v>1</v>
      </c>
      <c r="H745">
        <v>2</v>
      </c>
      <c r="I745" t="s">
        <v>725</v>
      </c>
      <c r="J745" t="s">
        <v>726</v>
      </c>
      <c r="K745" t="s">
        <v>727</v>
      </c>
      <c r="L745">
        <v>1368</v>
      </c>
      <c r="N745">
        <v>1011</v>
      </c>
      <c r="O745" t="s">
        <v>669</v>
      </c>
      <c r="P745" t="s">
        <v>669</v>
      </c>
      <c r="Q745">
        <v>1</v>
      </c>
      <c r="X745">
        <v>0.01</v>
      </c>
      <c r="Y745">
        <v>0</v>
      </c>
      <c r="Z745">
        <v>112</v>
      </c>
      <c r="AA745">
        <v>13.5</v>
      </c>
      <c r="AB745">
        <v>0</v>
      </c>
      <c r="AC745">
        <v>0</v>
      </c>
      <c r="AD745">
        <v>1</v>
      </c>
      <c r="AE745">
        <v>0</v>
      </c>
      <c r="AF745" t="s">
        <v>20</v>
      </c>
      <c r="AG745">
        <v>1.2500000000000001E-2</v>
      </c>
      <c r="AH745">
        <v>2</v>
      </c>
      <c r="AI745">
        <v>68193828</v>
      </c>
      <c r="AJ745">
        <v>760</v>
      </c>
      <c r="AK745">
        <v>0</v>
      </c>
      <c r="AL745">
        <v>0</v>
      </c>
      <c r="AM745">
        <v>0</v>
      </c>
      <c r="AN745">
        <v>0</v>
      </c>
      <c r="AO745">
        <v>0</v>
      </c>
      <c r="AP745">
        <v>0</v>
      </c>
      <c r="AQ745">
        <v>0</v>
      </c>
      <c r="AR745">
        <v>0</v>
      </c>
    </row>
    <row r="746" spans="1:44" x14ac:dyDescent="0.2">
      <c r="A746">
        <f>ROW(Source!A486)</f>
        <v>486</v>
      </c>
      <c r="B746">
        <v>68193838</v>
      </c>
      <c r="C746">
        <v>68193824</v>
      </c>
      <c r="D746">
        <v>64873129</v>
      </c>
      <c r="E746">
        <v>1</v>
      </c>
      <c r="F746">
        <v>1</v>
      </c>
      <c r="G746">
        <v>1</v>
      </c>
      <c r="H746">
        <v>2</v>
      </c>
      <c r="I746" t="s">
        <v>715</v>
      </c>
      <c r="J746" t="s">
        <v>716</v>
      </c>
      <c r="K746" t="s">
        <v>717</v>
      </c>
      <c r="L746">
        <v>1368</v>
      </c>
      <c r="N746">
        <v>1011</v>
      </c>
      <c r="O746" t="s">
        <v>669</v>
      </c>
      <c r="P746" t="s">
        <v>669</v>
      </c>
      <c r="Q746">
        <v>1</v>
      </c>
      <c r="X746">
        <v>0.01</v>
      </c>
      <c r="Y746">
        <v>0</v>
      </c>
      <c r="Z746">
        <v>87.17</v>
      </c>
      <c r="AA746">
        <v>11.6</v>
      </c>
      <c r="AB746">
        <v>0</v>
      </c>
      <c r="AC746">
        <v>0</v>
      </c>
      <c r="AD746">
        <v>1</v>
      </c>
      <c r="AE746">
        <v>0</v>
      </c>
      <c r="AF746" t="s">
        <v>20</v>
      </c>
      <c r="AG746">
        <v>1.2500000000000001E-2</v>
      </c>
      <c r="AH746">
        <v>2</v>
      </c>
      <c r="AI746">
        <v>68193829</v>
      </c>
      <c r="AJ746">
        <v>761</v>
      </c>
      <c r="AK746">
        <v>0</v>
      </c>
      <c r="AL746">
        <v>0</v>
      </c>
      <c r="AM746">
        <v>0</v>
      </c>
      <c r="AN746">
        <v>0</v>
      </c>
      <c r="AO746">
        <v>0</v>
      </c>
      <c r="AP746">
        <v>0</v>
      </c>
      <c r="AQ746">
        <v>0</v>
      </c>
      <c r="AR746">
        <v>0</v>
      </c>
    </row>
    <row r="747" spans="1:44" x14ac:dyDescent="0.2">
      <c r="A747">
        <f>ROW(Source!A486)</f>
        <v>486</v>
      </c>
      <c r="B747">
        <v>68193839</v>
      </c>
      <c r="C747">
        <v>68193824</v>
      </c>
      <c r="D747">
        <v>64809254</v>
      </c>
      <c r="E747">
        <v>1</v>
      </c>
      <c r="F747">
        <v>1</v>
      </c>
      <c r="G747">
        <v>1</v>
      </c>
      <c r="H747">
        <v>3</v>
      </c>
      <c r="I747" t="s">
        <v>1003</v>
      </c>
      <c r="J747" t="s">
        <v>1004</v>
      </c>
      <c r="K747" t="s">
        <v>1005</v>
      </c>
      <c r="L747">
        <v>1346</v>
      </c>
      <c r="N747">
        <v>1009</v>
      </c>
      <c r="O747" t="s">
        <v>120</v>
      </c>
      <c r="P747" t="s">
        <v>120</v>
      </c>
      <c r="Q747">
        <v>1</v>
      </c>
      <c r="X747">
        <v>1.5</v>
      </c>
      <c r="Y747">
        <v>24.41</v>
      </c>
      <c r="Z747">
        <v>0</v>
      </c>
      <c r="AA747">
        <v>0</v>
      </c>
      <c r="AB747">
        <v>0</v>
      </c>
      <c r="AC747">
        <v>0</v>
      </c>
      <c r="AD747">
        <v>1</v>
      </c>
      <c r="AE747">
        <v>0</v>
      </c>
      <c r="AF747" t="s">
        <v>3</v>
      </c>
      <c r="AG747">
        <v>1.5</v>
      </c>
      <c r="AH747">
        <v>2</v>
      </c>
      <c r="AI747">
        <v>68193830</v>
      </c>
      <c r="AJ747">
        <v>762</v>
      </c>
      <c r="AK747">
        <v>0</v>
      </c>
      <c r="AL747">
        <v>0</v>
      </c>
      <c r="AM747">
        <v>0</v>
      </c>
      <c r="AN747">
        <v>0</v>
      </c>
      <c r="AO747">
        <v>0</v>
      </c>
      <c r="AP747">
        <v>0</v>
      </c>
      <c r="AQ747">
        <v>0</v>
      </c>
      <c r="AR747">
        <v>0</v>
      </c>
    </row>
    <row r="748" spans="1:44" x14ac:dyDescent="0.2">
      <c r="A748">
        <f>ROW(Source!A486)</f>
        <v>486</v>
      </c>
      <c r="B748">
        <v>68193840</v>
      </c>
      <c r="C748">
        <v>68193824</v>
      </c>
      <c r="D748">
        <v>64809361</v>
      </c>
      <c r="E748">
        <v>1</v>
      </c>
      <c r="F748">
        <v>1</v>
      </c>
      <c r="G748">
        <v>1</v>
      </c>
      <c r="H748">
        <v>3</v>
      </c>
      <c r="I748" t="s">
        <v>1006</v>
      </c>
      <c r="J748" t="s">
        <v>1007</v>
      </c>
      <c r="K748" t="s">
        <v>1008</v>
      </c>
      <c r="L748">
        <v>1348</v>
      </c>
      <c r="N748">
        <v>1009</v>
      </c>
      <c r="O748" t="s">
        <v>133</v>
      </c>
      <c r="P748" t="s">
        <v>133</v>
      </c>
      <c r="Q748">
        <v>1000</v>
      </c>
      <c r="X748">
        <v>1.1999999999999999E-3</v>
      </c>
      <c r="Y748">
        <v>14830</v>
      </c>
      <c r="Z748">
        <v>0</v>
      </c>
      <c r="AA748">
        <v>0</v>
      </c>
      <c r="AB748">
        <v>0</v>
      </c>
      <c r="AC748">
        <v>0</v>
      </c>
      <c r="AD748">
        <v>1</v>
      </c>
      <c r="AE748">
        <v>0</v>
      </c>
      <c r="AF748" t="s">
        <v>3</v>
      </c>
      <c r="AG748">
        <v>1.1999999999999999E-3</v>
      </c>
      <c r="AH748">
        <v>2</v>
      </c>
      <c r="AI748">
        <v>68193831</v>
      </c>
      <c r="AJ748">
        <v>763</v>
      </c>
      <c r="AK748">
        <v>0</v>
      </c>
      <c r="AL748">
        <v>0</v>
      </c>
      <c r="AM748">
        <v>0</v>
      </c>
      <c r="AN748">
        <v>0</v>
      </c>
      <c r="AO748">
        <v>0</v>
      </c>
      <c r="AP748">
        <v>0</v>
      </c>
      <c r="AQ748">
        <v>0</v>
      </c>
      <c r="AR748">
        <v>0</v>
      </c>
    </row>
    <row r="749" spans="1:44" x14ac:dyDescent="0.2">
      <c r="A749">
        <f>ROW(Source!A486)</f>
        <v>486</v>
      </c>
      <c r="B749">
        <v>68193841</v>
      </c>
      <c r="C749">
        <v>68193824</v>
      </c>
      <c r="D749">
        <v>64840167</v>
      </c>
      <c r="E749">
        <v>1</v>
      </c>
      <c r="F749">
        <v>1</v>
      </c>
      <c r="G749">
        <v>1</v>
      </c>
      <c r="H749">
        <v>3</v>
      </c>
      <c r="I749" t="s">
        <v>1208</v>
      </c>
      <c r="J749" t="s">
        <v>1209</v>
      </c>
      <c r="K749" t="s">
        <v>1210</v>
      </c>
      <c r="L749">
        <v>1346</v>
      </c>
      <c r="N749">
        <v>1009</v>
      </c>
      <c r="O749" t="s">
        <v>120</v>
      </c>
      <c r="P749" t="s">
        <v>120</v>
      </c>
      <c r="Q749">
        <v>1</v>
      </c>
      <c r="X749">
        <v>0</v>
      </c>
      <c r="Y749">
        <v>0</v>
      </c>
      <c r="Z749">
        <v>0</v>
      </c>
      <c r="AA749">
        <v>0</v>
      </c>
      <c r="AB749">
        <v>0</v>
      </c>
      <c r="AC749">
        <v>1</v>
      </c>
      <c r="AD749">
        <v>0</v>
      </c>
      <c r="AE749">
        <v>0</v>
      </c>
      <c r="AF749" t="s">
        <v>3</v>
      </c>
      <c r="AG749">
        <v>0</v>
      </c>
      <c r="AH749">
        <v>3</v>
      </c>
      <c r="AI749">
        <v>-1</v>
      </c>
      <c r="AJ749" t="s">
        <v>3</v>
      </c>
      <c r="AK749">
        <v>0</v>
      </c>
      <c r="AL749">
        <v>0</v>
      </c>
      <c r="AM749">
        <v>0</v>
      </c>
      <c r="AN749">
        <v>0</v>
      </c>
      <c r="AO749">
        <v>0</v>
      </c>
      <c r="AP749">
        <v>0</v>
      </c>
      <c r="AQ749">
        <v>0</v>
      </c>
      <c r="AR749">
        <v>0</v>
      </c>
    </row>
    <row r="750" spans="1:44" x14ac:dyDescent="0.2">
      <c r="A750">
        <f>ROW(Source!A486)</f>
        <v>486</v>
      </c>
      <c r="B750">
        <v>68193842</v>
      </c>
      <c r="C750">
        <v>68193824</v>
      </c>
      <c r="D750">
        <v>64841898</v>
      </c>
      <c r="E750">
        <v>1</v>
      </c>
      <c r="F750">
        <v>1</v>
      </c>
      <c r="G750">
        <v>1</v>
      </c>
      <c r="H750">
        <v>3</v>
      </c>
      <c r="I750" t="s">
        <v>1012</v>
      </c>
      <c r="J750" t="s">
        <v>1013</v>
      </c>
      <c r="K750" t="s">
        <v>1014</v>
      </c>
      <c r="L750">
        <v>1301</v>
      </c>
      <c r="N750">
        <v>1003</v>
      </c>
      <c r="O750" t="s">
        <v>507</v>
      </c>
      <c r="P750" t="s">
        <v>507</v>
      </c>
      <c r="Q750">
        <v>1</v>
      </c>
      <c r="X750">
        <v>99.8</v>
      </c>
      <c r="Y750">
        <v>39.36</v>
      </c>
      <c r="Z750">
        <v>0</v>
      </c>
      <c r="AA750">
        <v>0</v>
      </c>
      <c r="AB750">
        <v>0</v>
      </c>
      <c r="AC750">
        <v>0</v>
      </c>
      <c r="AD750">
        <v>1</v>
      </c>
      <c r="AE750">
        <v>0</v>
      </c>
      <c r="AF750" t="s">
        <v>3</v>
      </c>
      <c r="AG750">
        <v>99.8</v>
      </c>
      <c r="AH750">
        <v>2</v>
      </c>
      <c r="AI750">
        <v>68193832</v>
      </c>
      <c r="AJ750">
        <v>764</v>
      </c>
      <c r="AK750">
        <v>0</v>
      </c>
      <c r="AL750">
        <v>0</v>
      </c>
      <c r="AM750">
        <v>0</v>
      </c>
      <c r="AN750">
        <v>0</v>
      </c>
      <c r="AO750">
        <v>0</v>
      </c>
      <c r="AP750">
        <v>0</v>
      </c>
      <c r="AQ750">
        <v>0</v>
      </c>
      <c r="AR750">
        <v>0</v>
      </c>
    </row>
    <row r="751" spans="1:44" x14ac:dyDescent="0.2">
      <c r="A751">
        <f>ROW(Source!A486)</f>
        <v>486</v>
      </c>
      <c r="B751">
        <v>68193843</v>
      </c>
      <c r="C751">
        <v>68193824</v>
      </c>
      <c r="D751">
        <v>64841930</v>
      </c>
      <c r="E751">
        <v>1</v>
      </c>
      <c r="F751">
        <v>1</v>
      </c>
      <c r="G751">
        <v>1</v>
      </c>
      <c r="H751">
        <v>3</v>
      </c>
      <c r="I751" t="s">
        <v>1211</v>
      </c>
      <c r="J751" t="s">
        <v>1212</v>
      </c>
      <c r="K751" t="s">
        <v>1213</v>
      </c>
      <c r="L751">
        <v>1354</v>
      </c>
      <c r="N751">
        <v>1010</v>
      </c>
      <c r="O751" t="s">
        <v>72</v>
      </c>
      <c r="P751" t="s">
        <v>72</v>
      </c>
      <c r="Q751">
        <v>1</v>
      </c>
      <c r="X751">
        <v>0</v>
      </c>
      <c r="Y751">
        <v>0</v>
      </c>
      <c r="Z751">
        <v>0</v>
      </c>
      <c r="AA751">
        <v>0</v>
      </c>
      <c r="AB751">
        <v>0</v>
      </c>
      <c r="AC751">
        <v>1</v>
      </c>
      <c r="AD751">
        <v>0</v>
      </c>
      <c r="AE751">
        <v>0</v>
      </c>
      <c r="AF751" t="s">
        <v>3</v>
      </c>
      <c r="AG751">
        <v>0</v>
      </c>
      <c r="AH751">
        <v>3</v>
      </c>
      <c r="AI751">
        <v>-1</v>
      </c>
      <c r="AJ751" t="s">
        <v>3</v>
      </c>
      <c r="AK751">
        <v>0</v>
      </c>
      <c r="AL751">
        <v>0</v>
      </c>
      <c r="AM751">
        <v>0</v>
      </c>
      <c r="AN751">
        <v>0</v>
      </c>
      <c r="AO751">
        <v>0</v>
      </c>
      <c r="AP751">
        <v>0</v>
      </c>
      <c r="AQ751">
        <v>0</v>
      </c>
      <c r="AR751">
        <v>0</v>
      </c>
    </row>
    <row r="752" spans="1:44" x14ac:dyDescent="0.2">
      <c r="A752">
        <f>ROW(Source!A486)</f>
        <v>486</v>
      </c>
      <c r="B752">
        <v>68193844</v>
      </c>
      <c r="C752">
        <v>68193824</v>
      </c>
      <c r="D752">
        <v>64847311</v>
      </c>
      <c r="E752">
        <v>1</v>
      </c>
      <c r="F752">
        <v>1</v>
      </c>
      <c r="G752">
        <v>1</v>
      </c>
      <c r="H752">
        <v>3</v>
      </c>
      <c r="I752" t="s">
        <v>709</v>
      </c>
      <c r="J752" t="s">
        <v>710</v>
      </c>
      <c r="K752" t="s">
        <v>711</v>
      </c>
      <c r="L752">
        <v>1339</v>
      </c>
      <c r="N752">
        <v>1007</v>
      </c>
      <c r="O752" t="s">
        <v>712</v>
      </c>
      <c r="P752" t="s">
        <v>712</v>
      </c>
      <c r="Q752">
        <v>1</v>
      </c>
      <c r="X752">
        <v>0.39</v>
      </c>
      <c r="Y752">
        <v>2.44</v>
      </c>
      <c r="Z752">
        <v>0</v>
      </c>
      <c r="AA752">
        <v>0</v>
      </c>
      <c r="AB752">
        <v>0</v>
      </c>
      <c r="AC752">
        <v>0</v>
      </c>
      <c r="AD752">
        <v>1</v>
      </c>
      <c r="AE752">
        <v>0</v>
      </c>
      <c r="AF752" t="s">
        <v>3</v>
      </c>
      <c r="AG752">
        <v>0.39</v>
      </c>
      <c r="AH752">
        <v>2</v>
      </c>
      <c r="AI752">
        <v>68193833</v>
      </c>
      <c r="AJ752">
        <v>765</v>
      </c>
      <c r="AK752">
        <v>0</v>
      </c>
      <c r="AL752">
        <v>0</v>
      </c>
      <c r="AM752">
        <v>0</v>
      </c>
      <c r="AN752">
        <v>0</v>
      </c>
      <c r="AO752">
        <v>0</v>
      </c>
      <c r="AP752">
        <v>0</v>
      </c>
      <c r="AQ752">
        <v>0</v>
      </c>
      <c r="AR752">
        <v>0</v>
      </c>
    </row>
    <row r="753" spans="1:44" x14ac:dyDescent="0.2">
      <c r="A753">
        <f>ROW(Source!A487)</f>
        <v>487</v>
      </c>
      <c r="B753">
        <v>68193852</v>
      </c>
      <c r="C753">
        <v>68193845</v>
      </c>
      <c r="D753">
        <v>18442827</v>
      </c>
      <c r="E753">
        <v>1</v>
      </c>
      <c r="F753">
        <v>1</v>
      </c>
      <c r="G753">
        <v>1</v>
      </c>
      <c r="H753">
        <v>1</v>
      </c>
      <c r="I753" t="s">
        <v>1015</v>
      </c>
      <c r="J753" t="s">
        <v>3</v>
      </c>
      <c r="K753" t="s">
        <v>1016</v>
      </c>
      <c r="L753">
        <v>1369</v>
      </c>
      <c r="N753">
        <v>1013</v>
      </c>
      <c r="O753" t="s">
        <v>665</v>
      </c>
      <c r="P753" t="s">
        <v>665</v>
      </c>
      <c r="Q753">
        <v>1</v>
      </c>
      <c r="X753">
        <v>5.01</v>
      </c>
      <c r="Y753">
        <v>0</v>
      </c>
      <c r="Z753">
        <v>0</v>
      </c>
      <c r="AA753">
        <v>0</v>
      </c>
      <c r="AB753">
        <v>11.64</v>
      </c>
      <c r="AC753">
        <v>0</v>
      </c>
      <c r="AD753">
        <v>1</v>
      </c>
      <c r="AE753">
        <v>1</v>
      </c>
      <c r="AF753" t="s">
        <v>21</v>
      </c>
      <c r="AG753">
        <v>5.761499999999999</v>
      </c>
      <c r="AH753">
        <v>2</v>
      </c>
      <c r="AI753">
        <v>68193846</v>
      </c>
      <c r="AJ753">
        <v>766</v>
      </c>
      <c r="AK753">
        <v>0</v>
      </c>
      <c r="AL753">
        <v>0</v>
      </c>
      <c r="AM753">
        <v>0</v>
      </c>
      <c r="AN753">
        <v>0</v>
      </c>
      <c r="AO753">
        <v>0</v>
      </c>
      <c r="AP753">
        <v>0</v>
      </c>
      <c r="AQ753">
        <v>0</v>
      </c>
      <c r="AR753">
        <v>0</v>
      </c>
    </row>
    <row r="754" spans="1:44" x14ac:dyDescent="0.2">
      <c r="A754">
        <f>ROW(Source!A487)</f>
        <v>487</v>
      </c>
      <c r="B754">
        <v>68193853</v>
      </c>
      <c r="C754">
        <v>68193845</v>
      </c>
      <c r="D754">
        <v>64871516</v>
      </c>
      <c r="E754">
        <v>1</v>
      </c>
      <c r="F754">
        <v>1</v>
      </c>
      <c r="G754">
        <v>1</v>
      </c>
      <c r="H754">
        <v>2</v>
      </c>
      <c r="I754" t="s">
        <v>1017</v>
      </c>
      <c r="J754" t="s">
        <v>1018</v>
      </c>
      <c r="K754" t="s">
        <v>1019</v>
      </c>
      <c r="L754">
        <v>1368</v>
      </c>
      <c r="N754">
        <v>1011</v>
      </c>
      <c r="O754" t="s">
        <v>669</v>
      </c>
      <c r="P754" t="s">
        <v>669</v>
      </c>
      <c r="Q754">
        <v>1</v>
      </c>
      <c r="X754">
        <v>1.5</v>
      </c>
      <c r="Y754">
        <v>0</v>
      </c>
      <c r="Z754">
        <v>29.67</v>
      </c>
      <c r="AA754">
        <v>0</v>
      </c>
      <c r="AB754">
        <v>0</v>
      </c>
      <c r="AC754">
        <v>0</v>
      </c>
      <c r="AD754">
        <v>1</v>
      </c>
      <c r="AE754">
        <v>0</v>
      </c>
      <c r="AF754" t="s">
        <v>20</v>
      </c>
      <c r="AG754">
        <v>1.875</v>
      </c>
      <c r="AH754">
        <v>2</v>
      </c>
      <c r="AI754">
        <v>68193847</v>
      </c>
      <c r="AJ754">
        <v>767</v>
      </c>
      <c r="AK754">
        <v>0</v>
      </c>
      <c r="AL754">
        <v>0</v>
      </c>
      <c r="AM754">
        <v>0</v>
      </c>
      <c r="AN754">
        <v>0</v>
      </c>
      <c r="AO754">
        <v>0</v>
      </c>
      <c r="AP754">
        <v>0</v>
      </c>
      <c r="AQ754">
        <v>0</v>
      </c>
      <c r="AR754">
        <v>0</v>
      </c>
    </row>
    <row r="755" spans="1:44" x14ac:dyDescent="0.2">
      <c r="A755">
        <f>ROW(Source!A487)</f>
        <v>487</v>
      </c>
      <c r="B755">
        <v>68193854</v>
      </c>
      <c r="C755">
        <v>68193845</v>
      </c>
      <c r="D755">
        <v>64807574</v>
      </c>
      <c r="E755">
        <v>1</v>
      </c>
      <c r="F755">
        <v>1</v>
      </c>
      <c r="G755">
        <v>1</v>
      </c>
      <c r="H755">
        <v>3</v>
      </c>
      <c r="I755" t="s">
        <v>985</v>
      </c>
      <c r="J755" t="s">
        <v>986</v>
      </c>
      <c r="K755" t="s">
        <v>987</v>
      </c>
      <c r="L755">
        <v>1348</v>
      </c>
      <c r="N755">
        <v>1009</v>
      </c>
      <c r="O755" t="s">
        <v>133</v>
      </c>
      <c r="P755" t="s">
        <v>133</v>
      </c>
      <c r="Q755">
        <v>1000</v>
      </c>
      <c r="X755">
        <v>5.0000000000000002E-5</v>
      </c>
      <c r="Y755">
        <v>15118.99</v>
      </c>
      <c r="Z755">
        <v>0</v>
      </c>
      <c r="AA755">
        <v>0</v>
      </c>
      <c r="AB755">
        <v>0</v>
      </c>
      <c r="AC755">
        <v>0</v>
      </c>
      <c r="AD755">
        <v>1</v>
      </c>
      <c r="AE755">
        <v>0</v>
      </c>
      <c r="AF755" t="s">
        <v>3</v>
      </c>
      <c r="AG755">
        <v>5.0000000000000002E-5</v>
      </c>
      <c r="AH755">
        <v>2</v>
      </c>
      <c r="AI755">
        <v>68193848</v>
      </c>
      <c r="AJ755">
        <v>768</v>
      </c>
      <c r="AK755">
        <v>0</v>
      </c>
      <c r="AL755">
        <v>0</v>
      </c>
      <c r="AM755">
        <v>0</v>
      </c>
      <c r="AN755">
        <v>0</v>
      </c>
      <c r="AO755">
        <v>0</v>
      </c>
      <c r="AP755">
        <v>0</v>
      </c>
      <c r="AQ755">
        <v>0</v>
      </c>
      <c r="AR755">
        <v>0</v>
      </c>
    </row>
    <row r="756" spans="1:44" x14ac:dyDescent="0.2">
      <c r="A756">
        <f>ROW(Source!A487)</f>
        <v>487</v>
      </c>
      <c r="B756">
        <v>68193855</v>
      </c>
      <c r="C756">
        <v>68193845</v>
      </c>
      <c r="D756">
        <v>64807749</v>
      </c>
      <c r="E756">
        <v>1</v>
      </c>
      <c r="F756">
        <v>1</v>
      </c>
      <c r="G756">
        <v>1</v>
      </c>
      <c r="H756">
        <v>3</v>
      </c>
      <c r="I756" t="s">
        <v>988</v>
      </c>
      <c r="J756" t="s">
        <v>989</v>
      </c>
      <c r="K756" t="s">
        <v>990</v>
      </c>
      <c r="L756">
        <v>1348</v>
      </c>
      <c r="N756">
        <v>1009</v>
      </c>
      <c r="O756" t="s">
        <v>133</v>
      </c>
      <c r="P756" t="s">
        <v>133</v>
      </c>
      <c r="Q756">
        <v>1000</v>
      </c>
      <c r="X756">
        <v>2.0000000000000002E-5</v>
      </c>
      <c r="Y756">
        <v>16950</v>
      </c>
      <c r="Z756">
        <v>0</v>
      </c>
      <c r="AA756">
        <v>0</v>
      </c>
      <c r="AB756">
        <v>0</v>
      </c>
      <c r="AC756">
        <v>0</v>
      </c>
      <c r="AD756">
        <v>1</v>
      </c>
      <c r="AE756">
        <v>0</v>
      </c>
      <c r="AF756" t="s">
        <v>3</v>
      </c>
      <c r="AG756">
        <v>2.0000000000000002E-5</v>
      </c>
      <c r="AH756">
        <v>2</v>
      </c>
      <c r="AI756">
        <v>68193849</v>
      </c>
      <c r="AJ756">
        <v>769</v>
      </c>
      <c r="AK756">
        <v>0</v>
      </c>
      <c r="AL756">
        <v>0</v>
      </c>
      <c r="AM756">
        <v>0</v>
      </c>
      <c r="AN756">
        <v>0</v>
      </c>
      <c r="AO756">
        <v>0</v>
      </c>
      <c r="AP756">
        <v>0</v>
      </c>
      <c r="AQ756">
        <v>0</v>
      </c>
      <c r="AR756">
        <v>0</v>
      </c>
    </row>
    <row r="757" spans="1:44" x14ac:dyDescent="0.2">
      <c r="A757">
        <f>ROW(Source!A487)</f>
        <v>487</v>
      </c>
      <c r="B757">
        <v>68193856</v>
      </c>
      <c r="C757">
        <v>68193845</v>
      </c>
      <c r="D757">
        <v>64808586</v>
      </c>
      <c r="E757">
        <v>1</v>
      </c>
      <c r="F757">
        <v>1</v>
      </c>
      <c r="G757">
        <v>1</v>
      </c>
      <c r="H757">
        <v>3</v>
      </c>
      <c r="I757" t="s">
        <v>994</v>
      </c>
      <c r="J757" t="s">
        <v>995</v>
      </c>
      <c r="K757" t="s">
        <v>996</v>
      </c>
      <c r="L757">
        <v>1346</v>
      </c>
      <c r="N757">
        <v>1009</v>
      </c>
      <c r="O757" t="s">
        <v>120</v>
      </c>
      <c r="P757" t="s">
        <v>120</v>
      </c>
      <c r="Q757">
        <v>1</v>
      </c>
      <c r="X757">
        <v>0.02</v>
      </c>
      <c r="Y757">
        <v>37.29</v>
      </c>
      <c r="Z757">
        <v>0</v>
      </c>
      <c r="AA757">
        <v>0</v>
      </c>
      <c r="AB757">
        <v>0</v>
      </c>
      <c r="AC757">
        <v>0</v>
      </c>
      <c r="AD757">
        <v>1</v>
      </c>
      <c r="AE757">
        <v>0</v>
      </c>
      <c r="AF757" t="s">
        <v>3</v>
      </c>
      <c r="AG757">
        <v>0.02</v>
      </c>
      <c r="AH757">
        <v>2</v>
      </c>
      <c r="AI757">
        <v>68193850</v>
      </c>
      <c r="AJ757">
        <v>770</v>
      </c>
      <c r="AK757">
        <v>0</v>
      </c>
      <c r="AL757">
        <v>0</v>
      </c>
      <c r="AM757">
        <v>0</v>
      </c>
      <c r="AN757">
        <v>0</v>
      </c>
      <c r="AO757">
        <v>0</v>
      </c>
      <c r="AP757">
        <v>0</v>
      </c>
      <c r="AQ757">
        <v>0</v>
      </c>
      <c r="AR757">
        <v>0</v>
      </c>
    </row>
    <row r="758" spans="1:44" x14ac:dyDescent="0.2">
      <c r="A758">
        <f>ROW(Source!A487)</f>
        <v>487</v>
      </c>
      <c r="B758">
        <v>68193857</v>
      </c>
      <c r="C758">
        <v>68193845</v>
      </c>
      <c r="D758">
        <v>64847311</v>
      </c>
      <c r="E758">
        <v>1</v>
      </c>
      <c r="F758">
        <v>1</v>
      </c>
      <c r="G758">
        <v>1</v>
      </c>
      <c r="H758">
        <v>3</v>
      </c>
      <c r="I758" t="s">
        <v>709</v>
      </c>
      <c r="J758" t="s">
        <v>710</v>
      </c>
      <c r="K758" t="s">
        <v>711</v>
      </c>
      <c r="L758">
        <v>1339</v>
      </c>
      <c r="N758">
        <v>1007</v>
      </c>
      <c r="O758" t="s">
        <v>712</v>
      </c>
      <c r="P758" t="s">
        <v>712</v>
      </c>
      <c r="Q758">
        <v>1</v>
      </c>
      <c r="X758">
        <v>1</v>
      </c>
      <c r="Y758">
        <v>2.44</v>
      </c>
      <c r="Z758">
        <v>0</v>
      </c>
      <c r="AA758">
        <v>0</v>
      </c>
      <c r="AB758">
        <v>0</v>
      </c>
      <c r="AC758">
        <v>0</v>
      </c>
      <c r="AD758">
        <v>1</v>
      </c>
      <c r="AE758">
        <v>0</v>
      </c>
      <c r="AF758" t="s">
        <v>3</v>
      </c>
      <c r="AG758">
        <v>1</v>
      </c>
      <c r="AH758">
        <v>2</v>
      </c>
      <c r="AI758">
        <v>68193851</v>
      </c>
      <c r="AJ758">
        <v>771</v>
      </c>
      <c r="AK758">
        <v>0</v>
      </c>
      <c r="AL758">
        <v>0</v>
      </c>
      <c r="AM758">
        <v>0</v>
      </c>
      <c r="AN758">
        <v>0</v>
      </c>
      <c r="AO758">
        <v>0</v>
      </c>
      <c r="AP758">
        <v>0</v>
      </c>
      <c r="AQ758">
        <v>0</v>
      </c>
      <c r="AR758">
        <v>0</v>
      </c>
    </row>
    <row r="759" spans="1:44" x14ac:dyDescent="0.2">
      <c r="A759">
        <f>ROW(Source!A488)</f>
        <v>488</v>
      </c>
      <c r="B759">
        <v>68193873</v>
      </c>
      <c r="C759">
        <v>68193858</v>
      </c>
      <c r="D759">
        <v>18411117</v>
      </c>
      <c r="E759">
        <v>1</v>
      </c>
      <c r="F759">
        <v>1</v>
      </c>
      <c r="G759">
        <v>1</v>
      </c>
      <c r="H759">
        <v>1</v>
      </c>
      <c r="I759" t="s">
        <v>801</v>
      </c>
      <c r="J759" t="s">
        <v>3</v>
      </c>
      <c r="K759" t="s">
        <v>802</v>
      </c>
      <c r="L759">
        <v>1369</v>
      </c>
      <c r="N759">
        <v>1013</v>
      </c>
      <c r="O759" t="s">
        <v>665</v>
      </c>
      <c r="P759" t="s">
        <v>665</v>
      </c>
      <c r="Q759">
        <v>1</v>
      </c>
      <c r="X759">
        <v>6.43</v>
      </c>
      <c r="Y759">
        <v>0</v>
      </c>
      <c r="Z759">
        <v>0</v>
      </c>
      <c r="AA759">
        <v>0</v>
      </c>
      <c r="AB759">
        <v>9.6199999999999992</v>
      </c>
      <c r="AC759">
        <v>0</v>
      </c>
      <c r="AD759">
        <v>1</v>
      </c>
      <c r="AE759">
        <v>1</v>
      </c>
      <c r="AF759" t="s">
        <v>21</v>
      </c>
      <c r="AG759">
        <v>7.394499999999999</v>
      </c>
      <c r="AH759">
        <v>2</v>
      </c>
      <c r="AI759">
        <v>68193859</v>
      </c>
      <c r="AJ759">
        <v>772</v>
      </c>
      <c r="AK759">
        <v>0</v>
      </c>
      <c r="AL759">
        <v>0</v>
      </c>
      <c r="AM759">
        <v>0</v>
      </c>
      <c r="AN759">
        <v>0</v>
      </c>
      <c r="AO759">
        <v>0</v>
      </c>
      <c r="AP759">
        <v>0</v>
      </c>
      <c r="AQ759">
        <v>0</v>
      </c>
      <c r="AR759">
        <v>0</v>
      </c>
    </row>
    <row r="760" spans="1:44" x14ac:dyDescent="0.2">
      <c r="A760">
        <f>ROW(Source!A488)</f>
        <v>488</v>
      </c>
      <c r="B760">
        <v>68193874</v>
      </c>
      <c r="C760">
        <v>68193858</v>
      </c>
      <c r="D760">
        <v>121548</v>
      </c>
      <c r="E760">
        <v>1</v>
      </c>
      <c r="F760">
        <v>1</v>
      </c>
      <c r="G760">
        <v>1</v>
      </c>
      <c r="H760">
        <v>1</v>
      </c>
      <c r="I760" t="s">
        <v>44</v>
      </c>
      <c r="J760" t="s">
        <v>3</v>
      </c>
      <c r="K760" t="s">
        <v>723</v>
      </c>
      <c r="L760">
        <v>608254</v>
      </c>
      <c r="N760">
        <v>1013</v>
      </c>
      <c r="O760" t="s">
        <v>724</v>
      </c>
      <c r="P760" t="s">
        <v>724</v>
      </c>
      <c r="Q760">
        <v>1</v>
      </c>
      <c r="X760">
        <v>0.01</v>
      </c>
      <c r="Y760">
        <v>0</v>
      </c>
      <c r="Z760">
        <v>0</v>
      </c>
      <c r="AA760">
        <v>0</v>
      </c>
      <c r="AB760">
        <v>0</v>
      </c>
      <c r="AC760">
        <v>0</v>
      </c>
      <c r="AD760">
        <v>1</v>
      </c>
      <c r="AE760">
        <v>2</v>
      </c>
      <c r="AF760" t="s">
        <v>20</v>
      </c>
      <c r="AG760">
        <v>1.2500000000000001E-2</v>
      </c>
      <c r="AH760">
        <v>2</v>
      </c>
      <c r="AI760">
        <v>68193860</v>
      </c>
      <c r="AJ760">
        <v>773</v>
      </c>
      <c r="AK760">
        <v>0</v>
      </c>
      <c r="AL760">
        <v>0</v>
      </c>
      <c r="AM760">
        <v>0</v>
      </c>
      <c r="AN760">
        <v>0</v>
      </c>
      <c r="AO760">
        <v>0</v>
      </c>
      <c r="AP760">
        <v>0</v>
      </c>
      <c r="AQ760">
        <v>0</v>
      </c>
      <c r="AR760">
        <v>0</v>
      </c>
    </row>
    <row r="761" spans="1:44" x14ac:dyDescent="0.2">
      <c r="A761">
        <f>ROW(Source!A488)</f>
        <v>488</v>
      </c>
      <c r="B761">
        <v>68193875</v>
      </c>
      <c r="C761">
        <v>68193858</v>
      </c>
      <c r="D761">
        <v>64871196</v>
      </c>
      <c r="E761">
        <v>1</v>
      </c>
      <c r="F761">
        <v>1</v>
      </c>
      <c r="G761">
        <v>1</v>
      </c>
      <c r="H761">
        <v>2</v>
      </c>
      <c r="I761" t="s">
        <v>979</v>
      </c>
      <c r="J761" t="s">
        <v>980</v>
      </c>
      <c r="K761" t="s">
        <v>981</v>
      </c>
      <c r="L761">
        <v>1368</v>
      </c>
      <c r="N761">
        <v>1011</v>
      </c>
      <c r="O761" t="s">
        <v>669</v>
      </c>
      <c r="P761" t="s">
        <v>669</v>
      </c>
      <c r="Q761">
        <v>1</v>
      </c>
      <c r="X761">
        <v>0.01</v>
      </c>
      <c r="Y761">
        <v>0</v>
      </c>
      <c r="Z761">
        <v>86.4</v>
      </c>
      <c r="AA761">
        <v>13.5</v>
      </c>
      <c r="AB761">
        <v>0</v>
      </c>
      <c r="AC761">
        <v>0</v>
      </c>
      <c r="AD761">
        <v>1</v>
      </c>
      <c r="AE761">
        <v>0</v>
      </c>
      <c r="AF761" t="s">
        <v>20</v>
      </c>
      <c r="AG761">
        <v>1.2500000000000001E-2</v>
      </c>
      <c r="AH761">
        <v>2</v>
      </c>
      <c r="AI761">
        <v>68193861</v>
      </c>
      <c r="AJ761">
        <v>774</v>
      </c>
      <c r="AK761">
        <v>0</v>
      </c>
      <c r="AL761">
        <v>0</v>
      </c>
      <c r="AM761">
        <v>0</v>
      </c>
      <c r="AN761">
        <v>0</v>
      </c>
      <c r="AO761">
        <v>0</v>
      </c>
      <c r="AP761">
        <v>0</v>
      </c>
      <c r="AQ761">
        <v>0</v>
      </c>
      <c r="AR761">
        <v>0</v>
      </c>
    </row>
    <row r="762" spans="1:44" x14ac:dyDescent="0.2">
      <c r="A762">
        <f>ROW(Source!A488)</f>
        <v>488</v>
      </c>
      <c r="B762">
        <v>68193876</v>
      </c>
      <c r="C762">
        <v>68193858</v>
      </c>
      <c r="D762">
        <v>64871481</v>
      </c>
      <c r="E762">
        <v>1</v>
      </c>
      <c r="F762">
        <v>1</v>
      </c>
      <c r="G762">
        <v>1</v>
      </c>
      <c r="H762">
        <v>2</v>
      </c>
      <c r="I762" t="s">
        <v>743</v>
      </c>
      <c r="J762" t="s">
        <v>744</v>
      </c>
      <c r="K762" t="s">
        <v>745</v>
      </c>
      <c r="L762">
        <v>1368</v>
      </c>
      <c r="N762">
        <v>1011</v>
      </c>
      <c r="O762" t="s">
        <v>669</v>
      </c>
      <c r="P762" t="s">
        <v>669</v>
      </c>
      <c r="Q762">
        <v>1</v>
      </c>
      <c r="X762">
        <v>0.56000000000000005</v>
      </c>
      <c r="Y762">
        <v>0</v>
      </c>
      <c r="Z762">
        <v>8.1</v>
      </c>
      <c r="AA762">
        <v>0</v>
      </c>
      <c r="AB762">
        <v>0</v>
      </c>
      <c r="AC762">
        <v>0</v>
      </c>
      <c r="AD762">
        <v>1</v>
      </c>
      <c r="AE762">
        <v>0</v>
      </c>
      <c r="AF762" t="s">
        <v>20</v>
      </c>
      <c r="AG762">
        <v>0.70000000000000007</v>
      </c>
      <c r="AH762">
        <v>2</v>
      </c>
      <c r="AI762">
        <v>68193862</v>
      </c>
      <c r="AJ762">
        <v>775</v>
      </c>
      <c r="AK762">
        <v>0</v>
      </c>
      <c r="AL762">
        <v>0</v>
      </c>
      <c r="AM762">
        <v>0</v>
      </c>
      <c r="AN762">
        <v>0</v>
      </c>
      <c r="AO762">
        <v>0</v>
      </c>
      <c r="AP762">
        <v>0</v>
      </c>
      <c r="AQ762">
        <v>0</v>
      </c>
      <c r="AR762">
        <v>0</v>
      </c>
    </row>
    <row r="763" spans="1:44" x14ac:dyDescent="0.2">
      <c r="A763">
        <f>ROW(Source!A488)</f>
        <v>488</v>
      </c>
      <c r="B763">
        <v>68193877</v>
      </c>
      <c r="C763">
        <v>68193858</v>
      </c>
      <c r="D763">
        <v>64871483</v>
      </c>
      <c r="E763">
        <v>1</v>
      </c>
      <c r="F763">
        <v>1</v>
      </c>
      <c r="G763">
        <v>1</v>
      </c>
      <c r="H763">
        <v>2</v>
      </c>
      <c r="I763" t="s">
        <v>851</v>
      </c>
      <c r="J763" t="s">
        <v>852</v>
      </c>
      <c r="K763" t="s">
        <v>853</v>
      </c>
      <c r="L763">
        <v>1368</v>
      </c>
      <c r="N763">
        <v>1011</v>
      </c>
      <c r="O763" t="s">
        <v>669</v>
      </c>
      <c r="P763" t="s">
        <v>669</v>
      </c>
      <c r="Q763">
        <v>1</v>
      </c>
      <c r="X763">
        <v>0.61</v>
      </c>
      <c r="Y763">
        <v>0</v>
      </c>
      <c r="Z763">
        <v>1.2</v>
      </c>
      <c r="AA763">
        <v>0</v>
      </c>
      <c r="AB763">
        <v>0</v>
      </c>
      <c r="AC763">
        <v>0</v>
      </c>
      <c r="AD763">
        <v>1</v>
      </c>
      <c r="AE763">
        <v>0</v>
      </c>
      <c r="AF763" t="s">
        <v>20</v>
      </c>
      <c r="AG763">
        <v>0.76249999999999996</v>
      </c>
      <c r="AH763">
        <v>2</v>
      </c>
      <c r="AI763">
        <v>68193863</v>
      </c>
      <c r="AJ763">
        <v>776</v>
      </c>
      <c r="AK763">
        <v>0</v>
      </c>
      <c r="AL763">
        <v>0</v>
      </c>
      <c r="AM763">
        <v>0</v>
      </c>
      <c r="AN763">
        <v>0</v>
      </c>
      <c r="AO763">
        <v>0</v>
      </c>
      <c r="AP763">
        <v>0</v>
      </c>
      <c r="AQ763">
        <v>0</v>
      </c>
      <c r="AR763">
        <v>0</v>
      </c>
    </row>
    <row r="764" spans="1:44" x14ac:dyDescent="0.2">
      <c r="A764">
        <f>ROW(Source!A488)</f>
        <v>488</v>
      </c>
      <c r="B764">
        <v>68193878</v>
      </c>
      <c r="C764">
        <v>68193858</v>
      </c>
      <c r="D764">
        <v>64873129</v>
      </c>
      <c r="E764">
        <v>1</v>
      </c>
      <c r="F764">
        <v>1</v>
      </c>
      <c r="G764">
        <v>1</v>
      </c>
      <c r="H764">
        <v>2</v>
      </c>
      <c r="I764" t="s">
        <v>715</v>
      </c>
      <c r="J764" t="s">
        <v>716</v>
      </c>
      <c r="K764" t="s">
        <v>717</v>
      </c>
      <c r="L764">
        <v>1368</v>
      </c>
      <c r="N764">
        <v>1011</v>
      </c>
      <c r="O764" t="s">
        <v>669</v>
      </c>
      <c r="P764" t="s">
        <v>669</v>
      </c>
      <c r="Q764">
        <v>1</v>
      </c>
      <c r="X764">
        <v>0.01</v>
      </c>
      <c r="Y764">
        <v>0</v>
      </c>
      <c r="Z764">
        <v>87.17</v>
      </c>
      <c r="AA764">
        <v>11.6</v>
      </c>
      <c r="AB764">
        <v>0</v>
      </c>
      <c r="AC764">
        <v>0</v>
      </c>
      <c r="AD764">
        <v>1</v>
      </c>
      <c r="AE764">
        <v>0</v>
      </c>
      <c r="AF764" t="s">
        <v>20</v>
      </c>
      <c r="AG764">
        <v>1.2500000000000001E-2</v>
      </c>
      <c r="AH764">
        <v>2</v>
      </c>
      <c r="AI764">
        <v>68193864</v>
      </c>
      <c r="AJ764">
        <v>777</v>
      </c>
      <c r="AK764">
        <v>0</v>
      </c>
      <c r="AL764">
        <v>0</v>
      </c>
      <c r="AM764">
        <v>0</v>
      </c>
      <c r="AN764">
        <v>0</v>
      </c>
      <c r="AO764">
        <v>0</v>
      </c>
      <c r="AP764">
        <v>0</v>
      </c>
      <c r="AQ764">
        <v>0</v>
      </c>
      <c r="AR764">
        <v>0</v>
      </c>
    </row>
    <row r="765" spans="1:44" x14ac:dyDescent="0.2">
      <c r="A765">
        <f>ROW(Source!A488)</f>
        <v>488</v>
      </c>
      <c r="B765">
        <v>68193879</v>
      </c>
      <c r="C765">
        <v>68193858</v>
      </c>
      <c r="D765">
        <v>64807543</v>
      </c>
      <c r="E765">
        <v>1</v>
      </c>
      <c r="F765">
        <v>1</v>
      </c>
      <c r="G765">
        <v>1</v>
      </c>
      <c r="H765">
        <v>3</v>
      </c>
      <c r="I765" t="s">
        <v>860</v>
      </c>
      <c r="J765" t="s">
        <v>861</v>
      </c>
      <c r="K765" t="s">
        <v>862</v>
      </c>
      <c r="L765">
        <v>1339</v>
      </c>
      <c r="N765">
        <v>1007</v>
      </c>
      <c r="O765" t="s">
        <v>712</v>
      </c>
      <c r="P765" t="s">
        <v>712</v>
      </c>
      <c r="Q765">
        <v>1</v>
      </c>
      <c r="X765">
        <v>4.2000000000000003E-2</v>
      </c>
      <c r="Y765">
        <v>6.23</v>
      </c>
      <c r="Z765">
        <v>0</v>
      </c>
      <c r="AA765">
        <v>0</v>
      </c>
      <c r="AB765">
        <v>0</v>
      </c>
      <c r="AC765">
        <v>0</v>
      </c>
      <c r="AD765">
        <v>1</v>
      </c>
      <c r="AE765">
        <v>0</v>
      </c>
      <c r="AF765" t="s">
        <v>3</v>
      </c>
      <c r="AG765">
        <v>4.2000000000000003E-2</v>
      </c>
      <c r="AH765">
        <v>2</v>
      </c>
      <c r="AI765">
        <v>68193865</v>
      </c>
      <c r="AJ765">
        <v>778</v>
      </c>
      <c r="AK765">
        <v>0</v>
      </c>
      <c r="AL765">
        <v>0</v>
      </c>
      <c r="AM765">
        <v>0</v>
      </c>
      <c r="AN765">
        <v>0</v>
      </c>
      <c r="AO765">
        <v>0</v>
      </c>
      <c r="AP765">
        <v>0</v>
      </c>
      <c r="AQ765">
        <v>0</v>
      </c>
      <c r="AR765">
        <v>0</v>
      </c>
    </row>
    <row r="766" spans="1:44" x14ac:dyDescent="0.2">
      <c r="A766">
        <f>ROW(Source!A488)</f>
        <v>488</v>
      </c>
      <c r="B766">
        <v>68193880</v>
      </c>
      <c r="C766">
        <v>68193858</v>
      </c>
      <c r="D766">
        <v>64808457</v>
      </c>
      <c r="E766">
        <v>1</v>
      </c>
      <c r="F766">
        <v>1</v>
      </c>
      <c r="G766">
        <v>1</v>
      </c>
      <c r="H766">
        <v>3</v>
      </c>
      <c r="I766" t="s">
        <v>749</v>
      </c>
      <c r="J766" t="s">
        <v>750</v>
      </c>
      <c r="K766" t="s">
        <v>751</v>
      </c>
      <c r="L766">
        <v>1348</v>
      </c>
      <c r="N766">
        <v>1009</v>
      </c>
      <c r="O766" t="s">
        <v>133</v>
      </c>
      <c r="P766" t="s">
        <v>133</v>
      </c>
      <c r="Q766">
        <v>1000</v>
      </c>
      <c r="X766">
        <v>2.0000000000000001E-4</v>
      </c>
      <c r="Y766">
        <v>10362</v>
      </c>
      <c r="Z766">
        <v>0</v>
      </c>
      <c r="AA766">
        <v>0</v>
      </c>
      <c r="AB766">
        <v>0</v>
      </c>
      <c r="AC766">
        <v>0</v>
      </c>
      <c r="AD766">
        <v>1</v>
      </c>
      <c r="AE766">
        <v>0</v>
      </c>
      <c r="AF766" t="s">
        <v>3</v>
      </c>
      <c r="AG766">
        <v>2.0000000000000001E-4</v>
      </c>
      <c r="AH766">
        <v>2</v>
      </c>
      <c r="AI766">
        <v>68193866</v>
      </c>
      <c r="AJ766">
        <v>779</v>
      </c>
      <c r="AK766">
        <v>0</v>
      </c>
      <c r="AL766">
        <v>0</v>
      </c>
      <c r="AM766">
        <v>0</v>
      </c>
      <c r="AN766">
        <v>0</v>
      </c>
      <c r="AO766">
        <v>0</v>
      </c>
      <c r="AP766">
        <v>0</v>
      </c>
      <c r="AQ766">
        <v>0</v>
      </c>
      <c r="AR766">
        <v>0</v>
      </c>
    </row>
    <row r="767" spans="1:44" x14ac:dyDescent="0.2">
      <c r="A767">
        <f>ROW(Source!A488)</f>
        <v>488</v>
      </c>
      <c r="B767">
        <v>68193881</v>
      </c>
      <c r="C767">
        <v>68193858</v>
      </c>
      <c r="D767">
        <v>64808521</v>
      </c>
      <c r="E767">
        <v>1</v>
      </c>
      <c r="F767">
        <v>1</v>
      </c>
      <c r="G767">
        <v>1</v>
      </c>
      <c r="H767">
        <v>3</v>
      </c>
      <c r="I767" t="s">
        <v>1020</v>
      </c>
      <c r="J767" t="s">
        <v>1021</v>
      </c>
      <c r="K767" t="s">
        <v>1022</v>
      </c>
      <c r="L767">
        <v>1339</v>
      </c>
      <c r="N767">
        <v>1007</v>
      </c>
      <c r="O767" t="s">
        <v>712</v>
      </c>
      <c r="P767" t="s">
        <v>712</v>
      </c>
      <c r="Q767">
        <v>1</v>
      </c>
      <c r="X767">
        <v>1.0500000000000001E-2</v>
      </c>
      <c r="Y767">
        <v>38.49</v>
      </c>
      <c r="Z767">
        <v>0</v>
      </c>
      <c r="AA767">
        <v>0</v>
      </c>
      <c r="AB767">
        <v>0</v>
      </c>
      <c r="AC767">
        <v>0</v>
      </c>
      <c r="AD767">
        <v>1</v>
      </c>
      <c r="AE767">
        <v>0</v>
      </c>
      <c r="AF767" t="s">
        <v>3</v>
      </c>
      <c r="AG767">
        <v>1.0500000000000001E-2</v>
      </c>
      <c r="AH767">
        <v>2</v>
      </c>
      <c r="AI767">
        <v>68193867</v>
      </c>
      <c r="AJ767">
        <v>780</v>
      </c>
      <c r="AK767">
        <v>0</v>
      </c>
      <c r="AL767">
        <v>0</v>
      </c>
      <c r="AM767">
        <v>0</v>
      </c>
      <c r="AN767">
        <v>0</v>
      </c>
      <c r="AO767">
        <v>0</v>
      </c>
      <c r="AP767">
        <v>0</v>
      </c>
      <c r="AQ767">
        <v>0</v>
      </c>
      <c r="AR767">
        <v>0</v>
      </c>
    </row>
    <row r="768" spans="1:44" x14ac:dyDescent="0.2">
      <c r="A768">
        <f>ROW(Source!A488)</f>
        <v>488</v>
      </c>
      <c r="B768">
        <v>68193882</v>
      </c>
      <c r="C768">
        <v>68193858</v>
      </c>
      <c r="D768">
        <v>64809361</v>
      </c>
      <c r="E768">
        <v>1</v>
      </c>
      <c r="F768">
        <v>1</v>
      </c>
      <c r="G768">
        <v>1</v>
      </c>
      <c r="H768">
        <v>3</v>
      </c>
      <c r="I768" t="s">
        <v>1006</v>
      </c>
      <c r="J768" t="s">
        <v>1007</v>
      </c>
      <c r="K768" t="s">
        <v>1008</v>
      </c>
      <c r="L768">
        <v>1348</v>
      </c>
      <c r="N768">
        <v>1009</v>
      </c>
      <c r="O768" t="s">
        <v>133</v>
      </c>
      <c r="P768" t="s">
        <v>133</v>
      </c>
      <c r="Q768">
        <v>1000</v>
      </c>
      <c r="X768">
        <v>5.9999999999999995E-4</v>
      </c>
      <c r="Y768">
        <v>14830</v>
      </c>
      <c r="Z768">
        <v>0</v>
      </c>
      <c r="AA768">
        <v>0</v>
      </c>
      <c r="AB768">
        <v>0</v>
      </c>
      <c r="AC768">
        <v>0</v>
      </c>
      <c r="AD768">
        <v>1</v>
      </c>
      <c r="AE768">
        <v>0</v>
      </c>
      <c r="AF768" t="s">
        <v>3</v>
      </c>
      <c r="AG768">
        <v>5.9999999999999995E-4</v>
      </c>
      <c r="AH768">
        <v>2</v>
      </c>
      <c r="AI768">
        <v>68193868</v>
      </c>
      <c r="AJ768">
        <v>781</v>
      </c>
      <c r="AK768">
        <v>0</v>
      </c>
      <c r="AL768">
        <v>0</v>
      </c>
      <c r="AM768">
        <v>0</v>
      </c>
      <c r="AN768">
        <v>0</v>
      </c>
      <c r="AO768">
        <v>0</v>
      </c>
      <c r="AP768">
        <v>0</v>
      </c>
      <c r="AQ768">
        <v>0</v>
      </c>
      <c r="AR768">
        <v>0</v>
      </c>
    </row>
    <row r="769" spans="1:44" x14ac:dyDescent="0.2">
      <c r="A769">
        <f>ROW(Source!A488)</f>
        <v>488</v>
      </c>
      <c r="B769">
        <v>68193883</v>
      </c>
      <c r="C769">
        <v>68193858</v>
      </c>
      <c r="D769">
        <v>64815603</v>
      </c>
      <c r="E769">
        <v>1</v>
      </c>
      <c r="F769">
        <v>1</v>
      </c>
      <c r="G769">
        <v>1</v>
      </c>
      <c r="H769">
        <v>3</v>
      </c>
      <c r="I769" t="s">
        <v>1023</v>
      </c>
      <c r="J769" t="s">
        <v>1024</v>
      </c>
      <c r="K769" t="s">
        <v>1025</v>
      </c>
      <c r="L769">
        <v>1301</v>
      </c>
      <c r="N769">
        <v>1003</v>
      </c>
      <c r="O769" t="s">
        <v>507</v>
      </c>
      <c r="P769" t="s">
        <v>507</v>
      </c>
      <c r="Q769">
        <v>1</v>
      </c>
      <c r="X769">
        <v>0.4</v>
      </c>
      <c r="Y769">
        <v>41.88</v>
      </c>
      <c r="Z769">
        <v>0</v>
      </c>
      <c r="AA769">
        <v>0</v>
      </c>
      <c r="AB769">
        <v>0</v>
      </c>
      <c r="AC769">
        <v>0</v>
      </c>
      <c r="AD769">
        <v>1</v>
      </c>
      <c r="AE769">
        <v>0</v>
      </c>
      <c r="AF769" t="s">
        <v>3</v>
      </c>
      <c r="AG769">
        <v>0.4</v>
      </c>
      <c r="AH769">
        <v>2</v>
      </c>
      <c r="AI769">
        <v>68193869</v>
      </c>
      <c r="AJ769">
        <v>782</v>
      </c>
      <c r="AK769">
        <v>0</v>
      </c>
      <c r="AL769">
        <v>0</v>
      </c>
      <c r="AM769">
        <v>0</v>
      </c>
      <c r="AN769">
        <v>0</v>
      </c>
      <c r="AO769">
        <v>0</v>
      </c>
      <c r="AP769">
        <v>0</v>
      </c>
      <c r="AQ769">
        <v>0</v>
      </c>
      <c r="AR769">
        <v>0</v>
      </c>
    </row>
    <row r="770" spans="1:44" x14ac:dyDescent="0.2">
      <c r="A770">
        <f>ROW(Source!A488)</f>
        <v>488</v>
      </c>
      <c r="B770">
        <v>68193884</v>
      </c>
      <c r="C770">
        <v>68193858</v>
      </c>
      <c r="D770">
        <v>64840666</v>
      </c>
      <c r="E770">
        <v>1</v>
      </c>
      <c r="F770">
        <v>1</v>
      </c>
      <c r="G770">
        <v>1</v>
      </c>
      <c r="H770">
        <v>3</v>
      </c>
      <c r="I770" t="s">
        <v>1026</v>
      </c>
      <c r="J770" t="s">
        <v>1027</v>
      </c>
      <c r="K770" t="s">
        <v>1028</v>
      </c>
      <c r="L770">
        <v>1354</v>
      </c>
      <c r="N770">
        <v>1010</v>
      </c>
      <c r="O770" t="s">
        <v>72</v>
      </c>
      <c r="P770" t="s">
        <v>72</v>
      </c>
      <c r="Q770">
        <v>1</v>
      </c>
      <c r="X770">
        <v>1</v>
      </c>
      <c r="Y770">
        <v>257.08</v>
      </c>
      <c r="Z770">
        <v>0</v>
      </c>
      <c r="AA770">
        <v>0</v>
      </c>
      <c r="AB770">
        <v>0</v>
      </c>
      <c r="AC770">
        <v>0</v>
      </c>
      <c r="AD770">
        <v>1</v>
      </c>
      <c r="AE770">
        <v>0</v>
      </c>
      <c r="AF770" t="s">
        <v>3</v>
      </c>
      <c r="AG770">
        <v>1</v>
      </c>
      <c r="AH770">
        <v>2</v>
      </c>
      <c r="AI770">
        <v>68193870</v>
      </c>
      <c r="AJ770">
        <v>783</v>
      </c>
      <c r="AK770">
        <v>0</v>
      </c>
      <c r="AL770">
        <v>0</v>
      </c>
      <c r="AM770">
        <v>0</v>
      </c>
      <c r="AN770">
        <v>0</v>
      </c>
      <c r="AO770">
        <v>0</v>
      </c>
      <c r="AP770">
        <v>0</v>
      </c>
      <c r="AQ770">
        <v>0</v>
      </c>
      <c r="AR770">
        <v>0</v>
      </c>
    </row>
    <row r="771" spans="1:44" x14ac:dyDescent="0.2">
      <c r="A771">
        <f>ROW(Source!A488)</f>
        <v>488</v>
      </c>
      <c r="B771">
        <v>68193885</v>
      </c>
      <c r="C771">
        <v>68193858</v>
      </c>
      <c r="D771">
        <v>64857294</v>
      </c>
      <c r="E771">
        <v>1</v>
      </c>
      <c r="F771">
        <v>1</v>
      </c>
      <c r="G771">
        <v>1</v>
      </c>
      <c r="H771">
        <v>3</v>
      </c>
      <c r="I771" t="s">
        <v>1029</v>
      </c>
      <c r="J771" t="s">
        <v>1030</v>
      </c>
      <c r="K771" t="s">
        <v>1031</v>
      </c>
      <c r="L771">
        <v>1354</v>
      </c>
      <c r="N771">
        <v>1010</v>
      </c>
      <c r="O771" t="s">
        <v>72</v>
      </c>
      <c r="P771" t="s">
        <v>72</v>
      </c>
      <c r="Q771">
        <v>1</v>
      </c>
      <c r="X771">
        <v>1</v>
      </c>
      <c r="Y771">
        <v>27.99</v>
      </c>
      <c r="Z771">
        <v>0</v>
      </c>
      <c r="AA771">
        <v>0</v>
      </c>
      <c r="AB771">
        <v>0</v>
      </c>
      <c r="AC771">
        <v>0</v>
      </c>
      <c r="AD771">
        <v>1</v>
      </c>
      <c r="AE771">
        <v>0</v>
      </c>
      <c r="AF771" t="s">
        <v>3</v>
      </c>
      <c r="AG771">
        <v>1</v>
      </c>
      <c r="AH771">
        <v>2</v>
      </c>
      <c r="AI771">
        <v>68193871</v>
      </c>
      <c r="AJ771">
        <v>784</v>
      </c>
      <c r="AK771">
        <v>0</v>
      </c>
      <c r="AL771">
        <v>0</v>
      </c>
      <c r="AM771">
        <v>0</v>
      </c>
      <c r="AN771">
        <v>0</v>
      </c>
      <c r="AO771">
        <v>0</v>
      </c>
      <c r="AP771">
        <v>0</v>
      </c>
      <c r="AQ771">
        <v>0</v>
      </c>
      <c r="AR771">
        <v>0</v>
      </c>
    </row>
    <row r="772" spans="1:44" x14ac:dyDescent="0.2">
      <c r="A772">
        <f>ROW(Source!A488)</f>
        <v>488</v>
      </c>
      <c r="B772">
        <v>68193886</v>
      </c>
      <c r="C772">
        <v>68193858</v>
      </c>
      <c r="D772">
        <v>64863178</v>
      </c>
      <c r="E772">
        <v>1</v>
      </c>
      <c r="F772">
        <v>1</v>
      </c>
      <c r="G772">
        <v>1</v>
      </c>
      <c r="H772">
        <v>3</v>
      </c>
      <c r="I772" t="s">
        <v>1032</v>
      </c>
      <c r="J772" t="s">
        <v>1033</v>
      </c>
      <c r="K772" t="s">
        <v>1034</v>
      </c>
      <c r="L772">
        <v>1356</v>
      </c>
      <c r="N772">
        <v>1010</v>
      </c>
      <c r="O772" t="s">
        <v>271</v>
      </c>
      <c r="P772" t="s">
        <v>271</v>
      </c>
      <c r="Q772">
        <v>1000</v>
      </c>
      <c r="X772">
        <v>1E-3</v>
      </c>
      <c r="Y772">
        <v>3450.01</v>
      </c>
      <c r="Z772">
        <v>0</v>
      </c>
      <c r="AA772">
        <v>0</v>
      </c>
      <c r="AB772">
        <v>0</v>
      </c>
      <c r="AC772">
        <v>0</v>
      </c>
      <c r="AD772">
        <v>1</v>
      </c>
      <c r="AE772">
        <v>0</v>
      </c>
      <c r="AF772" t="s">
        <v>3</v>
      </c>
      <c r="AG772">
        <v>1E-3</v>
      </c>
      <c r="AH772">
        <v>2</v>
      </c>
      <c r="AI772">
        <v>68193872</v>
      </c>
      <c r="AJ772">
        <v>785</v>
      </c>
      <c r="AK772">
        <v>0</v>
      </c>
      <c r="AL772">
        <v>0</v>
      </c>
      <c r="AM772">
        <v>0</v>
      </c>
      <c r="AN772">
        <v>0</v>
      </c>
      <c r="AO772">
        <v>0</v>
      </c>
      <c r="AP772">
        <v>0</v>
      </c>
      <c r="AQ772">
        <v>0</v>
      </c>
      <c r="AR772">
        <v>0</v>
      </c>
    </row>
    <row r="773" spans="1:44" x14ac:dyDescent="0.2">
      <c r="A773">
        <f>ROW(Source!A489)</f>
        <v>489</v>
      </c>
      <c r="B773">
        <v>68193895</v>
      </c>
      <c r="C773">
        <v>68193887</v>
      </c>
      <c r="D773">
        <v>18407150</v>
      </c>
      <c r="E773">
        <v>1</v>
      </c>
      <c r="F773">
        <v>1</v>
      </c>
      <c r="G773">
        <v>1</v>
      </c>
      <c r="H773">
        <v>1</v>
      </c>
      <c r="I773" t="s">
        <v>901</v>
      </c>
      <c r="J773" t="s">
        <v>3</v>
      </c>
      <c r="K773" t="s">
        <v>902</v>
      </c>
      <c r="L773">
        <v>1369</v>
      </c>
      <c r="N773">
        <v>1013</v>
      </c>
      <c r="O773" t="s">
        <v>665</v>
      </c>
      <c r="P773" t="s">
        <v>665</v>
      </c>
      <c r="Q773">
        <v>1</v>
      </c>
      <c r="X773">
        <v>8.94</v>
      </c>
      <c r="Y773">
        <v>0</v>
      </c>
      <c r="Z773">
        <v>0</v>
      </c>
      <c r="AA773">
        <v>0</v>
      </c>
      <c r="AB773">
        <v>8.5299999999999994</v>
      </c>
      <c r="AC773">
        <v>0</v>
      </c>
      <c r="AD773">
        <v>1</v>
      </c>
      <c r="AE773">
        <v>1</v>
      </c>
      <c r="AF773" t="s">
        <v>21</v>
      </c>
      <c r="AG773">
        <v>10.280999999999999</v>
      </c>
      <c r="AH773">
        <v>2</v>
      </c>
      <c r="AI773">
        <v>68193888</v>
      </c>
      <c r="AJ773">
        <v>786</v>
      </c>
      <c r="AK773">
        <v>0</v>
      </c>
      <c r="AL773">
        <v>0</v>
      </c>
      <c r="AM773">
        <v>0</v>
      </c>
      <c r="AN773">
        <v>0</v>
      </c>
      <c r="AO773">
        <v>0</v>
      </c>
      <c r="AP773">
        <v>0</v>
      </c>
      <c r="AQ773">
        <v>0</v>
      </c>
      <c r="AR773">
        <v>0</v>
      </c>
    </row>
    <row r="774" spans="1:44" x14ac:dyDescent="0.2">
      <c r="A774">
        <f>ROW(Source!A489)</f>
        <v>489</v>
      </c>
      <c r="B774">
        <v>68193896</v>
      </c>
      <c r="C774">
        <v>68193887</v>
      </c>
      <c r="D774">
        <v>64873129</v>
      </c>
      <c r="E774">
        <v>1</v>
      </c>
      <c r="F774">
        <v>1</v>
      </c>
      <c r="G774">
        <v>1</v>
      </c>
      <c r="H774">
        <v>2</v>
      </c>
      <c r="I774" t="s">
        <v>715</v>
      </c>
      <c r="J774" t="s">
        <v>716</v>
      </c>
      <c r="K774" t="s">
        <v>717</v>
      </c>
      <c r="L774">
        <v>1368</v>
      </c>
      <c r="N774">
        <v>1011</v>
      </c>
      <c r="O774" t="s">
        <v>669</v>
      </c>
      <c r="P774" t="s">
        <v>669</v>
      </c>
      <c r="Q774">
        <v>1</v>
      </c>
      <c r="X774">
        <v>0.01</v>
      </c>
      <c r="Y774">
        <v>0</v>
      </c>
      <c r="Z774">
        <v>87.17</v>
      </c>
      <c r="AA774">
        <v>11.6</v>
      </c>
      <c r="AB774">
        <v>0</v>
      </c>
      <c r="AC774">
        <v>0</v>
      </c>
      <c r="AD774">
        <v>1</v>
      </c>
      <c r="AE774">
        <v>0</v>
      </c>
      <c r="AF774" t="s">
        <v>20</v>
      </c>
      <c r="AG774">
        <v>1.2500000000000001E-2</v>
      </c>
      <c r="AH774">
        <v>2</v>
      </c>
      <c r="AI774">
        <v>68193889</v>
      </c>
      <c r="AJ774">
        <v>787</v>
      </c>
      <c r="AK774">
        <v>0</v>
      </c>
      <c r="AL774">
        <v>0</v>
      </c>
      <c r="AM774">
        <v>0</v>
      </c>
      <c r="AN774">
        <v>0</v>
      </c>
      <c r="AO774">
        <v>0</v>
      </c>
      <c r="AP774">
        <v>0</v>
      </c>
      <c r="AQ774">
        <v>0</v>
      </c>
      <c r="AR774">
        <v>0</v>
      </c>
    </row>
    <row r="775" spans="1:44" x14ac:dyDescent="0.2">
      <c r="A775">
        <f>ROW(Source!A489)</f>
        <v>489</v>
      </c>
      <c r="B775">
        <v>68193897</v>
      </c>
      <c r="C775">
        <v>68193887</v>
      </c>
      <c r="D775">
        <v>64808292</v>
      </c>
      <c r="E775">
        <v>1</v>
      </c>
      <c r="F775">
        <v>1</v>
      </c>
      <c r="G775">
        <v>1</v>
      </c>
      <c r="H775">
        <v>3</v>
      </c>
      <c r="I775" t="s">
        <v>1035</v>
      </c>
      <c r="J775" t="s">
        <v>1036</v>
      </c>
      <c r="K775" t="s">
        <v>1037</v>
      </c>
      <c r="L775">
        <v>1348</v>
      </c>
      <c r="N775">
        <v>1009</v>
      </c>
      <c r="O775" t="s">
        <v>133</v>
      </c>
      <c r="P775" t="s">
        <v>133</v>
      </c>
      <c r="Q775">
        <v>1000</v>
      </c>
      <c r="X775">
        <v>1.92E-3</v>
      </c>
      <c r="Y775">
        <v>1836</v>
      </c>
      <c r="Z775">
        <v>0</v>
      </c>
      <c r="AA775">
        <v>0</v>
      </c>
      <c r="AB775">
        <v>0</v>
      </c>
      <c r="AC775">
        <v>0</v>
      </c>
      <c r="AD775">
        <v>1</v>
      </c>
      <c r="AE775">
        <v>0</v>
      </c>
      <c r="AF775" t="s">
        <v>3</v>
      </c>
      <c r="AG775">
        <v>1.92E-3</v>
      </c>
      <c r="AH775">
        <v>2</v>
      </c>
      <c r="AI775">
        <v>68193890</v>
      </c>
      <c r="AJ775">
        <v>788</v>
      </c>
      <c r="AK775">
        <v>0</v>
      </c>
      <c r="AL775">
        <v>0</v>
      </c>
      <c r="AM775">
        <v>0</v>
      </c>
      <c r="AN775">
        <v>0</v>
      </c>
      <c r="AO775">
        <v>0</v>
      </c>
      <c r="AP775">
        <v>0</v>
      </c>
      <c r="AQ775">
        <v>0</v>
      </c>
      <c r="AR775">
        <v>0</v>
      </c>
    </row>
    <row r="776" spans="1:44" x14ac:dyDescent="0.2">
      <c r="A776">
        <f>ROW(Source!A489)</f>
        <v>489</v>
      </c>
      <c r="B776">
        <v>68193898</v>
      </c>
      <c r="C776">
        <v>68193887</v>
      </c>
      <c r="D776">
        <v>64808617</v>
      </c>
      <c r="E776">
        <v>1</v>
      </c>
      <c r="F776">
        <v>1</v>
      </c>
      <c r="G776">
        <v>1</v>
      </c>
      <c r="H776">
        <v>3</v>
      </c>
      <c r="I776" t="s">
        <v>761</v>
      </c>
      <c r="J776" t="s">
        <v>762</v>
      </c>
      <c r="K776" t="s">
        <v>763</v>
      </c>
      <c r="L776">
        <v>1346</v>
      </c>
      <c r="N776">
        <v>1009</v>
      </c>
      <c r="O776" t="s">
        <v>120</v>
      </c>
      <c r="P776" t="s">
        <v>120</v>
      </c>
      <c r="Q776">
        <v>1</v>
      </c>
      <c r="X776">
        <v>7.2000000000000005E-4</v>
      </c>
      <c r="Y776">
        <v>9.0399999999999991</v>
      </c>
      <c r="Z776">
        <v>0</v>
      </c>
      <c r="AA776">
        <v>0</v>
      </c>
      <c r="AB776">
        <v>0</v>
      </c>
      <c r="AC776">
        <v>0</v>
      </c>
      <c r="AD776">
        <v>1</v>
      </c>
      <c r="AE776">
        <v>0</v>
      </c>
      <c r="AF776" t="s">
        <v>3</v>
      </c>
      <c r="AG776">
        <v>7.2000000000000005E-4</v>
      </c>
      <c r="AH776">
        <v>2</v>
      </c>
      <c r="AI776">
        <v>68193891</v>
      </c>
      <c r="AJ776">
        <v>789</v>
      </c>
      <c r="AK776">
        <v>0</v>
      </c>
      <c r="AL776">
        <v>0</v>
      </c>
      <c r="AM776">
        <v>0</v>
      </c>
      <c r="AN776">
        <v>0</v>
      </c>
      <c r="AO776">
        <v>0</v>
      </c>
      <c r="AP776">
        <v>0</v>
      </c>
      <c r="AQ776">
        <v>0</v>
      </c>
      <c r="AR776">
        <v>0</v>
      </c>
    </row>
    <row r="777" spans="1:44" x14ac:dyDescent="0.2">
      <c r="A777">
        <f>ROW(Source!A489)</f>
        <v>489</v>
      </c>
      <c r="B777">
        <v>68193899</v>
      </c>
      <c r="C777">
        <v>68193887</v>
      </c>
      <c r="D777">
        <v>64816145</v>
      </c>
      <c r="E777">
        <v>1</v>
      </c>
      <c r="F777">
        <v>1</v>
      </c>
      <c r="G777">
        <v>1</v>
      </c>
      <c r="H777">
        <v>3</v>
      </c>
      <c r="I777" t="s">
        <v>1038</v>
      </c>
      <c r="J777" t="s">
        <v>1039</v>
      </c>
      <c r="K777" t="s">
        <v>1040</v>
      </c>
      <c r="L777">
        <v>1354</v>
      </c>
      <c r="N777">
        <v>1010</v>
      </c>
      <c r="O777" t="s">
        <v>72</v>
      </c>
      <c r="P777" t="s">
        <v>72</v>
      </c>
      <c r="Q777">
        <v>1</v>
      </c>
      <c r="X777">
        <v>1</v>
      </c>
      <c r="Y777">
        <v>17.5</v>
      </c>
      <c r="Z777">
        <v>0</v>
      </c>
      <c r="AA777">
        <v>0</v>
      </c>
      <c r="AB777">
        <v>0</v>
      </c>
      <c r="AC777">
        <v>0</v>
      </c>
      <c r="AD777">
        <v>1</v>
      </c>
      <c r="AE777">
        <v>0</v>
      </c>
      <c r="AF777" t="s">
        <v>3</v>
      </c>
      <c r="AG777">
        <v>1</v>
      </c>
      <c r="AH777">
        <v>2</v>
      </c>
      <c r="AI777">
        <v>68193892</v>
      </c>
      <c r="AJ777">
        <v>790</v>
      </c>
      <c r="AK777">
        <v>0</v>
      </c>
      <c r="AL777">
        <v>0</v>
      </c>
      <c r="AM777">
        <v>0</v>
      </c>
      <c r="AN777">
        <v>0</v>
      </c>
      <c r="AO777">
        <v>0</v>
      </c>
      <c r="AP777">
        <v>0</v>
      </c>
      <c r="AQ777">
        <v>0</v>
      </c>
      <c r="AR777">
        <v>0</v>
      </c>
    </row>
    <row r="778" spans="1:44" x14ac:dyDescent="0.2">
      <c r="A778">
        <f>ROW(Source!A489)</f>
        <v>489</v>
      </c>
      <c r="B778">
        <v>68193900</v>
      </c>
      <c r="C778">
        <v>68193887</v>
      </c>
      <c r="D778">
        <v>64816163</v>
      </c>
      <c r="E778">
        <v>1</v>
      </c>
      <c r="F778">
        <v>1</v>
      </c>
      <c r="G778">
        <v>1</v>
      </c>
      <c r="H778">
        <v>3</v>
      </c>
      <c r="I778" t="s">
        <v>1041</v>
      </c>
      <c r="J778" t="s">
        <v>1042</v>
      </c>
      <c r="K778" t="s">
        <v>1043</v>
      </c>
      <c r="L778">
        <v>1354</v>
      </c>
      <c r="N778">
        <v>1010</v>
      </c>
      <c r="O778" t="s">
        <v>72</v>
      </c>
      <c r="P778" t="s">
        <v>72</v>
      </c>
      <c r="Q778">
        <v>1</v>
      </c>
      <c r="X778">
        <v>1</v>
      </c>
      <c r="Y778">
        <v>36.700000000000003</v>
      </c>
      <c r="Z778">
        <v>0</v>
      </c>
      <c r="AA778">
        <v>0</v>
      </c>
      <c r="AB778">
        <v>0</v>
      </c>
      <c r="AC778">
        <v>0</v>
      </c>
      <c r="AD778">
        <v>1</v>
      </c>
      <c r="AE778">
        <v>0</v>
      </c>
      <c r="AF778" t="s">
        <v>3</v>
      </c>
      <c r="AG778">
        <v>1</v>
      </c>
      <c r="AH778">
        <v>2</v>
      </c>
      <c r="AI778">
        <v>68193893</v>
      </c>
      <c r="AJ778">
        <v>791</v>
      </c>
      <c r="AK778">
        <v>0</v>
      </c>
      <c r="AL778">
        <v>0</v>
      </c>
      <c r="AM778">
        <v>0</v>
      </c>
      <c r="AN778">
        <v>0</v>
      </c>
      <c r="AO778">
        <v>0</v>
      </c>
      <c r="AP778">
        <v>0</v>
      </c>
      <c r="AQ778">
        <v>0</v>
      </c>
      <c r="AR778">
        <v>0</v>
      </c>
    </row>
    <row r="779" spans="1:44" x14ac:dyDescent="0.2">
      <c r="A779">
        <f>ROW(Source!A489)</f>
        <v>489</v>
      </c>
      <c r="B779">
        <v>68193901</v>
      </c>
      <c r="C779">
        <v>68193887</v>
      </c>
      <c r="D779">
        <v>64834734</v>
      </c>
      <c r="E779">
        <v>1</v>
      </c>
      <c r="F779">
        <v>1</v>
      </c>
      <c r="G779">
        <v>1</v>
      </c>
      <c r="H779">
        <v>3</v>
      </c>
      <c r="I779" t="s">
        <v>1044</v>
      </c>
      <c r="J779" t="s">
        <v>1045</v>
      </c>
      <c r="K779" t="s">
        <v>1046</v>
      </c>
      <c r="L779">
        <v>1354</v>
      </c>
      <c r="N779">
        <v>1010</v>
      </c>
      <c r="O779" t="s">
        <v>72</v>
      </c>
      <c r="P779" t="s">
        <v>72</v>
      </c>
      <c r="Q779">
        <v>1</v>
      </c>
      <c r="X779">
        <v>1</v>
      </c>
      <c r="Y779">
        <v>77.739999999999995</v>
      </c>
      <c r="Z779">
        <v>0</v>
      </c>
      <c r="AA779">
        <v>0</v>
      </c>
      <c r="AB779">
        <v>0</v>
      </c>
      <c r="AC779">
        <v>0</v>
      </c>
      <c r="AD779">
        <v>1</v>
      </c>
      <c r="AE779">
        <v>0</v>
      </c>
      <c r="AF779" t="s">
        <v>3</v>
      </c>
      <c r="AG779">
        <v>1</v>
      </c>
      <c r="AH779">
        <v>2</v>
      </c>
      <c r="AI779">
        <v>68193894</v>
      </c>
      <c r="AJ779">
        <v>792</v>
      </c>
      <c r="AK779">
        <v>0</v>
      </c>
      <c r="AL779">
        <v>0</v>
      </c>
      <c r="AM779">
        <v>0</v>
      </c>
      <c r="AN779">
        <v>0</v>
      </c>
      <c r="AO779">
        <v>0</v>
      </c>
      <c r="AP779">
        <v>0</v>
      </c>
      <c r="AQ779">
        <v>0</v>
      </c>
      <c r="AR779">
        <v>0</v>
      </c>
    </row>
    <row r="780" spans="1:44" x14ac:dyDescent="0.2">
      <c r="A780">
        <f>ROW(Source!A490)</f>
        <v>490</v>
      </c>
      <c r="B780">
        <v>68193920</v>
      </c>
      <c r="C780">
        <v>68193902</v>
      </c>
      <c r="D780">
        <v>18410280</v>
      </c>
      <c r="E780">
        <v>1</v>
      </c>
      <c r="F780">
        <v>1</v>
      </c>
      <c r="G780">
        <v>1</v>
      </c>
      <c r="H780">
        <v>1</v>
      </c>
      <c r="I780" t="s">
        <v>787</v>
      </c>
      <c r="J780" t="s">
        <v>3</v>
      </c>
      <c r="K780" t="s">
        <v>788</v>
      </c>
      <c r="L780">
        <v>1369</v>
      </c>
      <c r="N780">
        <v>1013</v>
      </c>
      <c r="O780" t="s">
        <v>665</v>
      </c>
      <c r="P780" t="s">
        <v>665</v>
      </c>
      <c r="Q780">
        <v>1</v>
      </c>
      <c r="X780">
        <v>24.64</v>
      </c>
      <c r="Y780">
        <v>0</v>
      </c>
      <c r="Z780">
        <v>0</v>
      </c>
      <c r="AA780">
        <v>0</v>
      </c>
      <c r="AB780">
        <v>9.51</v>
      </c>
      <c r="AC780">
        <v>0</v>
      </c>
      <c r="AD780">
        <v>1</v>
      </c>
      <c r="AE780">
        <v>1</v>
      </c>
      <c r="AF780" t="s">
        <v>21</v>
      </c>
      <c r="AG780">
        <v>28.335999999999999</v>
      </c>
      <c r="AH780">
        <v>2</v>
      </c>
      <c r="AI780">
        <v>68193903</v>
      </c>
      <c r="AJ780">
        <v>793</v>
      </c>
      <c r="AK780">
        <v>0</v>
      </c>
      <c r="AL780">
        <v>0</v>
      </c>
      <c r="AM780">
        <v>0</v>
      </c>
      <c r="AN780">
        <v>0</v>
      </c>
      <c r="AO780">
        <v>0</v>
      </c>
      <c r="AP780">
        <v>0</v>
      </c>
      <c r="AQ780">
        <v>0</v>
      </c>
      <c r="AR780">
        <v>0</v>
      </c>
    </row>
    <row r="781" spans="1:44" x14ac:dyDescent="0.2">
      <c r="A781">
        <f>ROW(Source!A490)</f>
        <v>490</v>
      </c>
      <c r="B781">
        <v>68193921</v>
      </c>
      <c r="C781">
        <v>68193902</v>
      </c>
      <c r="D781">
        <v>121548</v>
      </c>
      <c r="E781">
        <v>1</v>
      </c>
      <c r="F781">
        <v>1</v>
      </c>
      <c r="G781">
        <v>1</v>
      </c>
      <c r="H781">
        <v>1</v>
      </c>
      <c r="I781" t="s">
        <v>44</v>
      </c>
      <c r="J781" t="s">
        <v>3</v>
      </c>
      <c r="K781" t="s">
        <v>723</v>
      </c>
      <c r="L781">
        <v>608254</v>
      </c>
      <c r="N781">
        <v>1013</v>
      </c>
      <c r="O781" t="s">
        <v>724</v>
      </c>
      <c r="P781" t="s">
        <v>724</v>
      </c>
      <c r="Q781">
        <v>1</v>
      </c>
      <c r="X781">
        <v>0.32</v>
      </c>
      <c r="Y781">
        <v>0</v>
      </c>
      <c r="Z781">
        <v>0</v>
      </c>
      <c r="AA781">
        <v>0</v>
      </c>
      <c r="AB781">
        <v>0</v>
      </c>
      <c r="AC781">
        <v>0</v>
      </c>
      <c r="AD781">
        <v>1</v>
      </c>
      <c r="AE781">
        <v>2</v>
      </c>
      <c r="AF781" t="s">
        <v>20</v>
      </c>
      <c r="AG781">
        <v>0.4</v>
      </c>
      <c r="AH781">
        <v>2</v>
      </c>
      <c r="AI781">
        <v>68193904</v>
      </c>
      <c r="AJ781">
        <v>794</v>
      </c>
      <c r="AK781">
        <v>0</v>
      </c>
      <c r="AL781">
        <v>0</v>
      </c>
      <c r="AM781">
        <v>0</v>
      </c>
      <c r="AN781">
        <v>0</v>
      </c>
      <c r="AO781">
        <v>0</v>
      </c>
      <c r="AP781">
        <v>0</v>
      </c>
      <c r="AQ781">
        <v>0</v>
      </c>
      <c r="AR781">
        <v>0</v>
      </c>
    </row>
    <row r="782" spans="1:44" x14ac:dyDescent="0.2">
      <c r="A782">
        <f>ROW(Source!A490)</f>
        <v>490</v>
      </c>
      <c r="B782">
        <v>68193922</v>
      </c>
      <c r="C782">
        <v>68193902</v>
      </c>
      <c r="D782">
        <v>64871408</v>
      </c>
      <c r="E782">
        <v>1</v>
      </c>
      <c r="F782">
        <v>1</v>
      </c>
      <c r="G782">
        <v>1</v>
      </c>
      <c r="H782">
        <v>2</v>
      </c>
      <c r="I782" t="s">
        <v>789</v>
      </c>
      <c r="J782" t="s">
        <v>790</v>
      </c>
      <c r="K782" t="s">
        <v>791</v>
      </c>
      <c r="L782">
        <v>1368</v>
      </c>
      <c r="N782">
        <v>1011</v>
      </c>
      <c r="O782" t="s">
        <v>669</v>
      </c>
      <c r="P782" t="s">
        <v>669</v>
      </c>
      <c r="Q782">
        <v>1</v>
      </c>
      <c r="X782">
        <v>0.32</v>
      </c>
      <c r="Y782">
        <v>0</v>
      </c>
      <c r="Z782">
        <v>31.26</v>
      </c>
      <c r="AA782">
        <v>13.5</v>
      </c>
      <c r="AB782">
        <v>0</v>
      </c>
      <c r="AC782">
        <v>0</v>
      </c>
      <c r="AD782">
        <v>1</v>
      </c>
      <c r="AE782">
        <v>0</v>
      </c>
      <c r="AF782" t="s">
        <v>20</v>
      </c>
      <c r="AG782">
        <v>0.4</v>
      </c>
      <c r="AH782">
        <v>2</v>
      </c>
      <c r="AI782">
        <v>68193905</v>
      </c>
      <c r="AJ782">
        <v>795</v>
      </c>
      <c r="AK782">
        <v>0</v>
      </c>
      <c r="AL782">
        <v>0</v>
      </c>
      <c r="AM782">
        <v>0</v>
      </c>
      <c r="AN782">
        <v>0</v>
      </c>
      <c r="AO782">
        <v>0</v>
      </c>
      <c r="AP782">
        <v>0</v>
      </c>
      <c r="AQ782">
        <v>0</v>
      </c>
      <c r="AR782">
        <v>0</v>
      </c>
    </row>
    <row r="783" spans="1:44" x14ac:dyDescent="0.2">
      <c r="A783">
        <f>ROW(Source!A490)</f>
        <v>490</v>
      </c>
      <c r="B783">
        <v>68193923</v>
      </c>
      <c r="C783">
        <v>68193902</v>
      </c>
      <c r="D783">
        <v>64872800</v>
      </c>
      <c r="E783">
        <v>1</v>
      </c>
      <c r="F783">
        <v>1</v>
      </c>
      <c r="G783">
        <v>1</v>
      </c>
      <c r="H783">
        <v>2</v>
      </c>
      <c r="I783" t="s">
        <v>746</v>
      </c>
      <c r="J783" t="s">
        <v>747</v>
      </c>
      <c r="K783" t="s">
        <v>748</v>
      </c>
      <c r="L783">
        <v>1368</v>
      </c>
      <c r="N783">
        <v>1011</v>
      </c>
      <c r="O783" t="s">
        <v>669</v>
      </c>
      <c r="P783" t="s">
        <v>669</v>
      </c>
      <c r="Q783">
        <v>1</v>
      </c>
      <c r="X783">
        <v>0.2</v>
      </c>
      <c r="Y783">
        <v>0</v>
      </c>
      <c r="Z783">
        <v>1.95</v>
      </c>
      <c r="AA783">
        <v>0</v>
      </c>
      <c r="AB783">
        <v>0</v>
      </c>
      <c r="AC783">
        <v>0</v>
      </c>
      <c r="AD783">
        <v>1</v>
      </c>
      <c r="AE783">
        <v>0</v>
      </c>
      <c r="AF783" t="s">
        <v>20</v>
      </c>
      <c r="AG783">
        <v>0.25</v>
      </c>
      <c r="AH783">
        <v>2</v>
      </c>
      <c r="AI783">
        <v>68193906</v>
      </c>
      <c r="AJ783">
        <v>796</v>
      </c>
      <c r="AK783">
        <v>0</v>
      </c>
      <c r="AL783">
        <v>0</v>
      </c>
      <c r="AM783">
        <v>0</v>
      </c>
      <c r="AN783">
        <v>0</v>
      </c>
      <c r="AO783">
        <v>0</v>
      </c>
      <c r="AP783">
        <v>0</v>
      </c>
      <c r="AQ783">
        <v>0</v>
      </c>
      <c r="AR783">
        <v>0</v>
      </c>
    </row>
    <row r="784" spans="1:44" x14ac:dyDescent="0.2">
      <c r="A784">
        <f>ROW(Source!A490)</f>
        <v>490</v>
      </c>
      <c r="B784">
        <v>68193924</v>
      </c>
      <c r="C784">
        <v>68193902</v>
      </c>
      <c r="D784">
        <v>64873129</v>
      </c>
      <c r="E784">
        <v>1</v>
      </c>
      <c r="F784">
        <v>1</v>
      </c>
      <c r="G784">
        <v>1</v>
      </c>
      <c r="H784">
        <v>2</v>
      </c>
      <c r="I784" t="s">
        <v>715</v>
      </c>
      <c r="J784" t="s">
        <v>716</v>
      </c>
      <c r="K784" t="s">
        <v>717</v>
      </c>
      <c r="L784">
        <v>1368</v>
      </c>
      <c r="N784">
        <v>1011</v>
      </c>
      <c r="O784" t="s">
        <v>669</v>
      </c>
      <c r="P784" t="s">
        <v>669</v>
      </c>
      <c r="Q784">
        <v>1</v>
      </c>
      <c r="X784">
        <v>0.39</v>
      </c>
      <c r="Y784">
        <v>0</v>
      </c>
      <c r="Z784">
        <v>87.17</v>
      </c>
      <c r="AA784">
        <v>11.6</v>
      </c>
      <c r="AB784">
        <v>0</v>
      </c>
      <c r="AC784">
        <v>0</v>
      </c>
      <c r="AD784">
        <v>1</v>
      </c>
      <c r="AE784">
        <v>0</v>
      </c>
      <c r="AF784" t="s">
        <v>20</v>
      </c>
      <c r="AG784">
        <v>0.48750000000000004</v>
      </c>
      <c r="AH784">
        <v>2</v>
      </c>
      <c r="AI784">
        <v>68193907</v>
      </c>
      <c r="AJ784">
        <v>797</v>
      </c>
      <c r="AK784">
        <v>0</v>
      </c>
      <c r="AL784">
        <v>0</v>
      </c>
      <c r="AM784">
        <v>0</v>
      </c>
      <c r="AN784">
        <v>0</v>
      </c>
      <c r="AO784">
        <v>0</v>
      </c>
      <c r="AP784">
        <v>0</v>
      </c>
      <c r="AQ784">
        <v>0</v>
      </c>
      <c r="AR784">
        <v>0</v>
      </c>
    </row>
    <row r="785" spans="1:44" x14ac:dyDescent="0.2">
      <c r="A785">
        <f>ROW(Source!A490)</f>
        <v>490</v>
      </c>
      <c r="B785">
        <v>68193925</v>
      </c>
      <c r="C785">
        <v>68193902</v>
      </c>
      <c r="D785">
        <v>64807530</v>
      </c>
      <c r="E785">
        <v>1</v>
      </c>
      <c r="F785">
        <v>1</v>
      </c>
      <c r="G785">
        <v>1</v>
      </c>
      <c r="H785">
        <v>3</v>
      </c>
      <c r="I785" t="s">
        <v>1047</v>
      </c>
      <c r="J785" t="s">
        <v>1048</v>
      </c>
      <c r="K785" t="s">
        <v>1049</v>
      </c>
      <c r="L785">
        <v>1348</v>
      </c>
      <c r="N785">
        <v>1009</v>
      </c>
      <c r="O785" t="s">
        <v>133</v>
      </c>
      <c r="P785" t="s">
        <v>133</v>
      </c>
      <c r="Q785">
        <v>1000</v>
      </c>
      <c r="X785">
        <v>1E-3</v>
      </c>
      <c r="Y785">
        <v>30029.99</v>
      </c>
      <c r="Z785">
        <v>0</v>
      </c>
      <c r="AA785">
        <v>0</v>
      </c>
      <c r="AB785">
        <v>0</v>
      </c>
      <c r="AC785">
        <v>0</v>
      </c>
      <c r="AD785">
        <v>1</v>
      </c>
      <c r="AE785">
        <v>0</v>
      </c>
      <c r="AF785" t="s">
        <v>3</v>
      </c>
      <c r="AG785">
        <v>1E-3</v>
      </c>
      <c r="AH785">
        <v>2</v>
      </c>
      <c r="AI785">
        <v>68193908</v>
      </c>
      <c r="AJ785">
        <v>798</v>
      </c>
      <c r="AK785">
        <v>0</v>
      </c>
      <c r="AL785">
        <v>0</v>
      </c>
      <c r="AM785">
        <v>0</v>
      </c>
      <c r="AN785">
        <v>0</v>
      </c>
      <c r="AO785">
        <v>0</v>
      </c>
      <c r="AP785">
        <v>0</v>
      </c>
      <c r="AQ785">
        <v>0</v>
      </c>
      <c r="AR785">
        <v>0</v>
      </c>
    </row>
    <row r="786" spans="1:44" x14ac:dyDescent="0.2">
      <c r="A786">
        <f>ROW(Source!A490)</f>
        <v>490</v>
      </c>
      <c r="B786">
        <v>68193926</v>
      </c>
      <c r="C786">
        <v>68193902</v>
      </c>
      <c r="D786">
        <v>64807574</v>
      </c>
      <c r="E786">
        <v>1</v>
      </c>
      <c r="F786">
        <v>1</v>
      </c>
      <c r="G786">
        <v>1</v>
      </c>
      <c r="H786">
        <v>3</v>
      </c>
      <c r="I786" t="s">
        <v>985</v>
      </c>
      <c r="J786" t="s">
        <v>986</v>
      </c>
      <c r="K786" t="s">
        <v>987</v>
      </c>
      <c r="L786">
        <v>1348</v>
      </c>
      <c r="N786">
        <v>1009</v>
      </c>
      <c r="O786" t="s">
        <v>133</v>
      </c>
      <c r="P786" t="s">
        <v>133</v>
      </c>
      <c r="Q786">
        <v>1000</v>
      </c>
      <c r="X786">
        <v>4.0000000000000002E-4</v>
      </c>
      <c r="Y786">
        <v>15118.99</v>
      </c>
      <c r="Z786">
        <v>0</v>
      </c>
      <c r="AA786">
        <v>0</v>
      </c>
      <c r="AB786">
        <v>0</v>
      </c>
      <c r="AC786">
        <v>0</v>
      </c>
      <c r="AD786">
        <v>1</v>
      </c>
      <c r="AE786">
        <v>0</v>
      </c>
      <c r="AF786" t="s">
        <v>3</v>
      </c>
      <c r="AG786">
        <v>4.0000000000000002E-4</v>
      </c>
      <c r="AH786">
        <v>2</v>
      </c>
      <c r="AI786">
        <v>68193909</v>
      </c>
      <c r="AJ786">
        <v>799</v>
      </c>
      <c r="AK786">
        <v>0</v>
      </c>
      <c r="AL786">
        <v>0</v>
      </c>
      <c r="AM786">
        <v>0</v>
      </c>
      <c r="AN786">
        <v>0</v>
      </c>
      <c r="AO786">
        <v>0</v>
      </c>
      <c r="AP786">
        <v>0</v>
      </c>
      <c r="AQ786">
        <v>0</v>
      </c>
      <c r="AR786">
        <v>0</v>
      </c>
    </row>
    <row r="787" spans="1:44" x14ac:dyDescent="0.2">
      <c r="A787">
        <f>ROW(Source!A490)</f>
        <v>490</v>
      </c>
      <c r="B787">
        <v>68193927</v>
      </c>
      <c r="C787">
        <v>68193902</v>
      </c>
      <c r="D787">
        <v>64807749</v>
      </c>
      <c r="E787">
        <v>1</v>
      </c>
      <c r="F787">
        <v>1</v>
      </c>
      <c r="G787">
        <v>1</v>
      </c>
      <c r="H787">
        <v>3</v>
      </c>
      <c r="I787" t="s">
        <v>988</v>
      </c>
      <c r="J787" t="s">
        <v>989</v>
      </c>
      <c r="K787" t="s">
        <v>990</v>
      </c>
      <c r="L787">
        <v>1348</v>
      </c>
      <c r="N787">
        <v>1009</v>
      </c>
      <c r="O787" t="s">
        <v>133</v>
      </c>
      <c r="P787" t="s">
        <v>133</v>
      </c>
      <c r="Q787">
        <v>1000</v>
      </c>
      <c r="X787">
        <v>2.0000000000000001E-4</v>
      </c>
      <c r="Y787">
        <v>16950</v>
      </c>
      <c r="Z787">
        <v>0</v>
      </c>
      <c r="AA787">
        <v>0</v>
      </c>
      <c r="AB787">
        <v>0</v>
      </c>
      <c r="AC787">
        <v>0</v>
      </c>
      <c r="AD787">
        <v>1</v>
      </c>
      <c r="AE787">
        <v>0</v>
      </c>
      <c r="AF787" t="s">
        <v>3</v>
      </c>
      <c r="AG787">
        <v>2.0000000000000001E-4</v>
      </c>
      <c r="AH787">
        <v>2</v>
      </c>
      <c r="AI787">
        <v>68193910</v>
      </c>
      <c r="AJ787">
        <v>800</v>
      </c>
      <c r="AK787">
        <v>0</v>
      </c>
      <c r="AL787">
        <v>0</v>
      </c>
      <c r="AM787">
        <v>0</v>
      </c>
      <c r="AN787">
        <v>0</v>
      </c>
      <c r="AO787">
        <v>0</v>
      </c>
      <c r="AP787">
        <v>0</v>
      </c>
      <c r="AQ787">
        <v>0</v>
      </c>
      <c r="AR787">
        <v>0</v>
      </c>
    </row>
    <row r="788" spans="1:44" x14ac:dyDescent="0.2">
      <c r="A788">
        <f>ROW(Source!A490)</f>
        <v>490</v>
      </c>
      <c r="B788">
        <v>68193928</v>
      </c>
      <c r="C788">
        <v>68193902</v>
      </c>
      <c r="D788">
        <v>64807892</v>
      </c>
      <c r="E788">
        <v>1</v>
      </c>
      <c r="F788">
        <v>1</v>
      </c>
      <c r="G788">
        <v>1</v>
      </c>
      <c r="H788">
        <v>3</v>
      </c>
      <c r="I788" t="s">
        <v>1050</v>
      </c>
      <c r="J788" t="s">
        <v>1051</v>
      </c>
      <c r="K788" t="s">
        <v>1052</v>
      </c>
      <c r="L788">
        <v>1346</v>
      </c>
      <c r="N788">
        <v>1009</v>
      </c>
      <c r="O788" t="s">
        <v>120</v>
      </c>
      <c r="P788" t="s">
        <v>120</v>
      </c>
      <c r="Q788">
        <v>1</v>
      </c>
      <c r="X788">
        <v>0.8</v>
      </c>
      <c r="Y788">
        <v>13.55</v>
      </c>
      <c r="Z788">
        <v>0</v>
      </c>
      <c r="AA788">
        <v>0</v>
      </c>
      <c r="AB788">
        <v>0</v>
      </c>
      <c r="AC788">
        <v>0</v>
      </c>
      <c r="AD788">
        <v>1</v>
      </c>
      <c r="AE788">
        <v>0</v>
      </c>
      <c r="AF788" t="s">
        <v>3</v>
      </c>
      <c r="AG788">
        <v>0.8</v>
      </c>
      <c r="AH788">
        <v>2</v>
      </c>
      <c r="AI788">
        <v>68193911</v>
      </c>
      <c r="AJ788">
        <v>801</v>
      </c>
      <c r="AK788">
        <v>0</v>
      </c>
      <c r="AL788">
        <v>0</v>
      </c>
      <c r="AM788">
        <v>0</v>
      </c>
      <c r="AN788">
        <v>0</v>
      </c>
      <c r="AO788">
        <v>0</v>
      </c>
      <c r="AP788">
        <v>0</v>
      </c>
      <c r="AQ788">
        <v>0</v>
      </c>
      <c r="AR788">
        <v>0</v>
      </c>
    </row>
    <row r="789" spans="1:44" x14ac:dyDescent="0.2">
      <c r="A789">
        <f>ROW(Source!A490)</f>
        <v>490</v>
      </c>
      <c r="B789">
        <v>68193929</v>
      </c>
      <c r="C789">
        <v>68193902</v>
      </c>
      <c r="D789">
        <v>64808586</v>
      </c>
      <c r="E789">
        <v>1</v>
      </c>
      <c r="F789">
        <v>1</v>
      </c>
      <c r="G789">
        <v>1</v>
      </c>
      <c r="H789">
        <v>3</v>
      </c>
      <c r="I789" t="s">
        <v>994</v>
      </c>
      <c r="J789" t="s">
        <v>995</v>
      </c>
      <c r="K789" t="s">
        <v>996</v>
      </c>
      <c r="L789">
        <v>1346</v>
      </c>
      <c r="N789">
        <v>1009</v>
      </c>
      <c r="O789" t="s">
        <v>120</v>
      </c>
      <c r="P789" t="s">
        <v>120</v>
      </c>
      <c r="Q789">
        <v>1</v>
      </c>
      <c r="X789">
        <v>0.04</v>
      </c>
      <c r="Y789">
        <v>37.29</v>
      </c>
      <c r="Z789">
        <v>0</v>
      </c>
      <c r="AA789">
        <v>0</v>
      </c>
      <c r="AB789">
        <v>0</v>
      </c>
      <c r="AC789">
        <v>0</v>
      </c>
      <c r="AD789">
        <v>1</v>
      </c>
      <c r="AE789">
        <v>0</v>
      </c>
      <c r="AF789" t="s">
        <v>3</v>
      </c>
      <c r="AG789">
        <v>0.04</v>
      </c>
      <c r="AH789">
        <v>2</v>
      </c>
      <c r="AI789">
        <v>68193912</v>
      </c>
      <c r="AJ789">
        <v>802</v>
      </c>
      <c r="AK789">
        <v>0</v>
      </c>
      <c r="AL789">
        <v>0</v>
      </c>
      <c r="AM789">
        <v>0</v>
      </c>
      <c r="AN789">
        <v>0</v>
      </c>
      <c r="AO789">
        <v>0</v>
      </c>
      <c r="AP789">
        <v>0</v>
      </c>
      <c r="AQ789">
        <v>0</v>
      </c>
      <c r="AR789">
        <v>0</v>
      </c>
    </row>
    <row r="790" spans="1:44" x14ac:dyDescent="0.2">
      <c r="A790">
        <f>ROW(Source!A490)</f>
        <v>490</v>
      </c>
      <c r="B790">
        <v>68193930</v>
      </c>
      <c r="C790">
        <v>68193902</v>
      </c>
      <c r="D790">
        <v>64808742</v>
      </c>
      <c r="E790">
        <v>1</v>
      </c>
      <c r="F790">
        <v>1</v>
      </c>
      <c r="G790">
        <v>1</v>
      </c>
      <c r="H790">
        <v>3</v>
      </c>
      <c r="I790" t="s">
        <v>1053</v>
      </c>
      <c r="J790" t="s">
        <v>1054</v>
      </c>
      <c r="K790" t="s">
        <v>1055</v>
      </c>
      <c r="L790">
        <v>1346</v>
      </c>
      <c r="N790">
        <v>1009</v>
      </c>
      <c r="O790" t="s">
        <v>120</v>
      </c>
      <c r="P790" t="s">
        <v>120</v>
      </c>
      <c r="Q790">
        <v>1</v>
      </c>
      <c r="X790">
        <v>4</v>
      </c>
      <c r="Y790">
        <v>9.61</v>
      </c>
      <c r="Z790">
        <v>0</v>
      </c>
      <c r="AA790">
        <v>0</v>
      </c>
      <c r="AB790">
        <v>0</v>
      </c>
      <c r="AC790">
        <v>0</v>
      </c>
      <c r="AD790">
        <v>1</v>
      </c>
      <c r="AE790">
        <v>0</v>
      </c>
      <c r="AF790" t="s">
        <v>3</v>
      </c>
      <c r="AG790">
        <v>4</v>
      </c>
      <c r="AH790">
        <v>2</v>
      </c>
      <c r="AI790">
        <v>68193913</v>
      </c>
      <c r="AJ790">
        <v>803</v>
      </c>
      <c r="AK790">
        <v>0</v>
      </c>
      <c r="AL790">
        <v>0</v>
      </c>
      <c r="AM790">
        <v>0</v>
      </c>
      <c r="AN790">
        <v>0</v>
      </c>
      <c r="AO790">
        <v>0</v>
      </c>
      <c r="AP790">
        <v>0</v>
      </c>
      <c r="AQ790">
        <v>0</v>
      </c>
      <c r="AR790">
        <v>0</v>
      </c>
    </row>
    <row r="791" spans="1:44" x14ac:dyDescent="0.2">
      <c r="A791">
        <f>ROW(Source!A490)</f>
        <v>490</v>
      </c>
      <c r="B791">
        <v>68193931</v>
      </c>
      <c r="C791">
        <v>68193902</v>
      </c>
      <c r="D791">
        <v>64809020</v>
      </c>
      <c r="E791">
        <v>1</v>
      </c>
      <c r="F791">
        <v>1</v>
      </c>
      <c r="G791">
        <v>1</v>
      </c>
      <c r="H791">
        <v>3</v>
      </c>
      <c r="I791" t="s">
        <v>1056</v>
      </c>
      <c r="J791" t="s">
        <v>1057</v>
      </c>
      <c r="K791" t="s">
        <v>1058</v>
      </c>
      <c r="L791">
        <v>1348</v>
      </c>
      <c r="N791">
        <v>1009</v>
      </c>
      <c r="O791" t="s">
        <v>133</v>
      </c>
      <c r="P791" t="s">
        <v>133</v>
      </c>
      <c r="Q791">
        <v>1000</v>
      </c>
      <c r="X791">
        <v>5.0000000000000001E-4</v>
      </c>
      <c r="Y791">
        <v>12429.99</v>
      </c>
      <c r="Z791">
        <v>0</v>
      </c>
      <c r="AA791">
        <v>0</v>
      </c>
      <c r="AB791">
        <v>0</v>
      </c>
      <c r="AC791">
        <v>0</v>
      </c>
      <c r="AD791">
        <v>1</v>
      </c>
      <c r="AE791">
        <v>0</v>
      </c>
      <c r="AF791" t="s">
        <v>3</v>
      </c>
      <c r="AG791">
        <v>5.0000000000000001E-4</v>
      </c>
      <c r="AH791">
        <v>2</v>
      </c>
      <c r="AI791">
        <v>68193914</v>
      </c>
      <c r="AJ791">
        <v>804</v>
      </c>
      <c r="AK791">
        <v>0</v>
      </c>
      <c r="AL791">
        <v>0</v>
      </c>
      <c r="AM791">
        <v>0</v>
      </c>
      <c r="AN791">
        <v>0</v>
      </c>
      <c r="AO791">
        <v>0</v>
      </c>
      <c r="AP791">
        <v>0</v>
      </c>
      <c r="AQ791">
        <v>0</v>
      </c>
      <c r="AR791">
        <v>0</v>
      </c>
    </row>
    <row r="792" spans="1:44" x14ac:dyDescent="0.2">
      <c r="A792">
        <f>ROW(Source!A490)</f>
        <v>490</v>
      </c>
      <c r="B792">
        <v>68193932</v>
      </c>
      <c r="C792">
        <v>68193902</v>
      </c>
      <c r="D792">
        <v>64809037</v>
      </c>
      <c r="E792">
        <v>1</v>
      </c>
      <c r="F792">
        <v>1</v>
      </c>
      <c r="G792">
        <v>1</v>
      </c>
      <c r="H792">
        <v>3</v>
      </c>
      <c r="I792" t="s">
        <v>1059</v>
      </c>
      <c r="J792" t="s">
        <v>1060</v>
      </c>
      <c r="K792" t="s">
        <v>1061</v>
      </c>
      <c r="L792">
        <v>1356</v>
      </c>
      <c r="N792">
        <v>1010</v>
      </c>
      <c r="O792" t="s">
        <v>271</v>
      </c>
      <c r="P792" t="s">
        <v>271</v>
      </c>
      <c r="Q792">
        <v>1000</v>
      </c>
      <c r="X792">
        <v>0.04</v>
      </c>
      <c r="Y792">
        <v>179</v>
      </c>
      <c r="Z792">
        <v>0</v>
      </c>
      <c r="AA792">
        <v>0</v>
      </c>
      <c r="AB792">
        <v>0</v>
      </c>
      <c r="AC792">
        <v>0</v>
      </c>
      <c r="AD792">
        <v>1</v>
      </c>
      <c r="AE792">
        <v>0</v>
      </c>
      <c r="AF792" t="s">
        <v>3</v>
      </c>
      <c r="AG792">
        <v>0.04</v>
      </c>
      <c r="AH792">
        <v>2</v>
      </c>
      <c r="AI792">
        <v>68193915</v>
      </c>
      <c r="AJ792">
        <v>805</v>
      </c>
      <c r="AK792">
        <v>0</v>
      </c>
      <c r="AL792">
        <v>0</v>
      </c>
      <c r="AM792">
        <v>0</v>
      </c>
      <c r="AN792">
        <v>0</v>
      </c>
      <c r="AO792">
        <v>0</v>
      </c>
      <c r="AP792">
        <v>0</v>
      </c>
      <c r="AQ792">
        <v>0</v>
      </c>
      <c r="AR792">
        <v>0</v>
      </c>
    </row>
    <row r="793" spans="1:44" x14ac:dyDescent="0.2">
      <c r="A793">
        <f>ROW(Source!A490)</f>
        <v>490</v>
      </c>
      <c r="B793">
        <v>68193933</v>
      </c>
      <c r="C793">
        <v>68193902</v>
      </c>
      <c r="D793">
        <v>64821633</v>
      </c>
      <c r="E793">
        <v>1</v>
      </c>
      <c r="F793">
        <v>1</v>
      </c>
      <c r="G793">
        <v>1</v>
      </c>
      <c r="H793">
        <v>3</v>
      </c>
      <c r="I793" t="s">
        <v>1062</v>
      </c>
      <c r="J793" t="s">
        <v>1063</v>
      </c>
      <c r="K793" t="s">
        <v>1064</v>
      </c>
      <c r="L793">
        <v>1348</v>
      </c>
      <c r="N793">
        <v>1009</v>
      </c>
      <c r="O793" t="s">
        <v>133</v>
      </c>
      <c r="P793" t="s">
        <v>133</v>
      </c>
      <c r="Q793">
        <v>1000</v>
      </c>
      <c r="X793">
        <v>8.0000000000000004E-4</v>
      </c>
      <c r="Y793">
        <v>12329.98</v>
      </c>
      <c r="Z793">
        <v>0</v>
      </c>
      <c r="AA793">
        <v>0</v>
      </c>
      <c r="AB793">
        <v>0</v>
      </c>
      <c r="AC793">
        <v>0</v>
      </c>
      <c r="AD793">
        <v>1</v>
      </c>
      <c r="AE793">
        <v>0</v>
      </c>
      <c r="AF793" t="s">
        <v>3</v>
      </c>
      <c r="AG793">
        <v>8.0000000000000004E-4</v>
      </c>
      <c r="AH793">
        <v>2</v>
      </c>
      <c r="AI793">
        <v>68193916</v>
      </c>
      <c r="AJ793">
        <v>806</v>
      </c>
      <c r="AK793">
        <v>0</v>
      </c>
      <c r="AL793">
        <v>0</v>
      </c>
      <c r="AM793">
        <v>0</v>
      </c>
      <c r="AN793">
        <v>0</v>
      </c>
      <c r="AO793">
        <v>0</v>
      </c>
      <c r="AP793">
        <v>0</v>
      </c>
      <c r="AQ793">
        <v>0</v>
      </c>
      <c r="AR793">
        <v>0</v>
      </c>
    </row>
    <row r="794" spans="1:44" x14ac:dyDescent="0.2">
      <c r="A794">
        <f>ROW(Source!A490)</f>
        <v>490</v>
      </c>
      <c r="B794">
        <v>68193934</v>
      </c>
      <c r="C794">
        <v>68193902</v>
      </c>
      <c r="D794">
        <v>64833061</v>
      </c>
      <c r="E794">
        <v>1</v>
      </c>
      <c r="F794">
        <v>1</v>
      </c>
      <c r="G794">
        <v>1</v>
      </c>
      <c r="H794">
        <v>3</v>
      </c>
      <c r="I794" t="s">
        <v>399</v>
      </c>
      <c r="J794" t="s">
        <v>401</v>
      </c>
      <c r="K794" t="s">
        <v>400</v>
      </c>
      <c r="L794">
        <v>1035</v>
      </c>
      <c r="N794">
        <v>1013</v>
      </c>
      <c r="O794" t="s">
        <v>103</v>
      </c>
      <c r="P794" t="s">
        <v>103</v>
      </c>
      <c r="Q794">
        <v>1</v>
      </c>
      <c r="X794">
        <v>10</v>
      </c>
      <c r="Y794">
        <v>318</v>
      </c>
      <c r="Z794">
        <v>0</v>
      </c>
      <c r="AA794">
        <v>0</v>
      </c>
      <c r="AB794">
        <v>0</v>
      </c>
      <c r="AC794">
        <v>0</v>
      </c>
      <c r="AD794">
        <v>1</v>
      </c>
      <c r="AE794">
        <v>0</v>
      </c>
      <c r="AF794" t="s">
        <v>3</v>
      </c>
      <c r="AG794">
        <v>10</v>
      </c>
      <c r="AH794">
        <v>2</v>
      </c>
      <c r="AI794">
        <v>68193917</v>
      </c>
      <c r="AJ794">
        <v>807</v>
      </c>
      <c r="AK794">
        <v>0</v>
      </c>
      <c r="AL794">
        <v>0</v>
      </c>
      <c r="AM794">
        <v>0</v>
      </c>
      <c r="AN794">
        <v>0</v>
      </c>
      <c r="AO794">
        <v>0</v>
      </c>
      <c r="AP794">
        <v>0</v>
      </c>
      <c r="AQ794">
        <v>0</v>
      </c>
      <c r="AR794">
        <v>0</v>
      </c>
    </row>
    <row r="795" spans="1:44" x14ac:dyDescent="0.2">
      <c r="A795">
        <f>ROW(Source!A490)</f>
        <v>490</v>
      </c>
      <c r="B795">
        <v>68193935</v>
      </c>
      <c r="C795">
        <v>68193902</v>
      </c>
      <c r="D795">
        <v>64863980</v>
      </c>
      <c r="E795">
        <v>1</v>
      </c>
      <c r="F795">
        <v>1</v>
      </c>
      <c r="G795">
        <v>1</v>
      </c>
      <c r="H795">
        <v>3</v>
      </c>
      <c r="I795" t="s">
        <v>1065</v>
      </c>
      <c r="J795" t="s">
        <v>1066</v>
      </c>
      <c r="K795" t="s">
        <v>1067</v>
      </c>
      <c r="L795">
        <v>1346</v>
      </c>
      <c r="N795">
        <v>1009</v>
      </c>
      <c r="O795" t="s">
        <v>120</v>
      </c>
      <c r="P795" t="s">
        <v>120</v>
      </c>
      <c r="Q795">
        <v>1</v>
      </c>
      <c r="X795">
        <v>20</v>
      </c>
      <c r="Y795">
        <v>6.79</v>
      </c>
      <c r="Z795">
        <v>0</v>
      </c>
      <c r="AA795">
        <v>0</v>
      </c>
      <c r="AB795">
        <v>0</v>
      </c>
      <c r="AC795">
        <v>0</v>
      </c>
      <c r="AD795">
        <v>1</v>
      </c>
      <c r="AE795">
        <v>0</v>
      </c>
      <c r="AF795" t="s">
        <v>3</v>
      </c>
      <c r="AG795">
        <v>20</v>
      </c>
      <c r="AH795">
        <v>2</v>
      </c>
      <c r="AI795">
        <v>68193918</v>
      </c>
      <c r="AJ795">
        <v>808</v>
      </c>
      <c r="AK795">
        <v>0</v>
      </c>
      <c r="AL795">
        <v>0</v>
      </c>
      <c r="AM795">
        <v>0</v>
      </c>
      <c r="AN795">
        <v>0</v>
      </c>
      <c r="AO795">
        <v>0</v>
      </c>
      <c r="AP795">
        <v>0</v>
      </c>
      <c r="AQ795">
        <v>0</v>
      </c>
      <c r="AR795">
        <v>0</v>
      </c>
    </row>
    <row r="796" spans="1:44" x14ac:dyDescent="0.2">
      <c r="A796">
        <f>ROW(Source!A493)</f>
        <v>493</v>
      </c>
      <c r="B796">
        <v>68194097</v>
      </c>
      <c r="C796">
        <v>68194088</v>
      </c>
      <c r="D796">
        <v>18408066</v>
      </c>
      <c r="E796">
        <v>1</v>
      </c>
      <c r="F796">
        <v>1</v>
      </c>
      <c r="G796">
        <v>1</v>
      </c>
      <c r="H796">
        <v>1</v>
      </c>
      <c r="I796" t="s">
        <v>1068</v>
      </c>
      <c r="J796" t="s">
        <v>3</v>
      </c>
      <c r="K796" t="s">
        <v>1069</v>
      </c>
      <c r="L796">
        <v>1369</v>
      </c>
      <c r="N796">
        <v>1013</v>
      </c>
      <c r="O796" t="s">
        <v>665</v>
      </c>
      <c r="P796" t="s">
        <v>665</v>
      </c>
      <c r="Q796">
        <v>1</v>
      </c>
      <c r="X796">
        <v>75.150000000000006</v>
      </c>
      <c r="Y796">
        <v>0</v>
      </c>
      <c r="Z796">
        <v>0</v>
      </c>
      <c r="AA796">
        <v>0</v>
      </c>
      <c r="AB796">
        <v>8.02</v>
      </c>
      <c r="AC796">
        <v>0</v>
      </c>
      <c r="AD796">
        <v>1</v>
      </c>
      <c r="AE796">
        <v>1</v>
      </c>
      <c r="AF796" t="s">
        <v>21</v>
      </c>
      <c r="AG796">
        <v>86.422499999999999</v>
      </c>
      <c r="AH796">
        <v>2</v>
      </c>
      <c r="AI796">
        <v>68194089</v>
      </c>
      <c r="AJ796">
        <v>810</v>
      </c>
      <c r="AK796">
        <v>0</v>
      </c>
      <c r="AL796">
        <v>0</v>
      </c>
      <c r="AM796">
        <v>0</v>
      </c>
      <c r="AN796">
        <v>0</v>
      </c>
      <c r="AO796">
        <v>0</v>
      </c>
      <c r="AP796">
        <v>0</v>
      </c>
      <c r="AQ796">
        <v>0</v>
      </c>
      <c r="AR796">
        <v>0</v>
      </c>
    </row>
    <row r="797" spans="1:44" x14ac:dyDescent="0.2">
      <c r="A797">
        <f>ROW(Source!A493)</f>
        <v>493</v>
      </c>
      <c r="B797">
        <v>68194098</v>
      </c>
      <c r="C797">
        <v>68194088</v>
      </c>
      <c r="D797">
        <v>121548</v>
      </c>
      <c r="E797">
        <v>1</v>
      </c>
      <c r="F797">
        <v>1</v>
      </c>
      <c r="G797">
        <v>1</v>
      </c>
      <c r="H797">
        <v>1</v>
      </c>
      <c r="I797" t="s">
        <v>44</v>
      </c>
      <c r="J797" t="s">
        <v>3</v>
      </c>
      <c r="K797" t="s">
        <v>723</v>
      </c>
      <c r="L797">
        <v>608254</v>
      </c>
      <c r="N797">
        <v>1013</v>
      </c>
      <c r="O797" t="s">
        <v>724</v>
      </c>
      <c r="P797" t="s">
        <v>724</v>
      </c>
      <c r="Q797">
        <v>1</v>
      </c>
      <c r="X797">
        <v>1.73</v>
      </c>
      <c r="Y797">
        <v>0</v>
      </c>
      <c r="Z797">
        <v>0</v>
      </c>
      <c r="AA797">
        <v>0</v>
      </c>
      <c r="AB797">
        <v>0</v>
      </c>
      <c r="AC797">
        <v>0</v>
      </c>
      <c r="AD797">
        <v>1</v>
      </c>
      <c r="AE797">
        <v>2</v>
      </c>
      <c r="AF797" t="s">
        <v>20</v>
      </c>
      <c r="AG797">
        <v>2.1625000000000001</v>
      </c>
      <c r="AH797">
        <v>2</v>
      </c>
      <c r="AI797">
        <v>68194090</v>
      </c>
      <c r="AJ797">
        <v>811</v>
      </c>
      <c r="AK797">
        <v>0</v>
      </c>
      <c r="AL797">
        <v>0</v>
      </c>
      <c r="AM797">
        <v>0</v>
      </c>
      <c r="AN797">
        <v>0</v>
      </c>
      <c r="AO797">
        <v>0</v>
      </c>
      <c r="AP797">
        <v>0</v>
      </c>
      <c r="AQ797">
        <v>0</v>
      </c>
      <c r="AR797">
        <v>0</v>
      </c>
    </row>
    <row r="798" spans="1:44" x14ac:dyDescent="0.2">
      <c r="A798">
        <f>ROW(Source!A493)</f>
        <v>493</v>
      </c>
      <c r="B798">
        <v>68194099</v>
      </c>
      <c r="C798">
        <v>68194088</v>
      </c>
      <c r="D798">
        <v>64871408</v>
      </c>
      <c r="E798">
        <v>1</v>
      </c>
      <c r="F798">
        <v>1</v>
      </c>
      <c r="G798">
        <v>1</v>
      </c>
      <c r="H798">
        <v>2</v>
      </c>
      <c r="I798" t="s">
        <v>789</v>
      </c>
      <c r="J798" t="s">
        <v>790</v>
      </c>
      <c r="K798" t="s">
        <v>791</v>
      </c>
      <c r="L798">
        <v>1368</v>
      </c>
      <c r="N798">
        <v>1011</v>
      </c>
      <c r="O798" t="s">
        <v>669</v>
      </c>
      <c r="P798" t="s">
        <v>669</v>
      </c>
      <c r="Q798">
        <v>1</v>
      </c>
      <c r="X798">
        <v>1.73</v>
      </c>
      <c r="Y798">
        <v>0</v>
      </c>
      <c r="Z798">
        <v>31.26</v>
      </c>
      <c r="AA798">
        <v>13.5</v>
      </c>
      <c r="AB798">
        <v>0</v>
      </c>
      <c r="AC798">
        <v>0</v>
      </c>
      <c r="AD798">
        <v>1</v>
      </c>
      <c r="AE798">
        <v>0</v>
      </c>
      <c r="AF798" t="s">
        <v>20</v>
      </c>
      <c r="AG798">
        <v>2.1625000000000001</v>
      </c>
      <c r="AH798">
        <v>2</v>
      </c>
      <c r="AI798">
        <v>68194091</v>
      </c>
      <c r="AJ798">
        <v>812</v>
      </c>
      <c r="AK798">
        <v>0</v>
      </c>
      <c r="AL798">
        <v>0</v>
      </c>
      <c r="AM798">
        <v>0</v>
      </c>
      <c r="AN798">
        <v>0</v>
      </c>
      <c r="AO798">
        <v>0</v>
      </c>
      <c r="AP798">
        <v>0</v>
      </c>
      <c r="AQ798">
        <v>0</v>
      </c>
      <c r="AR798">
        <v>0</v>
      </c>
    </row>
    <row r="799" spans="1:44" x14ac:dyDescent="0.2">
      <c r="A799">
        <f>ROW(Source!A493)</f>
        <v>493</v>
      </c>
      <c r="B799">
        <v>68194100</v>
      </c>
      <c r="C799">
        <v>68194088</v>
      </c>
      <c r="D799">
        <v>64873129</v>
      </c>
      <c r="E799">
        <v>1</v>
      </c>
      <c r="F799">
        <v>1</v>
      </c>
      <c r="G799">
        <v>1</v>
      </c>
      <c r="H799">
        <v>2</v>
      </c>
      <c r="I799" t="s">
        <v>715</v>
      </c>
      <c r="J799" t="s">
        <v>716</v>
      </c>
      <c r="K799" t="s">
        <v>717</v>
      </c>
      <c r="L799">
        <v>1368</v>
      </c>
      <c r="N799">
        <v>1011</v>
      </c>
      <c r="O799" t="s">
        <v>669</v>
      </c>
      <c r="P799" t="s">
        <v>669</v>
      </c>
      <c r="Q799">
        <v>1</v>
      </c>
      <c r="X799">
        <v>2.4700000000000002</v>
      </c>
      <c r="Y799">
        <v>0</v>
      </c>
      <c r="Z799">
        <v>87.17</v>
      </c>
      <c r="AA799">
        <v>11.6</v>
      </c>
      <c r="AB799">
        <v>0</v>
      </c>
      <c r="AC799">
        <v>0</v>
      </c>
      <c r="AD799">
        <v>1</v>
      </c>
      <c r="AE799">
        <v>0</v>
      </c>
      <c r="AF799" t="s">
        <v>20</v>
      </c>
      <c r="AG799">
        <v>3.0875000000000004</v>
      </c>
      <c r="AH799">
        <v>2</v>
      </c>
      <c r="AI799">
        <v>68194092</v>
      </c>
      <c r="AJ799">
        <v>813</v>
      </c>
      <c r="AK799">
        <v>0</v>
      </c>
      <c r="AL799">
        <v>0</v>
      </c>
      <c r="AM799">
        <v>0</v>
      </c>
      <c r="AN799">
        <v>0</v>
      </c>
      <c r="AO799">
        <v>0</v>
      </c>
      <c r="AP799">
        <v>0</v>
      </c>
      <c r="AQ799">
        <v>0</v>
      </c>
      <c r="AR799">
        <v>0</v>
      </c>
    </row>
    <row r="800" spans="1:44" x14ac:dyDescent="0.2">
      <c r="A800">
        <f>ROW(Source!A493)</f>
        <v>493</v>
      </c>
      <c r="B800">
        <v>68194101</v>
      </c>
      <c r="C800">
        <v>68194088</v>
      </c>
      <c r="D800">
        <v>64807833</v>
      </c>
      <c r="E800">
        <v>1</v>
      </c>
      <c r="F800">
        <v>1</v>
      </c>
      <c r="G800">
        <v>1</v>
      </c>
      <c r="H800">
        <v>3</v>
      </c>
      <c r="I800" t="s">
        <v>1070</v>
      </c>
      <c r="J800" t="s">
        <v>1071</v>
      </c>
      <c r="K800" t="s">
        <v>1072</v>
      </c>
      <c r="L800">
        <v>1348</v>
      </c>
      <c r="N800">
        <v>1009</v>
      </c>
      <c r="O800" t="s">
        <v>133</v>
      </c>
      <c r="P800" t="s">
        <v>133</v>
      </c>
      <c r="Q800">
        <v>1000</v>
      </c>
      <c r="X800">
        <v>3.5000000000000003E-2</v>
      </c>
      <c r="Y800">
        <v>5989</v>
      </c>
      <c r="Z800">
        <v>0</v>
      </c>
      <c r="AA800">
        <v>0</v>
      </c>
      <c r="AB800">
        <v>0</v>
      </c>
      <c r="AC800">
        <v>0</v>
      </c>
      <c r="AD800">
        <v>1</v>
      </c>
      <c r="AE800">
        <v>0</v>
      </c>
      <c r="AF800" t="s">
        <v>3</v>
      </c>
      <c r="AG800">
        <v>3.5000000000000003E-2</v>
      </c>
      <c r="AH800">
        <v>2</v>
      </c>
      <c r="AI800">
        <v>68194093</v>
      </c>
      <c r="AJ800">
        <v>814</v>
      </c>
      <c r="AK800">
        <v>0</v>
      </c>
      <c r="AL800">
        <v>0</v>
      </c>
      <c r="AM800">
        <v>0</v>
      </c>
      <c r="AN800">
        <v>0</v>
      </c>
      <c r="AO800">
        <v>0</v>
      </c>
      <c r="AP800">
        <v>0</v>
      </c>
      <c r="AQ800">
        <v>0</v>
      </c>
      <c r="AR800">
        <v>0</v>
      </c>
    </row>
    <row r="801" spans="1:44" x14ac:dyDescent="0.2">
      <c r="A801">
        <f>ROW(Source!A493)</f>
        <v>493</v>
      </c>
      <c r="B801">
        <v>68194102</v>
      </c>
      <c r="C801">
        <v>68194088</v>
      </c>
      <c r="D801">
        <v>64808704</v>
      </c>
      <c r="E801">
        <v>1</v>
      </c>
      <c r="F801">
        <v>1</v>
      </c>
      <c r="G801">
        <v>1</v>
      </c>
      <c r="H801">
        <v>3</v>
      </c>
      <c r="I801" t="s">
        <v>764</v>
      </c>
      <c r="J801" t="s">
        <v>765</v>
      </c>
      <c r="K801" t="s">
        <v>766</v>
      </c>
      <c r="L801">
        <v>1348</v>
      </c>
      <c r="N801">
        <v>1009</v>
      </c>
      <c r="O801" t="s">
        <v>133</v>
      </c>
      <c r="P801" t="s">
        <v>133</v>
      </c>
      <c r="Q801">
        <v>1000</v>
      </c>
      <c r="X801">
        <v>1.2E-2</v>
      </c>
      <c r="Y801">
        <v>11978</v>
      </c>
      <c r="Z801">
        <v>0</v>
      </c>
      <c r="AA801">
        <v>0</v>
      </c>
      <c r="AB801">
        <v>0</v>
      </c>
      <c r="AC801">
        <v>0</v>
      </c>
      <c r="AD801">
        <v>1</v>
      </c>
      <c r="AE801">
        <v>0</v>
      </c>
      <c r="AF801" t="s">
        <v>3</v>
      </c>
      <c r="AG801">
        <v>1.2E-2</v>
      </c>
      <c r="AH801">
        <v>2</v>
      </c>
      <c r="AI801">
        <v>68194094</v>
      </c>
      <c r="AJ801">
        <v>815</v>
      </c>
      <c r="AK801">
        <v>0</v>
      </c>
      <c r="AL801">
        <v>0</v>
      </c>
      <c r="AM801">
        <v>0</v>
      </c>
      <c r="AN801">
        <v>0</v>
      </c>
      <c r="AO801">
        <v>0</v>
      </c>
      <c r="AP801">
        <v>0</v>
      </c>
      <c r="AQ801">
        <v>0</v>
      </c>
      <c r="AR801">
        <v>0</v>
      </c>
    </row>
    <row r="802" spans="1:44" x14ac:dyDescent="0.2">
      <c r="A802">
        <f>ROW(Source!A493)</f>
        <v>493</v>
      </c>
      <c r="B802">
        <v>68194103</v>
      </c>
      <c r="C802">
        <v>68194088</v>
      </c>
      <c r="D802">
        <v>64829459</v>
      </c>
      <c r="E802">
        <v>1</v>
      </c>
      <c r="F802">
        <v>1</v>
      </c>
      <c r="G802">
        <v>1</v>
      </c>
      <c r="H802">
        <v>3</v>
      </c>
      <c r="I802" t="s">
        <v>1073</v>
      </c>
      <c r="J802" t="s">
        <v>1074</v>
      </c>
      <c r="K802" t="s">
        <v>1075</v>
      </c>
      <c r="L802">
        <v>1301</v>
      </c>
      <c r="N802">
        <v>1003</v>
      </c>
      <c r="O802" t="s">
        <v>507</v>
      </c>
      <c r="P802" t="s">
        <v>507</v>
      </c>
      <c r="Q802">
        <v>1</v>
      </c>
      <c r="X802">
        <v>400</v>
      </c>
      <c r="Y802">
        <v>3.2</v>
      </c>
      <c r="Z802">
        <v>0</v>
      </c>
      <c r="AA802">
        <v>0</v>
      </c>
      <c r="AB802">
        <v>0</v>
      </c>
      <c r="AC802">
        <v>0</v>
      </c>
      <c r="AD802">
        <v>1</v>
      </c>
      <c r="AE802">
        <v>0</v>
      </c>
      <c r="AF802" t="s">
        <v>3</v>
      </c>
      <c r="AG802">
        <v>400</v>
      </c>
      <c r="AH802">
        <v>2</v>
      </c>
      <c r="AI802">
        <v>68194095</v>
      </c>
      <c r="AJ802">
        <v>816</v>
      </c>
      <c r="AK802">
        <v>0</v>
      </c>
      <c r="AL802">
        <v>0</v>
      </c>
      <c r="AM802">
        <v>0</v>
      </c>
      <c r="AN802">
        <v>0</v>
      </c>
      <c r="AO802">
        <v>0</v>
      </c>
      <c r="AP802">
        <v>0</v>
      </c>
      <c r="AQ802">
        <v>0</v>
      </c>
      <c r="AR802">
        <v>0</v>
      </c>
    </row>
    <row r="803" spans="1:44" x14ac:dyDescent="0.2">
      <c r="A803">
        <f>ROW(Source!A493)</f>
        <v>493</v>
      </c>
      <c r="B803">
        <v>68194104</v>
      </c>
      <c r="C803">
        <v>68194088</v>
      </c>
      <c r="D803">
        <v>64830291</v>
      </c>
      <c r="E803">
        <v>1</v>
      </c>
      <c r="F803">
        <v>1</v>
      </c>
      <c r="G803">
        <v>1</v>
      </c>
      <c r="H803">
        <v>3</v>
      </c>
      <c r="I803" t="s">
        <v>1214</v>
      </c>
      <c r="J803" t="s">
        <v>1215</v>
      </c>
      <c r="K803" t="s">
        <v>1216</v>
      </c>
      <c r="L803">
        <v>1354</v>
      </c>
      <c r="N803">
        <v>1010</v>
      </c>
      <c r="O803" t="s">
        <v>72</v>
      </c>
      <c r="P803" t="s">
        <v>72</v>
      </c>
      <c r="Q803">
        <v>1</v>
      </c>
      <c r="X803">
        <v>100</v>
      </c>
      <c r="Y803">
        <v>0</v>
      </c>
      <c r="Z803">
        <v>0</v>
      </c>
      <c r="AA803">
        <v>0</v>
      </c>
      <c r="AB803">
        <v>0</v>
      </c>
      <c r="AC803">
        <v>0</v>
      </c>
      <c r="AD803">
        <v>0</v>
      </c>
      <c r="AE803">
        <v>0</v>
      </c>
      <c r="AF803" t="s">
        <v>3</v>
      </c>
      <c r="AG803">
        <v>100</v>
      </c>
      <c r="AH803">
        <v>3</v>
      </c>
      <c r="AI803">
        <v>-1</v>
      </c>
      <c r="AJ803" t="s">
        <v>3</v>
      </c>
      <c r="AK803">
        <v>0</v>
      </c>
      <c r="AL803">
        <v>0</v>
      </c>
      <c r="AM803">
        <v>0</v>
      </c>
      <c r="AN803">
        <v>0</v>
      </c>
      <c r="AO803">
        <v>0</v>
      </c>
      <c r="AP803">
        <v>0</v>
      </c>
      <c r="AQ803">
        <v>0</v>
      </c>
      <c r="AR803">
        <v>0</v>
      </c>
    </row>
    <row r="804" spans="1:44" x14ac:dyDescent="0.2">
      <c r="A804">
        <f>ROW(Source!A495)</f>
        <v>495</v>
      </c>
      <c r="B804">
        <v>68193972</v>
      </c>
      <c r="C804">
        <v>68193956</v>
      </c>
      <c r="D804">
        <v>18411117</v>
      </c>
      <c r="E804">
        <v>1</v>
      </c>
      <c r="F804">
        <v>1</v>
      </c>
      <c r="G804">
        <v>1</v>
      </c>
      <c r="H804">
        <v>1</v>
      </c>
      <c r="I804" t="s">
        <v>801</v>
      </c>
      <c r="J804" t="s">
        <v>3</v>
      </c>
      <c r="K804" t="s">
        <v>802</v>
      </c>
      <c r="L804">
        <v>1369</v>
      </c>
      <c r="N804">
        <v>1013</v>
      </c>
      <c r="O804" t="s">
        <v>665</v>
      </c>
      <c r="P804" t="s">
        <v>665</v>
      </c>
      <c r="Q804">
        <v>1</v>
      </c>
      <c r="X804">
        <v>21.65</v>
      </c>
      <c r="Y804">
        <v>0</v>
      </c>
      <c r="Z804">
        <v>0</v>
      </c>
      <c r="AA804">
        <v>0</v>
      </c>
      <c r="AB804">
        <v>9.6199999999999992</v>
      </c>
      <c r="AC804">
        <v>0</v>
      </c>
      <c r="AD804">
        <v>1</v>
      </c>
      <c r="AE804">
        <v>1</v>
      </c>
      <c r="AF804" t="s">
        <v>21</v>
      </c>
      <c r="AG804">
        <v>24.897499999999997</v>
      </c>
      <c r="AH804">
        <v>2</v>
      </c>
      <c r="AI804">
        <v>68193957</v>
      </c>
      <c r="AJ804">
        <v>818</v>
      </c>
      <c r="AK804">
        <v>0</v>
      </c>
      <c r="AL804">
        <v>0</v>
      </c>
      <c r="AM804">
        <v>0</v>
      </c>
      <c r="AN804">
        <v>0</v>
      </c>
      <c r="AO804">
        <v>0</v>
      </c>
      <c r="AP804">
        <v>0</v>
      </c>
      <c r="AQ804">
        <v>0</v>
      </c>
      <c r="AR804">
        <v>0</v>
      </c>
    </row>
    <row r="805" spans="1:44" x14ac:dyDescent="0.2">
      <c r="A805">
        <f>ROW(Source!A495)</f>
        <v>495</v>
      </c>
      <c r="B805">
        <v>68193973</v>
      </c>
      <c r="C805">
        <v>68193956</v>
      </c>
      <c r="D805">
        <v>121548</v>
      </c>
      <c r="E805">
        <v>1</v>
      </c>
      <c r="F805">
        <v>1</v>
      </c>
      <c r="G805">
        <v>1</v>
      </c>
      <c r="H805">
        <v>1</v>
      </c>
      <c r="I805" t="s">
        <v>44</v>
      </c>
      <c r="J805" t="s">
        <v>3</v>
      </c>
      <c r="K805" t="s">
        <v>723</v>
      </c>
      <c r="L805">
        <v>608254</v>
      </c>
      <c r="N805">
        <v>1013</v>
      </c>
      <c r="O805" t="s">
        <v>724</v>
      </c>
      <c r="P805" t="s">
        <v>724</v>
      </c>
      <c r="Q805">
        <v>1</v>
      </c>
      <c r="X805">
        <v>0.13</v>
      </c>
      <c r="Y805">
        <v>0</v>
      </c>
      <c r="Z805">
        <v>0</v>
      </c>
      <c r="AA805">
        <v>0</v>
      </c>
      <c r="AB805">
        <v>0</v>
      </c>
      <c r="AC805">
        <v>0</v>
      </c>
      <c r="AD805">
        <v>1</v>
      </c>
      <c r="AE805">
        <v>2</v>
      </c>
      <c r="AF805" t="s">
        <v>20</v>
      </c>
      <c r="AG805">
        <v>0.16250000000000001</v>
      </c>
      <c r="AH805">
        <v>2</v>
      </c>
      <c r="AI805">
        <v>68193958</v>
      </c>
      <c r="AJ805">
        <v>819</v>
      </c>
      <c r="AK805">
        <v>0</v>
      </c>
      <c r="AL805">
        <v>0</v>
      </c>
      <c r="AM805">
        <v>0</v>
      </c>
      <c r="AN805">
        <v>0</v>
      </c>
      <c r="AO805">
        <v>0</v>
      </c>
      <c r="AP805">
        <v>0</v>
      </c>
      <c r="AQ805">
        <v>0</v>
      </c>
      <c r="AR805">
        <v>0</v>
      </c>
    </row>
    <row r="806" spans="1:44" x14ac:dyDescent="0.2">
      <c r="A806">
        <f>ROW(Source!A495)</f>
        <v>495</v>
      </c>
      <c r="B806">
        <v>68193974</v>
      </c>
      <c r="C806">
        <v>68193956</v>
      </c>
      <c r="D806">
        <v>64871408</v>
      </c>
      <c r="E806">
        <v>1</v>
      </c>
      <c r="F806">
        <v>1</v>
      </c>
      <c r="G806">
        <v>1</v>
      </c>
      <c r="H806">
        <v>2</v>
      </c>
      <c r="I806" t="s">
        <v>789</v>
      </c>
      <c r="J806" t="s">
        <v>790</v>
      </c>
      <c r="K806" t="s">
        <v>791</v>
      </c>
      <c r="L806">
        <v>1368</v>
      </c>
      <c r="N806">
        <v>1011</v>
      </c>
      <c r="O806" t="s">
        <v>669</v>
      </c>
      <c r="P806" t="s">
        <v>669</v>
      </c>
      <c r="Q806">
        <v>1</v>
      </c>
      <c r="X806">
        <v>0.13</v>
      </c>
      <c r="Y806">
        <v>0</v>
      </c>
      <c r="Z806">
        <v>31.26</v>
      </c>
      <c r="AA806">
        <v>13.5</v>
      </c>
      <c r="AB806">
        <v>0</v>
      </c>
      <c r="AC806">
        <v>0</v>
      </c>
      <c r="AD806">
        <v>1</v>
      </c>
      <c r="AE806">
        <v>0</v>
      </c>
      <c r="AF806" t="s">
        <v>20</v>
      </c>
      <c r="AG806">
        <v>0.16250000000000001</v>
      </c>
      <c r="AH806">
        <v>2</v>
      </c>
      <c r="AI806">
        <v>68193959</v>
      </c>
      <c r="AJ806">
        <v>820</v>
      </c>
      <c r="AK806">
        <v>0</v>
      </c>
      <c r="AL806">
        <v>0</v>
      </c>
      <c r="AM806">
        <v>0</v>
      </c>
      <c r="AN806">
        <v>0</v>
      </c>
      <c r="AO806">
        <v>0</v>
      </c>
      <c r="AP806">
        <v>0</v>
      </c>
      <c r="AQ806">
        <v>0</v>
      </c>
      <c r="AR806">
        <v>0</v>
      </c>
    </row>
    <row r="807" spans="1:44" x14ac:dyDescent="0.2">
      <c r="A807">
        <f>ROW(Source!A495)</f>
        <v>495</v>
      </c>
      <c r="B807">
        <v>68193975</v>
      </c>
      <c r="C807">
        <v>68193956</v>
      </c>
      <c r="D807">
        <v>64872800</v>
      </c>
      <c r="E807">
        <v>1</v>
      </c>
      <c r="F807">
        <v>1</v>
      </c>
      <c r="G807">
        <v>1</v>
      </c>
      <c r="H807">
        <v>2</v>
      </c>
      <c r="I807" t="s">
        <v>746</v>
      </c>
      <c r="J807" t="s">
        <v>747</v>
      </c>
      <c r="K807" t="s">
        <v>748</v>
      </c>
      <c r="L807">
        <v>1368</v>
      </c>
      <c r="N807">
        <v>1011</v>
      </c>
      <c r="O807" t="s">
        <v>669</v>
      </c>
      <c r="P807" t="s">
        <v>669</v>
      </c>
      <c r="Q807">
        <v>1</v>
      </c>
      <c r="X807">
        <v>0.2</v>
      </c>
      <c r="Y807">
        <v>0</v>
      </c>
      <c r="Z807">
        <v>1.95</v>
      </c>
      <c r="AA807">
        <v>0</v>
      </c>
      <c r="AB807">
        <v>0</v>
      </c>
      <c r="AC807">
        <v>0</v>
      </c>
      <c r="AD807">
        <v>1</v>
      </c>
      <c r="AE807">
        <v>0</v>
      </c>
      <c r="AF807" t="s">
        <v>20</v>
      </c>
      <c r="AG807">
        <v>0.25</v>
      </c>
      <c r="AH807">
        <v>2</v>
      </c>
      <c r="AI807">
        <v>68193960</v>
      </c>
      <c r="AJ807">
        <v>821</v>
      </c>
      <c r="AK807">
        <v>0</v>
      </c>
      <c r="AL807">
        <v>0</v>
      </c>
      <c r="AM807">
        <v>0</v>
      </c>
      <c r="AN807">
        <v>0</v>
      </c>
      <c r="AO807">
        <v>0</v>
      </c>
      <c r="AP807">
        <v>0</v>
      </c>
      <c r="AQ807">
        <v>0</v>
      </c>
      <c r="AR807">
        <v>0</v>
      </c>
    </row>
    <row r="808" spans="1:44" x14ac:dyDescent="0.2">
      <c r="A808">
        <f>ROW(Source!A495)</f>
        <v>495</v>
      </c>
      <c r="B808">
        <v>68193976</v>
      </c>
      <c r="C808">
        <v>68193956</v>
      </c>
      <c r="D808">
        <v>64873129</v>
      </c>
      <c r="E808">
        <v>1</v>
      </c>
      <c r="F808">
        <v>1</v>
      </c>
      <c r="G808">
        <v>1</v>
      </c>
      <c r="H808">
        <v>2</v>
      </c>
      <c r="I808" t="s">
        <v>715</v>
      </c>
      <c r="J808" t="s">
        <v>716</v>
      </c>
      <c r="K808" t="s">
        <v>717</v>
      </c>
      <c r="L808">
        <v>1368</v>
      </c>
      <c r="N808">
        <v>1011</v>
      </c>
      <c r="O808" t="s">
        <v>669</v>
      </c>
      <c r="P808" t="s">
        <v>669</v>
      </c>
      <c r="Q808">
        <v>1</v>
      </c>
      <c r="X808">
        <v>0.22</v>
      </c>
      <c r="Y808">
        <v>0</v>
      </c>
      <c r="Z808">
        <v>87.17</v>
      </c>
      <c r="AA808">
        <v>11.6</v>
      </c>
      <c r="AB808">
        <v>0</v>
      </c>
      <c r="AC808">
        <v>0</v>
      </c>
      <c r="AD808">
        <v>1</v>
      </c>
      <c r="AE808">
        <v>0</v>
      </c>
      <c r="AF808" t="s">
        <v>20</v>
      </c>
      <c r="AG808">
        <v>0.27500000000000002</v>
      </c>
      <c r="AH808">
        <v>2</v>
      </c>
      <c r="AI808">
        <v>68193961</v>
      </c>
      <c r="AJ808">
        <v>822</v>
      </c>
      <c r="AK808">
        <v>0</v>
      </c>
      <c r="AL808">
        <v>0</v>
      </c>
      <c r="AM808">
        <v>0</v>
      </c>
      <c r="AN808">
        <v>0</v>
      </c>
      <c r="AO808">
        <v>0</v>
      </c>
      <c r="AP808">
        <v>0</v>
      </c>
      <c r="AQ808">
        <v>0</v>
      </c>
      <c r="AR808">
        <v>0</v>
      </c>
    </row>
    <row r="809" spans="1:44" x14ac:dyDescent="0.2">
      <c r="A809">
        <f>ROW(Source!A495)</f>
        <v>495</v>
      </c>
      <c r="B809">
        <v>68193977</v>
      </c>
      <c r="C809">
        <v>68193956</v>
      </c>
      <c r="D809">
        <v>64807574</v>
      </c>
      <c r="E809">
        <v>1</v>
      </c>
      <c r="F809">
        <v>1</v>
      </c>
      <c r="G809">
        <v>1</v>
      </c>
      <c r="H809">
        <v>3</v>
      </c>
      <c r="I809" t="s">
        <v>985</v>
      </c>
      <c r="J809" t="s">
        <v>986</v>
      </c>
      <c r="K809" t="s">
        <v>987</v>
      </c>
      <c r="L809">
        <v>1348</v>
      </c>
      <c r="N809">
        <v>1009</v>
      </c>
      <c r="O809" t="s">
        <v>133</v>
      </c>
      <c r="P809" t="s">
        <v>133</v>
      </c>
      <c r="Q809">
        <v>1000</v>
      </c>
      <c r="X809">
        <v>4.0000000000000002E-4</v>
      </c>
      <c r="Y809">
        <v>15118.99</v>
      </c>
      <c r="Z809">
        <v>0</v>
      </c>
      <c r="AA809">
        <v>0</v>
      </c>
      <c r="AB809">
        <v>0</v>
      </c>
      <c r="AC809">
        <v>0</v>
      </c>
      <c r="AD809">
        <v>1</v>
      </c>
      <c r="AE809">
        <v>0</v>
      </c>
      <c r="AF809" t="s">
        <v>3</v>
      </c>
      <c r="AG809">
        <v>4.0000000000000002E-4</v>
      </c>
      <c r="AH809">
        <v>2</v>
      </c>
      <c r="AI809">
        <v>68193962</v>
      </c>
      <c r="AJ809">
        <v>823</v>
      </c>
      <c r="AK809">
        <v>0</v>
      </c>
      <c r="AL809">
        <v>0</v>
      </c>
      <c r="AM809">
        <v>0</v>
      </c>
      <c r="AN809">
        <v>0</v>
      </c>
      <c r="AO809">
        <v>0</v>
      </c>
      <c r="AP809">
        <v>0</v>
      </c>
      <c r="AQ809">
        <v>0</v>
      </c>
      <c r="AR809">
        <v>0</v>
      </c>
    </row>
    <row r="810" spans="1:44" x14ac:dyDescent="0.2">
      <c r="A810">
        <f>ROW(Source!A495)</f>
        <v>495</v>
      </c>
      <c r="B810">
        <v>68193978</v>
      </c>
      <c r="C810">
        <v>68193956</v>
      </c>
      <c r="D810">
        <v>64807749</v>
      </c>
      <c r="E810">
        <v>1</v>
      </c>
      <c r="F810">
        <v>1</v>
      </c>
      <c r="G810">
        <v>1</v>
      </c>
      <c r="H810">
        <v>3</v>
      </c>
      <c r="I810" t="s">
        <v>988</v>
      </c>
      <c r="J810" t="s">
        <v>989</v>
      </c>
      <c r="K810" t="s">
        <v>990</v>
      </c>
      <c r="L810">
        <v>1348</v>
      </c>
      <c r="N810">
        <v>1009</v>
      </c>
      <c r="O810" t="s">
        <v>133</v>
      </c>
      <c r="P810" t="s">
        <v>133</v>
      </c>
      <c r="Q810">
        <v>1000</v>
      </c>
      <c r="X810">
        <v>2.0000000000000001E-4</v>
      </c>
      <c r="Y810">
        <v>16950</v>
      </c>
      <c r="Z810">
        <v>0</v>
      </c>
      <c r="AA810">
        <v>0</v>
      </c>
      <c r="AB810">
        <v>0</v>
      </c>
      <c r="AC810">
        <v>0</v>
      </c>
      <c r="AD810">
        <v>1</v>
      </c>
      <c r="AE810">
        <v>0</v>
      </c>
      <c r="AF810" t="s">
        <v>3</v>
      </c>
      <c r="AG810">
        <v>2.0000000000000001E-4</v>
      </c>
      <c r="AH810">
        <v>2</v>
      </c>
      <c r="AI810">
        <v>68193963</v>
      </c>
      <c r="AJ810">
        <v>824</v>
      </c>
      <c r="AK810">
        <v>0</v>
      </c>
      <c r="AL810">
        <v>0</v>
      </c>
      <c r="AM810">
        <v>0</v>
      </c>
      <c r="AN810">
        <v>0</v>
      </c>
      <c r="AO810">
        <v>0</v>
      </c>
      <c r="AP810">
        <v>0</v>
      </c>
      <c r="AQ810">
        <v>0</v>
      </c>
      <c r="AR810">
        <v>0</v>
      </c>
    </row>
    <row r="811" spans="1:44" x14ac:dyDescent="0.2">
      <c r="A811">
        <f>ROW(Source!A495)</f>
        <v>495</v>
      </c>
      <c r="B811">
        <v>68193979</v>
      </c>
      <c r="C811">
        <v>68193956</v>
      </c>
      <c r="D811">
        <v>64807833</v>
      </c>
      <c r="E811">
        <v>1</v>
      </c>
      <c r="F811">
        <v>1</v>
      </c>
      <c r="G811">
        <v>1</v>
      </c>
      <c r="H811">
        <v>3</v>
      </c>
      <c r="I811" t="s">
        <v>1070</v>
      </c>
      <c r="J811" t="s">
        <v>1071</v>
      </c>
      <c r="K811" t="s">
        <v>1072</v>
      </c>
      <c r="L811">
        <v>1348</v>
      </c>
      <c r="N811">
        <v>1009</v>
      </c>
      <c r="O811" t="s">
        <v>133</v>
      </c>
      <c r="P811" t="s">
        <v>133</v>
      </c>
      <c r="Q811">
        <v>1000</v>
      </c>
      <c r="X811">
        <v>3.5999999999999999E-3</v>
      </c>
      <c r="Y811">
        <v>5989</v>
      </c>
      <c r="Z811">
        <v>0</v>
      </c>
      <c r="AA811">
        <v>0</v>
      </c>
      <c r="AB811">
        <v>0</v>
      </c>
      <c r="AC811">
        <v>0</v>
      </c>
      <c r="AD811">
        <v>1</v>
      </c>
      <c r="AE811">
        <v>0</v>
      </c>
      <c r="AF811" t="s">
        <v>3</v>
      </c>
      <c r="AG811">
        <v>3.5999999999999999E-3</v>
      </c>
      <c r="AH811">
        <v>2</v>
      </c>
      <c r="AI811">
        <v>68193964</v>
      </c>
      <c r="AJ811">
        <v>825</v>
      </c>
      <c r="AK811">
        <v>0</v>
      </c>
      <c r="AL811">
        <v>0</v>
      </c>
      <c r="AM811">
        <v>0</v>
      </c>
      <c r="AN811">
        <v>0</v>
      </c>
      <c r="AO811">
        <v>0</v>
      </c>
      <c r="AP811">
        <v>0</v>
      </c>
      <c r="AQ811">
        <v>0</v>
      </c>
      <c r="AR811">
        <v>0</v>
      </c>
    </row>
    <row r="812" spans="1:44" x14ac:dyDescent="0.2">
      <c r="A812">
        <f>ROW(Source!A495)</f>
        <v>495</v>
      </c>
      <c r="B812">
        <v>68193980</v>
      </c>
      <c r="C812">
        <v>68193956</v>
      </c>
      <c r="D812">
        <v>64808586</v>
      </c>
      <c r="E812">
        <v>1</v>
      </c>
      <c r="F812">
        <v>1</v>
      </c>
      <c r="G812">
        <v>1</v>
      </c>
      <c r="H812">
        <v>3</v>
      </c>
      <c r="I812" t="s">
        <v>994</v>
      </c>
      <c r="J812" t="s">
        <v>995</v>
      </c>
      <c r="K812" t="s">
        <v>996</v>
      </c>
      <c r="L812">
        <v>1346</v>
      </c>
      <c r="N812">
        <v>1009</v>
      </c>
      <c r="O812" t="s">
        <v>120</v>
      </c>
      <c r="P812" t="s">
        <v>120</v>
      </c>
      <c r="Q812">
        <v>1</v>
      </c>
      <c r="X812">
        <v>0.3</v>
      </c>
      <c r="Y812">
        <v>37.29</v>
      </c>
      <c r="Z812">
        <v>0</v>
      </c>
      <c r="AA812">
        <v>0</v>
      </c>
      <c r="AB812">
        <v>0</v>
      </c>
      <c r="AC812">
        <v>0</v>
      </c>
      <c r="AD812">
        <v>1</v>
      </c>
      <c r="AE812">
        <v>0</v>
      </c>
      <c r="AF812" t="s">
        <v>3</v>
      </c>
      <c r="AG812">
        <v>0.3</v>
      </c>
      <c r="AH812">
        <v>2</v>
      </c>
      <c r="AI812">
        <v>68193965</v>
      </c>
      <c r="AJ812">
        <v>826</v>
      </c>
      <c r="AK812">
        <v>0</v>
      </c>
      <c r="AL812">
        <v>0</v>
      </c>
      <c r="AM812">
        <v>0</v>
      </c>
      <c r="AN812">
        <v>0</v>
      </c>
      <c r="AO812">
        <v>0</v>
      </c>
      <c r="AP812">
        <v>0</v>
      </c>
      <c r="AQ812">
        <v>0</v>
      </c>
      <c r="AR812">
        <v>0</v>
      </c>
    </row>
    <row r="813" spans="1:44" x14ac:dyDescent="0.2">
      <c r="A813">
        <f>ROW(Source!A495)</f>
        <v>495</v>
      </c>
      <c r="B813">
        <v>68193981</v>
      </c>
      <c r="C813">
        <v>68193956</v>
      </c>
      <c r="D813">
        <v>64808742</v>
      </c>
      <c r="E813">
        <v>1</v>
      </c>
      <c r="F813">
        <v>1</v>
      </c>
      <c r="G813">
        <v>1</v>
      </c>
      <c r="H813">
        <v>3</v>
      </c>
      <c r="I813" t="s">
        <v>1053</v>
      </c>
      <c r="J813" t="s">
        <v>1054</v>
      </c>
      <c r="K813" t="s">
        <v>1055</v>
      </c>
      <c r="L813">
        <v>1346</v>
      </c>
      <c r="N813">
        <v>1009</v>
      </c>
      <c r="O813" t="s">
        <v>120</v>
      </c>
      <c r="P813" t="s">
        <v>120</v>
      </c>
      <c r="Q813">
        <v>1</v>
      </c>
      <c r="X813">
        <v>2</v>
      </c>
      <c r="Y813">
        <v>9.61</v>
      </c>
      <c r="Z813">
        <v>0</v>
      </c>
      <c r="AA813">
        <v>0</v>
      </c>
      <c r="AB813">
        <v>0</v>
      </c>
      <c r="AC813">
        <v>0</v>
      </c>
      <c r="AD813">
        <v>1</v>
      </c>
      <c r="AE813">
        <v>0</v>
      </c>
      <c r="AF813" t="s">
        <v>3</v>
      </c>
      <c r="AG813">
        <v>2</v>
      </c>
      <c r="AH813">
        <v>2</v>
      </c>
      <c r="AI813">
        <v>68193966</v>
      </c>
      <c r="AJ813">
        <v>827</v>
      </c>
      <c r="AK813">
        <v>0</v>
      </c>
      <c r="AL813">
        <v>0</v>
      </c>
      <c r="AM813">
        <v>0</v>
      </c>
      <c r="AN813">
        <v>0</v>
      </c>
      <c r="AO813">
        <v>0</v>
      </c>
      <c r="AP813">
        <v>0</v>
      </c>
      <c r="AQ813">
        <v>0</v>
      </c>
      <c r="AR813">
        <v>0</v>
      </c>
    </row>
    <row r="814" spans="1:44" x14ac:dyDescent="0.2">
      <c r="A814">
        <f>ROW(Source!A495)</f>
        <v>495</v>
      </c>
      <c r="B814">
        <v>68193982</v>
      </c>
      <c r="C814">
        <v>68193956</v>
      </c>
      <c r="D814">
        <v>64809022</v>
      </c>
      <c r="E814">
        <v>1</v>
      </c>
      <c r="F814">
        <v>1</v>
      </c>
      <c r="G814">
        <v>1</v>
      </c>
      <c r="H814">
        <v>3</v>
      </c>
      <c r="I814" t="s">
        <v>1076</v>
      </c>
      <c r="J814" t="s">
        <v>1077</v>
      </c>
      <c r="K814" t="s">
        <v>1078</v>
      </c>
      <c r="L814">
        <v>1348</v>
      </c>
      <c r="N814">
        <v>1009</v>
      </c>
      <c r="O814" t="s">
        <v>133</v>
      </c>
      <c r="P814" t="s">
        <v>133</v>
      </c>
      <c r="Q814">
        <v>1000</v>
      </c>
      <c r="X814">
        <v>6.9999999999999999E-4</v>
      </c>
      <c r="Y814">
        <v>11350</v>
      </c>
      <c r="Z814">
        <v>0</v>
      </c>
      <c r="AA814">
        <v>0</v>
      </c>
      <c r="AB814">
        <v>0</v>
      </c>
      <c r="AC814">
        <v>0</v>
      </c>
      <c r="AD814">
        <v>1</v>
      </c>
      <c r="AE814">
        <v>0</v>
      </c>
      <c r="AF814" t="s">
        <v>3</v>
      </c>
      <c r="AG814">
        <v>6.9999999999999999E-4</v>
      </c>
      <c r="AH814">
        <v>2</v>
      </c>
      <c r="AI814">
        <v>68193967</v>
      </c>
      <c r="AJ814">
        <v>828</v>
      </c>
      <c r="AK814">
        <v>0</v>
      </c>
      <c r="AL814">
        <v>0</v>
      </c>
      <c r="AM814">
        <v>0</v>
      </c>
      <c r="AN814">
        <v>0</v>
      </c>
      <c r="AO814">
        <v>0</v>
      </c>
      <c r="AP814">
        <v>0</v>
      </c>
      <c r="AQ814">
        <v>0</v>
      </c>
      <c r="AR814">
        <v>0</v>
      </c>
    </row>
    <row r="815" spans="1:44" x14ac:dyDescent="0.2">
      <c r="A815">
        <f>ROW(Source!A495)</f>
        <v>495</v>
      </c>
      <c r="B815">
        <v>68193983</v>
      </c>
      <c r="C815">
        <v>68193956</v>
      </c>
      <c r="D815">
        <v>64809038</v>
      </c>
      <c r="E815">
        <v>1</v>
      </c>
      <c r="F815">
        <v>1</v>
      </c>
      <c r="G815">
        <v>1</v>
      </c>
      <c r="H815">
        <v>3</v>
      </c>
      <c r="I815" t="s">
        <v>1079</v>
      </c>
      <c r="J815" t="s">
        <v>1080</v>
      </c>
      <c r="K815" t="s">
        <v>1081</v>
      </c>
      <c r="L815">
        <v>1356</v>
      </c>
      <c r="N815">
        <v>1010</v>
      </c>
      <c r="O815" t="s">
        <v>271</v>
      </c>
      <c r="P815" t="s">
        <v>271</v>
      </c>
      <c r="Q815">
        <v>1000</v>
      </c>
      <c r="X815">
        <v>0.04</v>
      </c>
      <c r="Y815">
        <v>200</v>
      </c>
      <c r="Z815">
        <v>0</v>
      </c>
      <c r="AA815">
        <v>0</v>
      </c>
      <c r="AB815">
        <v>0</v>
      </c>
      <c r="AC815">
        <v>0</v>
      </c>
      <c r="AD815">
        <v>1</v>
      </c>
      <c r="AE815">
        <v>0</v>
      </c>
      <c r="AF815" t="s">
        <v>3</v>
      </c>
      <c r="AG815">
        <v>0.04</v>
      </c>
      <c r="AH815">
        <v>2</v>
      </c>
      <c r="AI815">
        <v>68193968</v>
      </c>
      <c r="AJ815">
        <v>829</v>
      </c>
      <c r="AK815">
        <v>0</v>
      </c>
      <c r="AL815">
        <v>0</v>
      </c>
      <c r="AM815">
        <v>0</v>
      </c>
      <c r="AN815">
        <v>0</v>
      </c>
      <c r="AO815">
        <v>0</v>
      </c>
      <c r="AP815">
        <v>0</v>
      </c>
      <c r="AQ815">
        <v>0</v>
      </c>
      <c r="AR815">
        <v>0</v>
      </c>
    </row>
    <row r="816" spans="1:44" x14ac:dyDescent="0.2">
      <c r="A816">
        <f>ROW(Source!A495)</f>
        <v>495</v>
      </c>
      <c r="B816">
        <v>68193984</v>
      </c>
      <c r="C816">
        <v>68193956</v>
      </c>
      <c r="D816">
        <v>64832442</v>
      </c>
      <c r="E816">
        <v>1</v>
      </c>
      <c r="F816">
        <v>1</v>
      </c>
      <c r="G816">
        <v>1</v>
      </c>
      <c r="H816">
        <v>3</v>
      </c>
      <c r="I816" t="s">
        <v>418</v>
      </c>
      <c r="J816" t="s">
        <v>420</v>
      </c>
      <c r="K816" t="s">
        <v>419</v>
      </c>
      <c r="L816">
        <v>1035</v>
      </c>
      <c r="N816">
        <v>1013</v>
      </c>
      <c r="O816" t="s">
        <v>103</v>
      </c>
      <c r="P816" t="s">
        <v>103</v>
      </c>
      <c r="Q816">
        <v>1</v>
      </c>
      <c r="X816">
        <v>10</v>
      </c>
      <c r="Y816">
        <v>130</v>
      </c>
      <c r="Z816">
        <v>0</v>
      </c>
      <c r="AA816">
        <v>0</v>
      </c>
      <c r="AB816">
        <v>0</v>
      </c>
      <c r="AC816">
        <v>0</v>
      </c>
      <c r="AD816">
        <v>1</v>
      </c>
      <c r="AE816">
        <v>0</v>
      </c>
      <c r="AF816" t="s">
        <v>3</v>
      </c>
      <c r="AG816">
        <v>10</v>
      </c>
      <c r="AH816">
        <v>2</v>
      </c>
      <c r="AI816">
        <v>68193970</v>
      </c>
      <c r="AJ816">
        <v>831</v>
      </c>
      <c r="AK816">
        <v>0</v>
      </c>
      <c r="AL816">
        <v>0</v>
      </c>
      <c r="AM816">
        <v>0</v>
      </c>
      <c r="AN816">
        <v>0</v>
      </c>
      <c r="AO816">
        <v>0</v>
      </c>
      <c r="AP816">
        <v>0</v>
      </c>
      <c r="AQ816">
        <v>0</v>
      </c>
      <c r="AR816">
        <v>0</v>
      </c>
    </row>
    <row r="817" spans="1:44" x14ac:dyDescent="0.2">
      <c r="A817">
        <f>ROW(Source!A499)</f>
        <v>499</v>
      </c>
      <c r="B817">
        <v>68194004</v>
      </c>
      <c r="C817">
        <v>68193988</v>
      </c>
      <c r="D817">
        <v>18407546</v>
      </c>
      <c r="E817">
        <v>1</v>
      </c>
      <c r="F817">
        <v>1</v>
      </c>
      <c r="G817">
        <v>1</v>
      </c>
      <c r="H817">
        <v>1</v>
      </c>
      <c r="I817" t="s">
        <v>881</v>
      </c>
      <c r="J817" t="s">
        <v>3</v>
      </c>
      <c r="K817" t="s">
        <v>882</v>
      </c>
      <c r="L817">
        <v>1369</v>
      </c>
      <c r="N817">
        <v>1013</v>
      </c>
      <c r="O817" t="s">
        <v>665</v>
      </c>
      <c r="P817" t="s">
        <v>665</v>
      </c>
      <c r="Q817">
        <v>1</v>
      </c>
      <c r="X817">
        <v>10.32</v>
      </c>
      <c r="Y817">
        <v>0</v>
      </c>
      <c r="Z817">
        <v>0</v>
      </c>
      <c r="AA817">
        <v>0</v>
      </c>
      <c r="AB817">
        <v>9.4</v>
      </c>
      <c r="AC817">
        <v>0</v>
      </c>
      <c r="AD817">
        <v>1</v>
      </c>
      <c r="AE817">
        <v>1</v>
      </c>
      <c r="AF817" t="s">
        <v>21</v>
      </c>
      <c r="AG817">
        <v>11.867999999999999</v>
      </c>
      <c r="AH817">
        <v>2</v>
      </c>
      <c r="AI817">
        <v>68193989</v>
      </c>
      <c r="AJ817">
        <v>833</v>
      </c>
      <c r="AK817">
        <v>0</v>
      </c>
      <c r="AL817">
        <v>0</v>
      </c>
      <c r="AM817">
        <v>0</v>
      </c>
      <c r="AN817">
        <v>0</v>
      </c>
      <c r="AO817">
        <v>0</v>
      </c>
      <c r="AP817">
        <v>0</v>
      </c>
      <c r="AQ817">
        <v>0</v>
      </c>
      <c r="AR817">
        <v>0</v>
      </c>
    </row>
    <row r="818" spans="1:44" x14ac:dyDescent="0.2">
      <c r="A818">
        <f>ROW(Source!A499)</f>
        <v>499</v>
      </c>
      <c r="B818">
        <v>68194005</v>
      </c>
      <c r="C818">
        <v>68193988</v>
      </c>
      <c r="D818">
        <v>121548</v>
      </c>
      <c r="E818">
        <v>1</v>
      </c>
      <c r="F818">
        <v>1</v>
      </c>
      <c r="G818">
        <v>1</v>
      </c>
      <c r="H818">
        <v>1</v>
      </c>
      <c r="I818" t="s">
        <v>44</v>
      </c>
      <c r="J818" t="s">
        <v>3</v>
      </c>
      <c r="K818" t="s">
        <v>723</v>
      </c>
      <c r="L818">
        <v>608254</v>
      </c>
      <c r="N818">
        <v>1013</v>
      </c>
      <c r="O818" t="s">
        <v>724</v>
      </c>
      <c r="P818" t="s">
        <v>724</v>
      </c>
      <c r="Q818">
        <v>1</v>
      </c>
      <c r="X818">
        <v>0.1</v>
      </c>
      <c r="Y818">
        <v>0</v>
      </c>
      <c r="Z818">
        <v>0</v>
      </c>
      <c r="AA818">
        <v>0</v>
      </c>
      <c r="AB818">
        <v>0</v>
      </c>
      <c r="AC818">
        <v>0</v>
      </c>
      <c r="AD818">
        <v>1</v>
      </c>
      <c r="AE818">
        <v>2</v>
      </c>
      <c r="AF818" t="s">
        <v>20</v>
      </c>
      <c r="AG818">
        <v>0.125</v>
      </c>
      <c r="AH818">
        <v>2</v>
      </c>
      <c r="AI818">
        <v>68193990</v>
      </c>
      <c r="AJ818">
        <v>834</v>
      </c>
      <c r="AK818">
        <v>0</v>
      </c>
      <c r="AL818">
        <v>0</v>
      </c>
      <c r="AM818">
        <v>0</v>
      </c>
      <c r="AN818">
        <v>0</v>
      </c>
      <c r="AO818">
        <v>0</v>
      </c>
      <c r="AP818">
        <v>0</v>
      </c>
      <c r="AQ818">
        <v>0</v>
      </c>
      <c r="AR818">
        <v>0</v>
      </c>
    </row>
    <row r="819" spans="1:44" x14ac:dyDescent="0.2">
      <c r="A819">
        <f>ROW(Source!A499)</f>
        <v>499</v>
      </c>
      <c r="B819">
        <v>68194006</v>
      </c>
      <c r="C819">
        <v>68193988</v>
      </c>
      <c r="D819">
        <v>64871408</v>
      </c>
      <c r="E819">
        <v>1</v>
      </c>
      <c r="F819">
        <v>1</v>
      </c>
      <c r="G819">
        <v>1</v>
      </c>
      <c r="H819">
        <v>2</v>
      </c>
      <c r="I819" t="s">
        <v>789</v>
      </c>
      <c r="J819" t="s">
        <v>790</v>
      </c>
      <c r="K819" t="s">
        <v>791</v>
      </c>
      <c r="L819">
        <v>1368</v>
      </c>
      <c r="N819">
        <v>1011</v>
      </c>
      <c r="O819" t="s">
        <v>669</v>
      </c>
      <c r="P819" t="s">
        <v>669</v>
      </c>
      <c r="Q819">
        <v>1</v>
      </c>
      <c r="X819">
        <v>0.1</v>
      </c>
      <c r="Y819">
        <v>0</v>
      </c>
      <c r="Z819">
        <v>31.26</v>
      </c>
      <c r="AA819">
        <v>13.5</v>
      </c>
      <c r="AB819">
        <v>0</v>
      </c>
      <c r="AC819">
        <v>0</v>
      </c>
      <c r="AD819">
        <v>1</v>
      </c>
      <c r="AE819">
        <v>0</v>
      </c>
      <c r="AF819" t="s">
        <v>20</v>
      </c>
      <c r="AG819">
        <v>0.125</v>
      </c>
      <c r="AH819">
        <v>2</v>
      </c>
      <c r="AI819">
        <v>68193991</v>
      </c>
      <c r="AJ819">
        <v>835</v>
      </c>
      <c r="AK819">
        <v>0</v>
      </c>
      <c r="AL819">
        <v>0</v>
      </c>
      <c r="AM819">
        <v>0</v>
      </c>
      <c r="AN819">
        <v>0</v>
      </c>
      <c r="AO819">
        <v>0</v>
      </c>
      <c r="AP819">
        <v>0</v>
      </c>
      <c r="AQ819">
        <v>0</v>
      </c>
      <c r="AR819">
        <v>0</v>
      </c>
    </row>
    <row r="820" spans="1:44" x14ac:dyDescent="0.2">
      <c r="A820">
        <f>ROW(Source!A499)</f>
        <v>499</v>
      </c>
      <c r="B820">
        <v>68194007</v>
      </c>
      <c r="C820">
        <v>68193988</v>
      </c>
      <c r="D820">
        <v>64872800</v>
      </c>
      <c r="E820">
        <v>1</v>
      </c>
      <c r="F820">
        <v>1</v>
      </c>
      <c r="G820">
        <v>1</v>
      </c>
      <c r="H820">
        <v>2</v>
      </c>
      <c r="I820" t="s">
        <v>746</v>
      </c>
      <c r="J820" t="s">
        <v>747</v>
      </c>
      <c r="K820" t="s">
        <v>748</v>
      </c>
      <c r="L820">
        <v>1368</v>
      </c>
      <c r="N820">
        <v>1011</v>
      </c>
      <c r="O820" t="s">
        <v>669</v>
      </c>
      <c r="P820" t="s">
        <v>669</v>
      </c>
      <c r="Q820">
        <v>1</v>
      </c>
      <c r="X820">
        <v>0.2</v>
      </c>
      <c r="Y820">
        <v>0</v>
      </c>
      <c r="Z820">
        <v>1.95</v>
      </c>
      <c r="AA820">
        <v>0</v>
      </c>
      <c r="AB820">
        <v>0</v>
      </c>
      <c r="AC820">
        <v>0</v>
      </c>
      <c r="AD820">
        <v>1</v>
      </c>
      <c r="AE820">
        <v>0</v>
      </c>
      <c r="AF820" t="s">
        <v>20</v>
      </c>
      <c r="AG820">
        <v>0.25</v>
      </c>
      <c r="AH820">
        <v>2</v>
      </c>
      <c r="AI820">
        <v>68193992</v>
      </c>
      <c r="AJ820">
        <v>836</v>
      </c>
      <c r="AK820">
        <v>0</v>
      </c>
      <c r="AL820">
        <v>0</v>
      </c>
      <c r="AM820">
        <v>0</v>
      </c>
      <c r="AN820">
        <v>0</v>
      </c>
      <c r="AO820">
        <v>0</v>
      </c>
      <c r="AP820">
        <v>0</v>
      </c>
      <c r="AQ820">
        <v>0</v>
      </c>
      <c r="AR820">
        <v>0</v>
      </c>
    </row>
    <row r="821" spans="1:44" x14ac:dyDescent="0.2">
      <c r="A821">
        <f>ROW(Source!A499)</f>
        <v>499</v>
      </c>
      <c r="B821">
        <v>68194008</v>
      </c>
      <c r="C821">
        <v>68193988</v>
      </c>
      <c r="D821">
        <v>64873129</v>
      </c>
      <c r="E821">
        <v>1</v>
      </c>
      <c r="F821">
        <v>1</v>
      </c>
      <c r="G821">
        <v>1</v>
      </c>
      <c r="H821">
        <v>2</v>
      </c>
      <c r="I821" t="s">
        <v>715</v>
      </c>
      <c r="J821" t="s">
        <v>716</v>
      </c>
      <c r="K821" t="s">
        <v>717</v>
      </c>
      <c r="L821">
        <v>1368</v>
      </c>
      <c r="N821">
        <v>1011</v>
      </c>
      <c r="O821" t="s">
        <v>669</v>
      </c>
      <c r="P821" t="s">
        <v>669</v>
      </c>
      <c r="Q821">
        <v>1</v>
      </c>
      <c r="X821">
        <v>0.15</v>
      </c>
      <c r="Y821">
        <v>0</v>
      </c>
      <c r="Z821">
        <v>87.17</v>
      </c>
      <c r="AA821">
        <v>11.6</v>
      </c>
      <c r="AB821">
        <v>0</v>
      </c>
      <c r="AC821">
        <v>0</v>
      </c>
      <c r="AD821">
        <v>1</v>
      </c>
      <c r="AE821">
        <v>0</v>
      </c>
      <c r="AF821" t="s">
        <v>20</v>
      </c>
      <c r="AG821">
        <v>0.1875</v>
      </c>
      <c r="AH821">
        <v>2</v>
      </c>
      <c r="AI821">
        <v>68193993</v>
      </c>
      <c r="AJ821">
        <v>837</v>
      </c>
      <c r="AK821">
        <v>0</v>
      </c>
      <c r="AL821">
        <v>0</v>
      </c>
      <c r="AM821">
        <v>0</v>
      </c>
      <c r="AN821">
        <v>0</v>
      </c>
      <c r="AO821">
        <v>0</v>
      </c>
      <c r="AP821">
        <v>0</v>
      </c>
      <c r="AQ821">
        <v>0</v>
      </c>
      <c r="AR821">
        <v>0</v>
      </c>
    </row>
    <row r="822" spans="1:44" x14ac:dyDescent="0.2">
      <c r="A822">
        <f>ROW(Source!A499)</f>
        <v>499</v>
      </c>
      <c r="B822">
        <v>68194009</v>
      </c>
      <c r="C822">
        <v>68193988</v>
      </c>
      <c r="D822">
        <v>64807530</v>
      </c>
      <c r="E822">
        <v>1</v>
      </c>
      <c r="F822">
        <v>1</v>
      </c>
      <c r="G822">
        <v>1</v>
      </c>
      <c r="H822">
        <v>3</v>
      </c>
      <c r="I822" t="s">
        <v>1047</v>
      </c>
      <c r="J822" t="s">
        <v>1048</v>
      </c>
      <c r="K822" t="s">
        <v>1049</v>
      </c>
      <c r="L822">
        <v>1348</v>
      </c>
      <c r="N822">
        <v>1009</v>
      </c>
      <c r="O822" t="s">
        <v>133</v>
      </c>
      <c r="P822" t="s">
        <v>133</v>
      </c>
      <c r="Q822">
        <v>1000</v>
      </c>
      <c r="X822">
        <v>8.9999999999999998E-4</v>
      </c>
      <c r="Y822">
        <v>30029.99</v>
      </c>
      <c r="Z822">
        <v>0</v>
      </c>
      <c r="AA822">
        <v>0</v>
      </c>
      <c r="AB822">
        <v>0</v>
      </c>
      <c r="AC822">
        <v>0</v>
      </c>
      <c r="AD822">
        <v>1</v>
      </c>
      <c r="AE822">
        <v>0</v>
      </c>
      <c r="AF822" t="s">
        <v>3</v>
      </c>
      <c r="AG822">
        <v>8.9999999999999998E-4</v>
      </c>
      <c r="AH822">
        <v>2</v>
      </c>
      <c r="AI822">
        <v>68193994</v>
      </c>
      <c r="AJ822">
        <v>838</v>
      </c>
      <c r="AK822">
        <v>0</v>
      </c>
      <c r="AL822">
        <v>0</v>
      </c>
      <c r="AM822">
        <v>0</v>
      </c>
      <c r="AN822">
        <v>0</v>
      </c>
      <c r="AO822">
        <v>0</v>
      </c>
      <c r="AP822">
        <v>0</v>
      </c>
      <c r="AQ822">
        <v>0</v>
      </c>
      <c r="AR822">
        <v>0</v>
      </c>
    </row>
    <row r="823" spans="1:44" x14ac:dyDescent="0.2">
      <c r="A823">
        <f>ROW(Source!A499)</f>
        <v>499</v>
      </c>
      <c r="B823">
        <v>68194010</v>
      </c>
      <c r="C823">
        <v>68193988</v>
      </c>
      <c r="D823">
        <v>64807574</v>
      </c>
      <c r="E823">
        <v>1</v>
      </c>
      <c r="F823">
        <v>1</v>
      </c>
      <c r="G823">
        <v>1</v>
      </c>
      <c r="H823">
        <v>3</v>
      </c>
      <c r="I823" t="s">
        <v>985</v>
      </c>
      <c r="J823" t="s">
        <v>986</v>
      </c>
      <c r="K823" t="s">
        <v>987</v>
      </c>
      <c r="L823">
        <v>1348</v>
      </c>
      <c r="N823">
        <v>1009</v>
      </c>
      <c r="O823" t="s">
        <v>133</v>
      </c>
      <c r="P823" t="s">
        <v>133</v>
      </c>
      <c r="Q823">
        <v>1000</v>
      </c>
      <c r="X823">
        <v>2.4000000000000001E-4</v>
      </c>
      <c r="Y823">
        <v>15118.99</v>
      </c>
      <c r="Z823">
        <v>0</v>
      </c>
      <c r="AA823">
        <v>0</v>
      </c>
      <c r="AB823">
        <v>0</v>
      </c>
      <c r="AC823">
        <v>0</v>
      </c>
      <c r="AD823">
        <v>1</v>
      </c>
      <c r="AE823">
        <v>0</v>
      </c>
      <c r="AF823" t="s">
        <v>3</v>
      </c>
      <c r="AG823">
        <v>2.4000000000000001E-4</v>
      </c>
      <c r="AH823">
        <v>2</v>
      </c>
      <c r="AI823">
        <v>68193995</v>
      </c>
      <c r="AJ823">
        <v>839</v>
      </c>
      <c r="AK823">
        <v>0</v>
      </c>
      <c r="AL823">
        <v>0</v>
      </c>
      <c r="AM823">
        <v>0</v>
      </c>
      <c r="AN823">
        <v>0</v>
      </c>
      <c r="AO823">
        <v>0</v>
      </c>
      <c r="AP823">
        <v>0</v>
      </c>
      <c r="AQ823">
        <v>0</v>
      </c>
      <c r="AR823">
        <v>0</v>
      </c>
    </row>
    <row r="824" spans="1:44" x14ac:dyDescent="0.2">
      <c r="A824">
        <f>ROW(Source!A499)</f>
        <v>499</v>
      </c>
      <c r="B824">
        <v>68194011</v>
      </c>
      <c r="C824">
        <v>68193988</v>
      </c>
      <c r="D824">
        <v>64807749</v>
      </c>
      <c r="E824">
        <v>1</v>
      </c>
      <c r="F824">
        <v>1</v>
      </c>
      <c r="G824">
        <v>1</v>
      </c>
      <c r="H824">
        <v>3</v>
      </c>
      <c r="I824" t="s">
        <v>988</v>
      </c>
      <c r="J824" t="s">
        <v>989</v>
      </c>
      <c r="K824" t="s">
        <v>990</v>
      </c>
      <c r="L824">
        <v>1348</v>
      </c>
      <c r="N824">
        <v>1009</v>
      </c>
      <c r="O824" t="s">
        <v>133</v>
      </c>
      <c r="P824" t="s">
        <v>133</v>
      </c>
      <c r="Q824">
        <v>1000</v>
      </c>
      <c r="X824">
        <v>1.2E-4</v>
      </c>
      <c r="Y824">
        <v>16950</v>
      </c>
      <c r="Z824">
        <v>0</v>
      </c>
      <c r="AA824">
        <v>0</v>
      </c>
      <c r="AB824">
        <v>0</v>
      </c>
      <c r="AC824">
        <v>0</v>
      </c>
      <c r="AD824">
        <v>1</v>
      </c>
      <c r="AE824">
        <v>0</v>
      </c>
      <c r="AF824" t="s">
        <v>3</v>
      </c>
      <c r="AG824">
        <v>1.2E-4</v>
      </c>
      <c r="AH824">
        <v>2</v>
      </c>
      <c r="AI824">
        <v>68193996</v>
      </c>
      <c r="AJ824">
        <v>840</v>
      </c>
      <c r="AK824">
        <v>0</v>
      </c>
      <c r="AL824">
        <v>0</v>
      </c>
      <c r="AM824">
        <v>0</v>
      </c>
      <c r="AN824">
        <v>0</v>
      </c>
      <c r="AO824">
        <v>0</v>
      </c>
      <c r="AP824">
        <v>0</v>
      </c>
      <c r="AQ824">
        <v>0</v>
      </c>
      <c r="AR824">
        <v>0</v>
      </c>
    </row>
    <row r="825" spans="1:44" x14ac:dyDescent="0.2">
      <c r="A825">
        <f>ROW(Source!A499)</f>
        <v>499</v>
      </c>
      <c r="B825">
        <v>68194012</v>
      </c>
      <c r="C825">
        <v>68193988</v>
      </c>
      <c r="D825">
        <v>64808292</v>
      </c>
      <c r="E825">
        <v>1</v>
      </c>
      <c r="F825">
        <v>1</v>
      </c>
      <c r="G825">
        <v>1</v>
      </c>
      <c r="H825">
        <v>3</v>
      </c>
      <c r="I825" t="s">
        <v>1035</v>
      </c>
      <c r="J825" t="s">
        <v>1036</v>
      </c>
      <c r="K825" t="s">
        <v>1037</v>
      </c>
      <c r="L825">
        <v>1348</v>
      </c>
      <c r="N825">
        <v>1009</v>
      </c>
      <c r="O825" t="s">
        <v>133</v>
      </c>
      <c r="P825" t="s">
        <v>133</v>
      </c>
      <c r="Q825">
        <v>1000</v>
      </c>
      <c r="X825">
        <v>1.6000000000000001E-3</v>
      </c>
      <c r="Y825">
        <v>1836</v>
      </c>
      <c r="Z825">
        <v>0</v>
      </c>
      <c r="AA825">
        <v>0</v>
      </c>
      <c r="AB825">
        <v>0</v>
      </c>
      <c r="AC825">
        <v>0</v>
      </c>
      <c r="AD825">
        <v>1</v>
      </c>
      <c r="AE825">
        <v>0</v>
      </c>
      <c r="AF825" t="s">
        <v>3</v>
      </c>
      <c r="AG825">
        <v>1.6000000000000001E-3</v>
      </c>
      <c r="AH825">
        <v>2</v>
      </c>
      <c r="AI825">
        <v>68193997</v>
      </c>
      <c r="AJ825">
        <v>841</v>
      </c>
      <c r="AK825">
        <v>0</v>
      </c>
      <c r="AL825">
        <v>0</v>
      </c>
      <c r="AM825">
        <v>0</v>
      </c>
      <c r="AN825">
        <v>0</v>
      </c>
      <c r="AO825">
        <v>0</v>
      </c>
      <c r="AP825">
        <v>0</v>
      </c>
      <c r="AQ825">
        <v>0</v>
      </c>
      <c r="AR825">
        <v>0</v>
      </c>
    </row>
    <row r="826" spans="1:44" x14ac:dyDescent="0.2">
      <c r="A826">
        <f>ROW(Source!A499)</f>
        <v>499</v>
      </c>
      <c r="B826">
        <v>68194013</v>
      </c>
      <c r="C826">
        <v>68193988</v>
      </c>
      <c r="D826">
        <v>64808586</v>
      </c>
      <c r="E826">
        <v>1</v>
      </c>
      <c r="F826">
        <v>1</v>
      </c>
      <c r="G826">
        <v>1</v>
      </c>
      <c r="H826">
        <v>3</v>
      </c>
      <c r="I826" t="s">
        <v>994</v>
      </c>
      <c r="J826" t="s">
        <v>995</v>
      </c>
      <c r="K826" t="s">
        <v>996</v>
      </c>
      <c r="L826">
        <v>1346</v>
      </c>
      <c r="N826">
        <v>1009</v>
      </c>
      <c r="O826" t="s">
        <v>120</v>
      </c>
      <c r="P826" t="s">
        <v>120</v>
      </c>
      <c r="Q826">
        <v>1</v>
      </c>
      <c r="X826">
        <v>0.12</v>
      </c>
      <c r="Y826">
        <v>37.29</v>
      </c>
      <c r="Z826">
        <v>0</v>
      </c>
      <c r="AA826">
        <v>0</v>
      </c>
      <c r="AB826">
        <v>0</v>
      </c>
      <c r="AC826">
        <v>0</v>
      </c>
      <c r="AD826">
        <v>1</v>
      </c>
      <c r="AE826">
        <v>0</v>
      </c>
      <c r="AF826" t="s">
        <v>3</v>
      </c>
      <c r="AG826">
        <v>0.12</v>
      </c>
      <c r="AH826">
        <v>2</v>
      </c>
      <c r="AI826">
        <v>68193998</v>
      </c>
      <c r="AJ826">
        <v>842</v>
      </c>
      <c r="AK826">
        <v>0</v>
      </c>
      <c r="AL826">
        <v>0</v>
      </c>
      <c r="AM826">
        <v>0</v>
      </c>
      <c r="AN826">
        <v>0</v>
      </c>
      <c r="AO826">
        <v>0</v>
      </c>
      <c r="AP826">
        <v>0</v>
      </c>
      <c r="AQ826">
        <v>0</v>
      </c>
      <c r="AR826">
        <v>0</v>
      </c>
    </row>
    <row r="827" spans="1:44" x14ac:dyDescent="0.2">
      <c r="A827">
        <f>ROW(Source!A499)</f>
        <v>499</v>
      </c>
      <c r="B827">
        <v>68194014</v>
      </c>
      <c r="C827">
        <v>68193988</v>
      </c>
      <c r="D827">
        <v>64808742</v>
      </c>
      <c r="E827">
        <v>1</v>
      </c>
      <c r="F827">
        <v>1</v>
      </c>
      <c r="G827">
        <v>1</v>
      </c>
      <c r="H827">
        <v>3</v>
      </c>
      <c r="I827" t="s">
        <v>1053</v>
      </c>
      <c r="J827" t="s">
        <v>1054</v>
      </c>
      <c r="K827" t="s">
        <v>1055</v>
      </c>
      <c r="L827">
        <v>1346</v>
      </c>
      <c r="N827">
        <v>1009</v>
      </c>
      <c r="O827" t="s">
        <v>120</v>
      </c>
      <c r="P827" t="s">
        <v>120</v>
      </c>
      <c r="Q827">
        <v>1</v>
      </c>
      <c r="X827">
        <v>0.8</v>
      </c>
      <c r="Y827">
        <v>9.61</v>
      </c>
      <c r="Z827">
        <v>0</v>
      </c>
      <c r="AA827">
        <v>0</v>
      </c>
      <c r="AB827">
        <v>0</v>
      </c>
      <c r="AC827">
        <v>0</v>
      </c>
      <c r="AD827">
        <v>1</v>
      </c>
      <c r="AE827">
        <v>0</v>
      </c>
      <c r="AF827" t="s">
        <v>3</v>
      </c>
      <c r="AG827">
        <v>0.8</v>
      </c>
      <c r="AH827">
        <v>2</v>
      </c>
      <c r="AI827">
        <v>68193999</v>
      </c>
      <c r="AJ827">
        <v>843</v>
      </c>
      <c r="AK827">
        <v>0</v>
      </c>
      <c r="AL827">
        <v>0</v>
      </c>
      <c r="AM827">
        <v>0</v>
      </c>
      <c r="AN827">
        <v>0</v>
      </c>
      <c r="AO827">
        <v>0</v>
      </c>
      <c r="AP827">
        <v>0</v>
      </c>
      <c r="AQ827">
        <v>0</v>
      </c>
      <c r="AR827">
        <v>0</v>
      </c>
    </row>
    <row r="828" spans="1:44" x14ac:dyDescent="0.2">
      <c r="A828">
        <f>ROW(Source!A499)</f>
        <v>499</v>
      </c>
      <c r="B828">
        <v>68194015</v>
      </c>
      <c r="C828">
        <v>68193988</v>
      </c>
      <c r="D828">
        <v>64809023</v>
      </c>
      <c r="E828">
        <v>1</v>
      </c>
      <c r="F828">
        <v>1</v>
      </c>
      <c r="G828">
        <v>1</v>
      </c>
      <c r="H828">
        <v>3</v>
      </c>
      <c r="I828" t="s">
        <v>1082</v>
      </c>
      <c r="J828" t="s">
        <v>1083</v>
      </c>
      <c r="K828" t="s">
        <v>1084</v>
      </c>
      <c r="L828">
        <v>1348</v>
      </c>
      <c r="N828">
        <v>1009</v>
      </c>
      <c r="O828" t="s">
        <v>133</v>
      </c>
      <c r="P828" t="s">
        <v>133</v>
      </c>
      <c r="Q828">
        <v>1000</v>
      </c>
      <c r="X828">
        <v>6.9999999999999999E-4</v>
      </c>
      <c r="Y828">
        <v>11350</v>
      </c>
      <c r="Z828">
        <v>0</v>
      </c>
      <c r="AA828">
        <v>0</v>
      </c>
      <c r="AB828">
        <v>0</v>
      </c>
      <c r="AC828">
        <v>0</v>
      </c>
      <c r="AD828">
        <v>1</v>
      </c>
      <c r="AE828">
        <v>0</v>
      </c>
      <c r="AF828" t="s">
        <v>3</v>
      </c>
      <c r="AG828">
        <v>6.9999999999999999E-4</v>
      </c>
      <c r="AH828">
        <v>2</v>
      </c>
      <c r="AI828">
        <v>68194000</v>
      </c>
      <c r="AJ828">
        <v>844</v>
      </c>
      <c r="AK828">
        <v>0</v>
      </c>
      <c r="AL828">
        <v>0</v>
      </c>
      <c r="AM828">
        <v>0</v>
      </c>
      <c r="AN828">
        <v>0</v>
      </c>
      <c r="AO828">
        <v>0</v>
      </c>
      <c r="AP828">
        <v>0</v>
      </c>
      <c r="AQ828">
        <v>0</v>
      </c>
      <c r="AR828">
        <v>0</v>
      </c>
    </row>
    <row r="829" spans="1:44" x14ac:dyDescent="0.2">
      <c r="A829">
        <f>ROW(Source!A499)</f>
        <v>499</v>
      </c>
      <c r="B829">
        <v>68194016</v>
      </c>
      <c r="C829">
        <v>68193988</v>
      </c>
      <c r="D829">
        <v>64809039</v>
      </c>
      <c r="E829">
        <v>1</v>
      </c>
      <c r="F829">
        <v>1</v>
      </c>
      <c r="G829">
        <v>1</v>
      </c>
      <c r="H829">
        <v>3</v>
      </c>
      <c r="I829" t="s">
        <v>1085</v>
      </c>
      <c r="J829" t="s">
        <v>1086</v>
      </c>
      <c r="K829" t="s">
        <v>1087</v>
      </c>
      <c r="L829">
        <v>1356</v>
      </c>
      <c r="N829">
        <v>1010</v>
      </c>
      <c r="O829" t="s">
        <v>271</v>
      </c>
      <c r="P829" t="s">
        <v>271</v>
      </c>
      <c r="Q829">
        <v>1000</v>
      </c>
      <c r="X829">
        <v>0.04</v>
      </c>
      <c r="Y829">
        <v>269</v>
      </c>
      <c r="Z829">
        <v>0</v>
      </c>
      <c r="AA829">
        <v>0</v>
      </c>
      <c r="AB829">
        <v>0</v>
      </c>
      <c r="AC829">
        <v>0</v>
      </c>
      <c r="AD829">
        <v>1</v>
      </c>
      <c r="AE829">
        <v>0</v>
      </c>
      <c r="AF829" t="s">
        <v>3</v>
      </c>
      <c r="AG829">
        <v>0.04</v>
      </c>
      <c r="AH829">
        <v>2</v>
      </c>
      <c r="AI829">
        <v>68194001</v>
      </c>
      <c r="AJ829">
        <v>845</v>
      </c>
      <c r="AK829">
        <v>0</v>
      </c>
      <c r="AL829">
        <v>0</v>
      </c>
      <c r="AM829">
        <v>0</v>
      </c>
      <c r="AN829">
        <v>0</v>
      </c>
      <c r="AO829">
        <v>0</v>
      </c>
      <c r="AP829">
        <v>0</v>
      </c>
      <c r="AQ829">
        <v>0</v>
      </c>
      <c r="AR829">
        <v>0</v>
      </c>
    </row>
    <row r="830" spans="1:44" x14ac:dyDescent="0.2">
      <c r="A830">
        <f>ROW(Source!A499)</f>
        <v>499</v>
      </c>
      <c r="B830">
        <v>68194017</v>
      </c>
      <c r="C830">
        <v>68193988</v>
      </c>
      <c r="D830">
        <v>64832151</v>
      </c>
      <c r="E830">
        <v>1</v>
      </c>
      <c r="F830">
        <v>1</v>
      </c>
      <c r="G830">
        <v>1</v>
      </c>
      <c r="H830">
        <v>3</v>
      </c>
      <c r="I830" t="s">
        <v>433</v>
      </c>
      <c r="J830" t="s">
        <v>435</v>
      </c>
      <c r="K830" t="s">
        <v>434</v>
      </c>
      <c r="L830">
        <v>1035</v>
      </c>
      <c r="N830">
        <v>1013</v>
      </c>
      <c r="O830" t="s">
        <v>103</v>
      </c>
      <c r="P830" t="s">
        <v>103</v>
      </c>
      <c r="Q830">
        <v>1</v>
      </c>
      <c r="X830">
        <v>10</v>
      </c>
      <c r="Y830">
        <v>131.80000000000001</v>
      </c>
      <c r="Z830">
        <v>0</v>
      </c>
      <c r="AA830">
        <v>0</v>
      </c>
      <c r="AB830">
        <v>0</v>
      </c>
      <c r="AC830">
        <v>0</v>
      </c>
      <c r="AD830">
        <v>1</v>
      </c>
      <c r="AE830">
        <v>0</v>
      </c>
      <c r="AF830" t="s">
        <v>3</v>
      </c>
      <c r="AG830">
        <v>10</v>
      </c>
      <c r="AH830">
        <v>2</v>
      </c>
      <c r="AI830">
        <v>68194002</v>
      </c>
      <c r="AJ830">
        <v>846</v>
      </c>
      <c r="AK830">
        <v>0</v>
      </c>
      <c r="AL830">
        <v>0</v>
      </c>
      <c r="AM830">
        <v>0</v>
      </c>
      <c r="AN830">
        <v>0</v>
      </c>
      <c r="AO830">
        <v>0</v>
      </c>
      <c r="AP830">
        <v>0</v>
      </c>
      <c r="AQ830">
        <v>0</v>
      </c>
      <c r="AR830">
        <v>0</v>
      </c>
    </row>
    <row r="831" spans="1:44" x14ac:dyDescent="0.2">
      <c r="A831">
        <f>ROW(Source!A502)</f>
        <v>502</v>
      </c>
      <c r="B831">
        <v>68194128</v>
      </c>
      <c r="C831">
        <v>68194109</v>
      </c>
      <c r="D831">
        <v>18409850</v>
      </c>
      <c r="E831">
        <v>1</v>
      </c>
      <c r="F831">
        <v>1</v>
      </c>
      <c r="G831">
        <v>1</v>
      </c>
      <c r="H831">
        <v>1</v>
      </c>
      <c r="I831" t="s">
        <v>663</v>
      </c>
      <c r="J831" t="s">
        <v>3</v>
      </c>
      <c r="K831" t="s">
        <v>664</v>
      </c>
      <c r="L831">
        <v>1369</v>
      </c>
      <c r="N831">
        <v>1013</v>
      </c>
      <c r="O831" t="s">
        <v>665</v>
      </c>
      <c r="P831" t="s">
        <v>665</v>
      </c>
      <c r="Q831">
        <v>1</v>
      </c>
      <c r="X831">
        <v>274.68</v>
      </c>
      <c r="Y831">
        <v>0</v>
      </c>
      <c r="Z831">
        <v>0</v>
      </c>
      <c r="AA831">
        <v>0</v>
      </c>
      <c r="AB831">
        <v>9.07</v>
      </c>
      <c r="AC831">
        <v>0</v>
      </c>
      <c r="AD831">
        <v>1</v>
      </c>
      <c r="AE831">
        <v>1</v>
      </c>
      <c r="AF831" t="s">
        <v>21</v>
      </c>
      <c r="AG831">
        <v>315.88200000000001</v>
      </c>
      <c r="AH831">
        <v>2</v>
      </c>
      <c r="AI831">
        <v>68194128</v>
      </c>
      <c r="AJ831">
        <v>848</v>
      </c>
      <c r="AK831">
        <v>0</v>
      </c>
      <c r="AL831">
        <v>0</v>
      </c>
      <c r="AM831">
        <v>0</v>
      </c>
      <c r="AN831">
        <v>0</v>
      </c>
      <c r="AO831">
        <v>0</v>
      </c>
      <c r="AP831">
        <v>0</v>
      </c>
      <c r="AQ831">
        <v>0</v>
      </c>
      <c r="AR831">
        <v>0</v>
      </c>
    </row>
    <row r="832" spans="1:44" x14ac:dyDescent="0.2">
      <c r="A832">
        <f>ROW(Source!A502)</f>
        <v>502</v>
      </c>
      <c r="B832">
        <v>68194129</v>
      </c>
      <c r="C832">
        <v>68194109</v>
      </c>
      <c r="D832">
        <v>121548</v>
      </c>
      <c r="E832">
        <v>1</v>
      </c>
      <c r="F832">
        <v>1</v>
      </c>
      <c r="G832">
        <v>1</v>
      </c>
      <c r="H832">
        <v>1</v>
      </c>
      <c r="I832" t="s">
        <v>44</v>
      </c>
      <c r="J832" t="s">
        <v>3</v>
      </c>
      <c r="K832" t="s">
        <v>723</v>
      </c>
      <c r="L832">
        <v>608254</v>
      </c>
      <c r="N832">
        <v>1013</v>
      </c>
      <c r="O832" t="s">
        <v>724</v>
      </c>
      <c r="P832" t="s">
        <v>724</v>
      </c>
      <c r="Q832">
        <v>1</v>
      </c>
      <c r="X832">
        <v>0.94</v>
      </c>
      <c r="Y832">
        <v>0</v>
      </c>
      <c r="Z832">
        <v>0</v>
      </c>
      <c r="AA832">
        <v>0</v>
      </c>
      <c r="AB832">
        <v>0</v>
      </c>
      <c r="AC832">
        <v>0</v>
      </c>
      <c r="AD832">
        <v>1</v>
      </c>
      <c r="AE832">
        <v>2</v>
      </c>
      <c r="AF832" t="s">
        <v>20</v>
      </c>
      <c r="AG832">
        <v>1.1749999999999998</v>
      </c>
      <c r="AH832">
        <v>2</v>
      </c>
      <c r="AI832">
        <v>68194129</v>
      </c>
      <c r="AJ832">
        <v>849</v>
      </c>
      <c r="AK832">
        <v>0</v>
      </c>
      <c r="AL832">
        <v>0</v>
      </c>
      <c r="AM832">
        <v>0</v>
      </c>
      <c r="AN832">
        <v>0</v>
      </c>
      <c r="AO832">
        <v>0</v>
      </c>
      <c r="AP832">
        <v>0</v>
      </c>
      <c r="AQ832">
        <v>0</v>
      </c>
      <c r="AR832">
        <v>0</v>
      </c>
    </row>
    <row r="833" spans="1:44" x14ac:dyDescent="0.2">
      <c r="A833">
        <f>ROW(Source!A502)</f>
        <v>502</v>
      </c>
      <c r="B833">
        <v>68194130</v>
      </c>
      <c r="C833">
        <v>68194109</v>
      </c>
      <c r="D833">
        <v>64871277</v>
      </c>
      <c r="E833">
        <v>1</v>
      </c>
      <c r="F833">
        <v>1</v>
      </c>
      <c r="G833">
        <v>1</v>
      </c>
      <c r="H833">
        <v>2</v>
      </c>
      <c r="I833" t="s">
        <v>725</v>
      </c>
      <c r="J833" t="s">
        <v>726</v>
      </c>
      <c r="K833" t="s">
        <v>727</v>
      </c>
      <c r="L833">
        <v>1368</v>
      </c>
      <c r="N833">
        <v>1011</v>
      </c>
      <c r="O833" t="s">
        <v>669</v>
      </c>
      <c r="P833" t="s">
        <v>669</v>
      </c>
      <c r="Q833">
        <v>1</v>
      </c>
      <c r="X833">
        <v>0.94</v>
      </c>
      <c r="Y833">
        <v>0</v>
      </c>
      <c r="Z833">
        <v>112</v>
      </c>
      <c r="AA833">
        <v>13.5</v>
      </c>
      <c r="AB833">
        <v>0</v>
      </c>
      <c r="AC833">
        <v>0</v>
      </c>
      <c r="AD833">
        <v>1</v>
      </c>
      <c r="AE833">
        <v>0</v>
      </c>
      <c r="AF833" t="s">
        <v>20</v>
      </c>
      <c r="AG833">
        <v>1.1749999999999998</v>
      </c>
      <c r="AH833">
        <v>2</v>
      </c>
      <c r="AI833">
        <v>68194130</v>
      </c>
      <c r="AJ833">
        <v>850</v>
      </c>
      <c r="AK833">
        <v>0</v>
      </c>
      <c r="AL833">
        <v>0</v>
      </c>
      <c r="AM833">
        <v>0</v>
      </c>
      <c r="AN833">
        <v>0</v>
      </c>
      <c r="AO833">
        <v>0</v>
      </c>
      <c r="AP833">
        <v>0</v>
      </c>
      <c r="AQ833">
        <v>0</v>
      </c>
      <c r="AR833">
        <v>0</v>
      </c>
    </row>
    <row r="834" spans="1:44" x14ac:dyDescent="0.2">
      <c r="A834">
        <f>ROW(Source!A502)</f>
        <v>502</v>
      </c>
      <c r="B834">
        <v>68194131</v>
      </c>
      <c r="C834">
        <v>68194109</v>
      </c>
      <c r="D834">
        <v>64872800</v>
      </c>
      <c r="E834">
        <v>1</v>
      </c>
      <c r="F834">
        <v>1</v>
      </c>
      <c r="G834">
        <v>1</v>
      </c>
      <c r="H834">
        <v>2</v>
      </c>
      <c r="I834" t="s">
        <v>746</v>
      </c>
      <c r="J834" t="s">
        <v>747</v>
      </c>
      <c r="K834" t="s">
        <v>748</v>
      </c>
      <c r="L834">
        <v>1368</v>
      </c>
      <c r="N834">
        <v>1011</v>
      </c>
      <c r="O834" t="s">
        <v>669</v>
      </c>
      <c r="P834" t="s">
        <v>669</v>
      </c>
      <c r="Q834">
        <v>1</v>
      </c>
      <c r="X834">
        <v>7.8</v>
      </c>
      <c r="Y834">
        <v>0</v>
      </c>
      <c r="Z834">
        <v>1.95</v>
      </c>
      <c r="AA834">
        <v>0</v>
      </c>
      <c r="AB834">
        <v>0</v>
      </c>
      <c r="AC834">
        <v>0</v>
      </c>
      <c r="AD834">
        <v>1</v>
      </c>
      <c r="AE834">
        <v>0</v>
      </c>
      <c r="AF834" t="s">
        <v>20</v>
      </c>
      <c r="AG834">
        <v>9.75</v>
      </c>
      <c r="AH834">
        <v>2</v>
      </c>
      <c r="AI834">
        <v>68194131</v>
      </c>
      <c r="AJ834">
        <v>851</v>
      </c>
      <c r="AK834">
        <v>0</v>
      </c>
      <c r="AL834">
        <v>0</v>
      </c>
      <c r="AM834">
        <v>0</v>
      </c>
      <c r="AN834">
        <v>0</v>
      </c>
      <c r="AO834">
        <v>0</v>
      </c>
      <c r="AP834">
        <v>0</v>
      </c>
      <c r="AQ834">
        <v>0</v>
      </c>
      <c r="AR834">
        <v>0</v>
      </c>
    </row>
    <row r="835" spans="1:44" x14ac:dyDescent="0.2">
      <c r="A835">
        <f>ROW(Source!A502)</f>
        <v>502</v>
      </c>
      <c r="B835">
        <v>68194132</v>
      </c>
      <c r="C835">
        <v>68194109</v>
      </c>
      <c r="D835">
        <v>64873129</v>
      </c>
      <c r="E835">
        <v>1</v>
      </c>
      <c r="F835">
        <v>1</v>
      </c>
      <c r="G835">
        <v>1</v>
      </c>
      <c r="H835">
        <v>2</v>
      </c>
      <c r="I835" t="s">
        <v>715</v>
      </c>
      <c r="J835" t="s">
        <v>716</v>
      </c>
      <c r="K835" t="s">
        <v>717</v>
      </c>
      <c r="L835">
        <v>1368</v>
      </c>
      <c r="N835">
        <v>1011</v>
      </c>
      <c r="O835" t="s">
        <v>669</v>
      </c>
      <c r="P835" t="s">
        <v>669</v>
      </c>
      <c r="Q835">
        <v>1</v>
      </c>
      <c r="X835">
        <v>1.4</v>
      </c>
      <c r="Y835">
        <v>0</v>
      </c>
      <c r="Z835">
        <v>87.17</v>
      </c>
      <c r="AA835">
        <v>11.6</v>
      </c>
      <c r="AB835">
        <v>0</v>
      </c>
      <c r="AC835">
        <v>0</v>
      </c>
      <c r="AD835">
        <v>1</v>
      </c>
      <c r="AE835">
        <v>0</v>
      </c>
      <c r="AF835" t="s">
        <v>20</v>
      </c>
      <c r="AG835">
        <v>1.75</v>
      </c>
      <c r="AH835">
        <v>2</v>
      </c>
      <c r="AI835">
        <v>68194132</v>
      </c>
      <c r="AJ835">
        <v>852</v>
      </c>
      <c r="AK835">
        <v>0</v>
      </c>
      <c r="AL835">
        <v>0</v>
      </c>
      <c r="AM835">
        <v>0</v>
      </c>
      <c r="AN835">
        <v>0</v>
      </c>
      <c r="AO835">
        <v>0</v>
      </c>
      <c r="AP835">
        <v>0</v>
      </c>
      <c r="AQ835">
        <v>0</v>
      </c>
      <c r="AR835">
        <v>0</v>
      </c>
    </row>
    <row r="836" spans="1:44" x14ac:dyDescent="0.2">
      <c r="A836">
        <f>ROW(Source!A502)</f>
        <v>502</v>
      </c>
      <c r="B836">
        <v>68194133</v>
      </c>
      <c r="C836">
        <v>68194109</v>
      </c>
      <c r="D836">
        <v>64807372</v>
      </c>
      <c r="E836">
        <v>1</v>
      </c>
      <c r="F836">
        <v>1</v>
      </c>
      <c r="G836">
        <v>1</v>
      </c>
      <c r="H836">
        <v>3</v>
      </c>
      <c r="I836" t="s">
        <v>1139</v>
      </c>
      <c r="J836" t="s">
        <v>1140</v>
      </c>
      <c r="K836" t="s">
        <v>1141</v>
      </c>
      <c r="L836">
        <v>1348</v>
      </c>
      <c r="N836">
        <v>1009</v>
      </c>
      <c r="O836" t="s">
        <v>133</v>
      </c>
      <c r="P836" t="s">
        <v>133</v>
      </c>
      <c r="Q836">
        <v>1000</v>
      </c>
      <c r="X836">
        <v>1E-3</v>
      </c>
      <c r="Y836">
        <v>22558</v>
      </c>
      <c r="Z836">
        <v>0</v>
      </c>
      <c r="AA836">
        <v>0</v>
      </c>
      <c r="AB836">
        <v>0</v>
      </c>
      <c r="AC836">
        <v>0</v>
      </c>
      <c r="AD836">
        <v>1</v>
      </c>
      <c r="AE836">
        <v>0</v>
      </c>
      <c r="AF836" t="s">
        <v>3</v>
      </c>
      <c r="AG836">
        <v>1E-3</v>
      </c>
      <c r="AH836">
        <v>2</v>
      </c>
      <c r="AI836">
        <v>68194133</v>
      </c>
      <c r="AJ836">
        <v>853</v>
      </c>
      <c r="AK836">
        <v>0</v>
      </c>
      <c r="AL836">
        <v>0</v>
      </c>
      <c r="AM836">
        <v>0</v>
      </c>
      <c r="AN836">
        <v>0</v>
      </c>
      <c r="AO836">
        <v>0</v>
      </c>
      <c r="AP836">
        <v>0</v>
      </c>
      <c r="AQ836">
        <v>0</v>
      </c>
      <c r="AR836">
        <v>0</v>
      </c>
    </row>
    <row r="837" spans="1:44" x14ac:dyDescent="0.2">
      <c r="A837">
        <f>ROW(Source!A502)</f>
        <v>502</v>
      </c>
      <c r="B837">
        <v>68194134</v>
      </c>
      <c r="C837">
        <v>68194109</v>
      </c>
      <c r="D837">
        <v>64807743</v>
      </c>
      <c r="E837">
        <v>1</v>
      </c>
      <c r="F837">
        <v>1</v>
      </c>
      <c r="G837">
        <v>1</v>
      </c>
      <c r="H837">
        <v>3</v>
      </c>
      <c r="I837" t="s">
        <v>1142</v>
      </c>
      <c r="J837" t="s">
        <v>1143</v>
      </c>
      <c r="K837" t="s">
        <v>1144</v>
      </c>
      <c r="L837">
        <v>1302</v>
      </c>
      <c r="N837">
        <v>1003</v>
      </c>
      <c r="O837" t="s">
        <v>288</v>
      </c>
      <c r="P837" t="s">
        <v>288</v>
      </c>
      <c r="Q837">
        <v>10</v>
      </c>
      <c r="X837">
        <v>1.26</v>
      </c>
      <c r="Y837">
        <v>73.650000000000006</v>
      </c>
      <c r="Z837">
        <v>0</v>
      </c>
      <c r="AA837">
        <v>0</v>
      </c>
      <c r="AB837">
        <v>0</v>
      </c>
      <c r="AC837">
        <v>0</v>
      </c>
      <c r="AD837">
        <v>1</v>
      </c>
      <c r="AE837">
        <v>0</v>
      </c>
      <c r="AF837" t="s">
        <v>3</v>
      </c>
      <c r="AG837">
        <v>1.26</v>
      </c>
      <c r="AH837">
        <v>2</v>
      </c>
      <c r="AI837">
        <v>68194134</v>
      </c>
      <c r="AJ837">
        <v>854</v>
      </c>
      <c r="AK837">
        <v>0</v>
      </c>
      <c r="AL837">
        <v>0</v>
      </c>
      <c r="AM837">
        <v>0</v>
      </c>
      <c r="AN837">
        <v>0</v>
      </c>
      <c r="AO837">
        <v>0</v>
      </c>
      <c r="AP837">
        <v>0</v>
      </c>
      <c r="AQ837">
        <v>0</v>
      </c>
      <c r="AR837">
        <v>0</v>
      </c>
    </row>
    <row r="838" spans="1:44" x14ac:dyDescent="0.2">
      <c r="A838">
        <f>ROW(Source!A502)</f>
        <v>502</v>
      </c>
      <c r="B838">
        <v>68194135</v>
      </c>
      <c r="C838">
        <v>68194109</v>
      </c>
      <c r="D838">
        <v>64807891</v>
      </c>
      <c r="E838">
        <v>1</v>
      </c>
      <c r="F838">
        <v>1</v>
      </c>
      <c r="G838">
        <v>1</v>
      </c>
      <c r="H838">
        <v>3</v>
      </c>
      <c r="I838" t="s">
        <v>1145</v>
      </c>
      <c r="J838" t="s">
        <v>1146</v>
      </c>
      <c r="K838" t="s">
        <v>1147</v>
      </c>
      <c r="L838">
        <v>1346</v>
      </c>
      <c r="N838">
        <v>1009</v>
      </c>
      <c r="O838" t="s">
        <v>120</v>
      </c>
      <c r="P838" t="s">
        <v>120</v>
      </c>
      <c r="Q838">
        <v>1</v>
      </c>
      <c r="X838">
        <v>7.9</v>
      </c>
      <c r="Y838">
        <v>51.97</v>
      </c>
      <c r="Z838">
        <v>0</v>
      </c>
      <c r="AA838">
        <v>0</v>
      </c>
      <c r="AB838">
        <v>0</v>
      </c>
      <c r="AC838">
        <v>0</v>
      </c>
      <c r="AD838">
        <v>1</v>
      </c>
      <c r="AE838">
        <v>0</v>
      </c>
      <c r="AF838" t="s">
        <v>3</v>
      </c>
      <c r="AG838">
        <v>7.9</v>
      </c>
      <c r="AH838">
        <v>2</v>
      </c>
      <c r="AI838">
        <v>68194135</v>
      </c>
      <c r="AJ838">
        <v>855</v>
      </c>
      <c r="AK838">
        <v>0</v>
      </c>
      <c r="AL838">
        <v>0</v>
      </c>
      <c r="AM838">
        <v>0</v>
      </c>
      <c r="AN838">
        <v>0</v>
      </c>
      <c r="AO838">
        <v>0</v>
      </c>
      <c r="AP838">
        <v>0</v>
      </c>
      <c r="AQ838">
        <v>0</v>
      </c>
      <c r="AR838">
        <v>0</v>
      </c>
    </row>
    <row r="839" spans="1:44" x14ac:dyDescent="0.2">
      <c r="A839">
        <f>ROW(Source!A502)</f>
        <v>502</v>
      </c>
      <c r="B839">
        <v>68194136</v>
      </c>
      <c r="C839">
        <v>68194109</v>
      </c>
      <c r="D839">
        <v>64808596</v>
      </c>
      <c r="E839">
        <v>1</v>
      </c>
      <c r="F839">
        <v>1</v>
      </c>
      <c r="G839">
        <v>1</v>
      </c>
      <c r="H839">
        <v>3</v>
      </c>
      <c r="I839" t="s">
        <v>1148</v>
      </c>
      <c r="J839" t="s">
        <v>1149</v>
      </c>
      <c r="K839" t="s">
        <v>1150</v>
      </c>
      <c r="L839">
        <v>1356</v>
      </c>
      <c r="N839">
        <v>1010</v>
      </c>
      <c r="O839" t="s">
        <v>271</v>
      </c>
      <c r="P839" t="s">
        <v>271</v>
      </c>
      <c r="Q839">
        <v>1000</v>
      </c>
      <c r="X839">
        <v>0.2</v>
      </c>
      <c r="Y839">
        <v>253.8</v>
      </c>
      <c r="Z839">
        <v>0</v>
      </c>
      <c r="AA839">
        <v>0</v>
      </c>
      <c r="AB839">
        <v>0</v>
      </c>
      <c r="AC839">
        <v>0</v>
      </c>
      <c r="AD839">
        <v>1</v>
      </c>
      <c r="AE839">
        <v>0</v>
      </c>
      <c r="AF839" t="s">
        <v>3</v>
      </c>
      <c r="AG839">
        <v>0.2</v>
      </c>
      <c r="AH839">
        <v>2</v>
      </c>
      <c r="AI839">
        <v>68194136</v>
      </c>
      <c r="AJ839">
        <v>856</v>
      </c>
      <c r="AK839">
        <v>0</v>
      </c>
      <c r="AL839">
        <v>0</v>
      </c>
      <c r="AM839">
        <v>0</v>
      </c>
      <c r="AN839">
        <v>0</v>
      </c>
      <c r="AO839">
        <v>0</v>
      </c>
      <c r="AP839">
        <v>0</v>
      </c>
      <c r="AQ839">
        <v>0</v>
      </c>
      <c r="AR839">
        <v>0</v>
      </c>
    </row>
    <row r="840" spans="1:44" x14ac:dyDescent="0.2">
      <c r="A840">
        <f>ROW(Source!A502)</f>
        <v>502</v>
      </c>
      <c r="B840">
        <v>68194137</v>
      </c>
      <c r="C840">
        <v>68194109</v>
      </c>
      <c r="D840">
        <v>64808643</v>
      </c>
      <c r="E840">
        <v>1</v>
      </c>
      <c r="F840">
        <v>1</v>
      </c>
      <c r="G840">
        <v>1</v>
      </c>
      <c r="H840">
        <v>3</v>
      </c>
      <c r="I840" t="s">
        <v>1151</v>
      </c>
      <c r="J840" t="s">
        <v>1152</v>
      </c>
      <c r="K840" t="s">
        <v>1153</v>
      </c>
      <c r="L840">
        <v>1348</v>
      </c>
      <c r="N840">
        <v>1009</v>
      </c>
      <c r="O840" t="s">
        <v>133</v>
      </c>
      <c r="P840" t="s">
        <v>133</v>
      </c>
      <c r="Q840">
        <v>1000</v>
      </c>
      <c r="X840">
        <v>1.04E-2</v>
      </c>
      <c r="Y840">
        <v>35011</v>
      </c>
      <c r="Z840">
        <v>0</v>
      </c>
      <c r="AA840">
        <v>0</v>
      </c>
      <c r="AB840">
        <v>0</v>
      </c>
      <c r="AC840">
        <v>0</v>
      </c>
      <c r="AD840">
        <v>1</v>
      </c>
      <c r="AE840">
        <v>0</v>
      </c>
      <c r="AF840" t="s">
        <v>3</v>
      </c>
      <c r="AG840">
        <v>1.04E-2</v>
      </c>
      <c r="AH840">
        <v>2</v>
      </c>
      <c r="AI840">
        <v>68194137</v>
      </c>
      <c r="AJ840">
        <v>857</v>
      </c>
      <c r="AK840">
        <v>0</v>
      </c>
      <c r="AL840">
        <v>0</v>
      </c>
      <c r="AM840">
        <v>0</v>
      </c>
      <c r="AN840">
        <v>0</v>
      </c>
      <c r="AO840">
        <v>0</v>
      </c>
      <c r="AP840">
        <v>0</v>
      </c>
      <c r="AQ840">
        <v>0</v>
      </c>
      <c r="AR840">
        <v>0</v>
      </c>
    </row>
    <row r="841" spans="1:44" x14ac:dyDescent="0.2">
      <c r="A841">
        <f>ROW(Source!A502)</f>
        <v>502</v>
      </c>
      <c r="B841">
        <v>68194138</v>
      </c>
      <c r="C841">
        <v>68194109</v>
      </c>
      <c r="D841">
        <v>64808644</v>
      </c>
      <c r="E841">
        <v>1</v>
      </c>
      <c r="F841">
        <v>1</v>
      </c>
      <c r="G841">
        <v>1</v>
      </c>
      <c r="H841">
        <v>3</v>
      </c>
      <c r="I841" t="s">
        <v>1154</v>
      </c>
      <c r="J841" t="s">
        <v>1155</v>
      </c>
      <c r="K841" t="s">
        <v>1156</v>
      </c>
      <c r="L841">
        <v>1348</v>
      </c>
      <c r="N841">
        <v>1009</v>
      </c>
      <c r="O841" t="s">
        <v>133</v>
      </c>
      <c r="P841" t="s">
        <v>133</v>
      </c>
      <c r="Q841">
        <v>1000</v>
      </c>
      <c r="X841">
        <v>0.03</v>
      </c>
      <c r="Y841">
        <v>16147.01</v>
      </c>
      <c r="Z841">
        <v>0</v>
      </c>
      <c r="AA841">
        <v>0</v>
      </c>
      <c r="AB841">
        <v>0</v>
      </c>
      <c r="AC841">
        <v>0</v>
      </c>
      <c r="AD841">
        <v>1</v>
      </c>
      <c r="AE841">
        <v>0</v>
      </c>
      <c r="AF841" t="s">
        <v>3</v>
      </c>
      <c r="AG841">
        <v>0.03</v>
      </c>
      <c r="AH841">
        <v>2</v>
      </c>
      <c r="AI841">
        <v>68194138</v>
      </c>
      <c r="AJ841">
        <v>858</v>
      </c>
      <c r="AK841">
        <v>0</v>
      </c>
      <c r="AL841">
        <v>0</v>
      </c>
      <c r="AM841">
        <v>0</v>
      </c>
      <c r="AN841">
        <v>0</v>
      </c>
      <c r="AO841">
        <v>0</v>
      </c>
      <c r="AP841">
        <v>0</v>
      </c>
      <c r="AQ841">
        <v>0</v>
      </c>
      <c r="AR841">
        <v>0</v>
      </c>
    </row>
    <row r="842" spans="1:44" x14ac:dyDescent="0.2">
      <c r="A842">
        <f>ROW(Source!A502)</f>
        <v>502</v>
      </c>
      <c r="B842">
        <v>68194139</v>
      </c>
      <c r="C842">
        <v>68194109</v>
      </c>
      <c r="D842">
        <v>64808645</v>
      </c>
      <c r="E842">
        <v>1</v>
      </c>
      <c r="F842">
        <v>1</v>
      </c>
      <c r="G842">
        <v>1</v>
      </c>
      <c r="H842">
        <v>3</v>
      </c>
      <c r="I842" t="s">
        <v>1157</v>
      </c>
      <c r="J842" t="s">
        <v>1158</v>
      </c>
      <c r="K842" t="s">
        <v>1159</v>
      </c>
      <c r="L842">
        <v>1348</v>
      </c>
      <c r="N842">
        <v>1009</v>
      </c>
      <c r="O842" t="s">
        <v>133</v>
      </c>
      <c r="P842" t="s">
        <v>133</v>
      </c>
      <c r="Q842">
        <v>1000</v>
      </c>
      <c r="X842">
        <v>0.124</v>
      </c>
      <c r="Y842">
        <v>16147.01</v>
      </c>
      <c r="Z842">
        <v>0</v>
      </c>
      <c r="AA842">
        <v>0</v>
      </c>
      <c r="AB842">
        <v>0</v>
      </c>
      <c r="AC842">
        <v>0</v>
      </c>
      <c r="AD842">
        <v>1</v>
      </c>
      <c r="AE842">
        <v>0</v>
      </c>
      <c r="AF842" t="s">
        <v>3</v>
      </c>
      <c r="AG842">
        <v>0.124</v>
      </c>
      <c r="AH842">
        <v>2</v>
      </c>
      <c r="AI842">
        <v>68194139</v>
      </c>
      <c r="AJ842">
        <v>859</v>
      </c>
      <c r="AK842">
        <v>0</v>
      </c>
      <c r="AL842">
        <v>0</v>
      </c>
      <c r="AM842">
        <v>0</v>
      </c>
      <c r="AN842">
        <v>0</v>
      </c>
      <c r="AO842">
        <v>0</v>
      </c>
      <c r="AP842">
        <v>0</v>
      </c>
      <c r="AQ842">
        <v>0</v>
      </c>
      <c r="AR842">
        <v>0</v>
      </c>
    </row>
    <row r="843" spans="1:44" x14ac:dyDescent="0.2">
      <c r="A843">
        <f>ROW(Source!A502)</f>
        <v>502</v>
      </c>
      <c r="B843">
        <v>68194140</v>
      </c>
      <c r="C843">
        <v>68194109</v>
      </c>
      <c r="D843">
        <v>64808735</v>
      </c>
      <c r="E843">
        <v>1</v>
      </c>
      <c r="F843">
        <v>1</v>
      </c>
      <c r="G843">
        <v>1</v>
      </c>
      <c r="H843">
        <v>3</v>
      </c>
      <c r="I843" t="s">
        <v>1160</v>
      </c>
      <c r="J843" t="s">
        <v>1161</v>
      </c>
      <c r="K843" t="s">
        <v>1162</v>
      </c>
      <c r="L843">
        <v>1346</v>
      </c>
      <c r="N843">
        <v>1009</v>
      </c>
      <c r="O843" t="s">
        <v>120</v>
      </c>
      <c r="P843" t="s">
        <v>120</v>
      </c>
      <c r="Q843">
        <v>1</v>
      </c>
      <c r="X843">
        <v>1.6</v>
      </c>
      <c r="Y843">
        <v>8.09</v>
      </c>
      <c r="Z843">
        <v>0</v>
      </c>
      <c r="AA843">
        <v>0</v>
      </c>
      <c r="AB843">
        <v>0</v>
      </c>
      <c r="AC843">
        <v>0</v>
      </c>
      <c r="AD843">
        <v>1</v>
      </c>
      <c r="AE843">
        <v>0</v>
      </c>
      <c r="AF843" t="s">
        <v>3</v>
      </c>
      <c r="AG843">
        <v>1.6</v>
      </c>
      <c r="AH843">
        <v>2</v>
      </c>
      <c r="AI843">
        <v>68194140</v>
      </c>
      <c r="AJ843">
        <v>860</v>
      </c>
      <c r="AK843">
        <v>0</v>
      </c>
      <c r="AL843">
        <v>0</v>
      </c>
      <c r="AM843">
        <v>0</v>
      </c>
      <c r="AN843">
        <v>0</v>
      </c>
      <c r="AO843">
        <v>0</v>
      </c>
      <c r="AP843">
        <v>0</v>
      </c>
      <c r="AQ843">
        <v>0</v>
      </c>
      <c r="AR843">
        <v>0</v>
      </c>
    </row>
    <row r="844" spans="1:44" x14ac:dyDescent="0.2">
      <c r="A844">
        <f>ROW(Source!A502)</f>
        <v>502</v>
      </c>
      <c r="B844">
        <v>68194141</v>
      </c>
      <c r="C844">
        <v>68194109</v>
      </c>
      <c r="D844">
        <v>64809178</v>
      </c>
      <c r="E844">
        <v>1</v>
      </c>
      <c r="F844">
        <v>1</v>
      </c>
      <c r="G844">
        <v>1</v>
      </c>
      <c r="H844">
        <v>3</v>
      </c>
      <c r="I844" t="s">
        <v>1163</v>
      </c>
      <c r="J844" t="s">
        <v>1164</v>
      </c>
      <c r="K844" t="s">
        <v>1165</v>
      </c>
      <c r="L844">
        <v>1346</v>
      </c>
      <c r="N844">
        <v>1009</v>
      </c>
      <c r="O844" t="s">
        <v>120</v>
      </c>
      <c r="P844" t="s">
        <v>120</v>
      </c>
      <c r="Q844">
        <v>1</v>
      </c>
      <c r="X844">
        <v>10</v>
      </c>
      <c r="Y844">
        <v>16.600000000000001</v>
      </c>
      <c r="Z844">
        <v>0</v>
      </c>
      <c r="AA844">
        <v>0</v>
      </c>
      <c r="AB844">
        <v>0</v>
      </c>
      <c r="AC844">
        <v>0</v>
      </c>
      <c r="AD844">
        <v>1</v>
      </c>
      <c r="AE844">
        <v>0</v>
      </c>
      <c r="AF844" t="s">
        <v>3</v>
      </c>
      <c r="AG844">
        <v>10</v>
      </c>
      <c r="AH844">
        <v>2</v>
      </c>
      <c r="AI844">
        <v>68194141</v>
      </c>
      <c r="AJ844">
        <v>861</v>
      </c>
      <c r="AK844">
        <v>0</v>
      </c>
      <c r="AL844">
        <v>0</v>
      </c>
      <c r="AM844">
        <v>0</v>
      </c>
      <c r="AN844">
        <v>0</v>
      </c>
      <c r="AO844">
        <v>0</v>
      </c>
      <c r="AP844">
        <v>0</v>
      </c>
      <c r="AQ844">
        <v>0</v>
      </c>
      <c r="AR844">
        <v>0</v>
      </c>
    </row>
    <row r="845" spans="1:44" x14ac:dyDescent="0.2">
      <c r="A845">
        <f>ROW(Source!A502)</f>
        <v>502</v>
      </c>
      <c r="B845">
        <v>68194142</v>
      </c>
      <c r="C845">
        <v>68194109</v>
      </c>
      <c r="D845">
        <v>64814379</v>
      </c>
      <c r="E845">
        <v>1</v>
      </c>
      <c r="F845">
        <v>1</v>
      </c>
      <c r="G845">
        <v>1</v>
      </c>
      <c r="H845">
        <v>3</v>
      </c>
      <c r="I845" t="s">
        <v>1220</v>
      </c>
      <c r="J845" t="s">
        <v>1221</v>
      </c>
      <c r="K845" t="s">
        <v>1222</v>
      </c>
      <c r="L845">
        <v>1327</v>
      </c>
      <c r="N845">
        <v>1005</v>
      </c>
      <c r="O845" t="s">
        <v>31</v>
      </c>
      <c r="P845" t="s">
        <v>31</v>
      </c>
      <c r="Q845">
        <v>1</v>
      </c>
      <c r="X845">
        <v>420</v>
      </c>
      <c r="Y845">
        <v>0</v>
      </c>
      <c r="Z845">
        <v>0</v>
      </c>
      <c r="AA845">
        <v>0</v>
      </c>
      <c r="AB845">
        <v>0</v>
      </c>
      <c r="AC845">
        <v>0</v>
      </c>
      <c r="AD845">
        <v>0</v>
      </c>
      <c r="AE845">
        <v>0</v>
      </c>
      <c r="AF845" t="s">
        <v>3</v>
      </c>
      <c r="AG845">
        <v>420</v>
      </c>
      <c r="AH845">
        <v>3</v>
      </c>
      <c r="AI845">
        <v>-1</v>
      </c>
      <c r="AJ845" t="s">
        <v>3</v>
      </c>
      <c r="AK845">
        <v>0</v>
      </c>
      <c r="AL845">
        <v>0</v>
      </c>
      <c r="AM845">
        <v>0</v>
      </c>
      <c r="AN845">
        <v>0</v>
      </c>
      <c r="AO845">
        <v>0</v>
      </c>
      <c r="AP845">
        <v>0</v>
      </c>
      <c r="AQ845">
        <v>0</v>
      </c>
      <c r="AR845">
        <v>0</v>
      </c>
    </row>
    <row r="846" spans="1:44" x14ac:dyDescent="0.2">
      <c r="A846">
        <f>ROW(Source!A502)</f>
        <v>502</v>
      </c>
      <c r="B846">
        <v>68194143</v>
      </c>
      <c r="C846">
        <v>68194109</v>
      </c>
      <c r="D846">
        <v>64821833</v>
      </c>
      <c r="E846">
        <v>1</v>
      </c>
      <c r="F846">
        <v>1</v>
      </c>
      <c r="G846">
        <v>1</v>
      </c>
      <c r="H846">
        <v>3</v>
      </c>
      <c r="I846" t="s">
        <v>1166</v>
      </c>
      <c r="J846" t="s">
        <v>1167</v>
      </c>
      <c r="K846" t="s">
        <v>1168</v>
      </c>
      <c r="L846">
        <v>1346</v>
      </c>
      <c r="N846">
        <v>1009</v>
      </c>
      <c r="O846" t="s">
        <v>120</v>
      </c>
      <c r="P846" t="s">
        <v>120</v>
      </c>
      <c r="Q846">
        <v>1</v>
      </c>
      <c r="X846">
        <v>0.8</v>
      </c>
      <c r="Y846">
        <v>45</v>
      </c>
      <c r="Z846">
        <v>0</v>
      </c>
      <c r="AA846">
        <v>0</v>
      </c>
      <c r="AB846">
        <v>0</v>
      </c>
      <c r="AC846">
        <v>0</v>
      </c>
      <c r="AD846">
        <v>1</v>
      </c>
      <c r="AE846">
        <v>0</v>
      </c>
      <c r="AF846" t="s">
        <v>3</v>
      </c>
      <c r="AG846">
        <v>0.8</v>
      </c>
      <c r="AH846">
        <v>2</v>
      </c>
      <c r="AI846">
        <v>68194143</v>
      </c>
      <c r="AJ846">
        <v>863</v>
      </c>
      <c r="AK846">
        <v>0</v>
      </c>
      <c r="AL846">
        <v>0</v>
      </c>
      <c r="AM846">
        <v>0</v>
      </c>
      <c r="AN846">
        <v>0</v>
      </c>
      <c r="AO846">
        <v>0</v>
      </c>
      <c r="AP846">
        <v>0</v>
      </c>
      <c r="AQ846">
        <v>0</v>
      </c>
      <c r="AR846">
        <v>0</v>
      </c>
    </row>
    <row r="847" spans="1:44" x14ac:dyDescent="0.2">
      <c r="A847">
        <f>ROW(Source!A502)</f>
        <v>502</v>
      </c>
      <c r="B847">
        <v>68194144</v>
      </c>
      <c r="C847">
        <v>68194109</v>
      </c>
      <c r="D847">
        <v>64846603</v>
      </c>
      <c r="E847">
        <v>1</v>
      </c>
      <c r="F847">
        <v>1</v>
      </c>
      <c r="G847">
        <v>1</v>
      </c>
      <c r="H847">
        <v>3</v>
      </c>
      <c r="I847" t="s">
        <v>949</v>
      </c>
      <c r="J847" t="s">
        <v>950</v>
      </c>
      <c r="K847" t="s">
        <v>951</v>
      </c>
      <c r="L847">
        <v>1348</v>
      </c>
      <c r="N847">
        <v>1009</v>
      </c>
      <c r="O847" t="s">
        <v>133</v>
      </c>
      <c r="P847" t="s">
        <v>133</v>
      </c>
      <c r="Q847">
        <v>1000</v>
      </c>
      <c r="X847">
        <v>3.1E-2</v>
      </c>
      <c r="Y847">
        <v>729.98</v>
      </c>
      <c r="Z847">
        <v>0</v>
      </c>
      <c r="AA847">
        <v>0</v>
      </c>
      <c r="AB847">
        <v>0</v>
      </c>
      <c r="AC847">
        <v>0</v>
      </c>
      <c r="AD847">
        <v>1</v>
      </c>
      <c r="AE847">
        <v>0</v>
      </c>
      <c r="AF847" t="s">
        <v>3</v>
      </c>
      <c r="AG847">
        <v>3.1E-2</v>
      </c>
      <c r="AH847">
        <v>2</v>
      </c>
      <c r="AI847">
        <v>68194144</v>
      </c>
      <c r="AJ847">
        <v>864</v>
      </c>
      <c r="AK847">
        <v>0</v>
      </c>
      <c r="AL847">
        <v>0</v>
      </c>
      <c r="AM847">
        <v>0</v>
      </c>
      <c r="AN847">
        <v>0</v>
      </c>
      <c r="AO847">
        <v>0</v>
      </c>
      <c r="AP847">
        <v>0</v>
      </c>
      <c r="AQ847">
        <v>0</v>
      </c>
      <c r="AR847">
        <v>0</v>
      </c>
    </row>
    <row r="848" spans="1:44" x14ac:dyDescent="0.2">
      <c r="A848">
        <f>ROW(Source!A504)</f>
        <v>504</v>
      </c>
      <c r="B848">
        <v>68194165</v>
      </c>
      <c r="C848">
        <v>68194146</v>
      </c>
      <c r="D848">
        <v>18410171</v>
      </c>
      <c r="E848">
        <v>1</v>
      </c>
      <c r="F848">
        <v>1</v>
      </c>
      <c r="G848">
        <v>1</v>
      </c>
      <c r="H848">
        <v>1</v>
      </c>
      <c r="I848" t="s">
        <v>713</v>
      </c>
      <c r="J848" t="s">
        <v>3</v>
      </c>
      <c r="K848" t="s">
        <v>714</v>
      </c>
      <c r="L848">
        <v>1369</v>
      </c>
      <c r="N848">
        <v>1013</v>
      </c>
      <c r="O848" t="s">
        <v>665</v>
      </c>
      <c r="P848" t="s">
        <v>665</v>
      </c>
      <c r="Q848">
        <v>1</v>
      </c>
      <c r="X848">
        <v>115</v>
      </c>
      <c r="Y848">
        <v>0</v>
      </c>
      <c r="Z848">
        <v>0</v>
      </c>
      <c r="AA848">
        <v>0</v>
      </c>
      <c r="AB848">
        <v>8.9700000000000006</v>
      </c>
      <c r="AC848">
        <v>0</v>
      </c>
      <c r="AD848">
        <v>1</v>
      </c>
      <c r="AE848">
        <v>1</v>
      </c>
      <c r="AF848" t="s">
        <v>21</v>
      </c>
      <c r="AG848">
        <v>132.25</v>
      </c>
      <c r="AH848">
        <v>2</v>
      </c>
      <c r="AI848">
        <v>68194165</v>
      </c>
      <c r="AJ848">
        <v>865</v>
      </c>
      <c r="AK848">
        <v>0</v>
      </c>
      <c r="AL848">
        <v>0</v>
      </c>
      <c r="AM848">
        <v>0</v>
      </c>
      <c r="AN848">
        <v>0</v>
      </c>
      <c r="AO848">
        <v>0</v>
      </c>
      <c r="AP848">
        <v>0</v>
      </c>
      <c r="AQ848">
        <v>0</v>
      </c>
      <c r="AR848">
        <v>0</v>
      </c>
    </row>
    <row r="849" spans="1:44" x14ac:dyDescent="0.2">
      <c r="A849">
        <f>ROW(Source!A504)</f>
        <v>504</v>
      </c>
      <c r="B849">
        <v>68194166</v>
      </c>
      <c r="C849">
        <v>68194146</v>
      </c>
      <c r="D849">
        <v>64873129</v>
      </c>
      <c r="E849">
        <v>1</v>
      </c>
      <c r="F849">
        <v>1</v>
      </c>
      <c r="G849">
        <v>1</v>
      </c>
      <c r="H849">
        <v>2</v>
      </c>
      <c r="I849" t="s">
        <v>715</v>
      </c>
      <c r="J849" t="s">
        <v>716</v>
      </c>
      <c r="K849" t="s">
        <v>717</v>
      </c>
      <c r="L849">
        <v>1368</v>
      </c>
      <c r="N849">
        <v>1011</v>
      </c>
      <c r="O849" t="s">
        <v>669</v>
      </c>
      <c r="P849" t="s">
        <v>669</v>
      </c>
      <c r="Q849">
        <v>1</v>
      </c>
      <c r="X849">
        <v>3.9</v>
      </c>
      <c r="Y849">
        <v>0</v>
      </c>
      <c r="Z849">
        <v>87.17</v>
      </c>
      <c r="AA849">
        <v>11.6</v>
      </c>
      <c r="AB849">
        <v>0</v>
      </c>
      <c r="AC849">
        <v>0</v>
      </c>
      <c r="AD849">
        <v>1</v>
      </c>
      <c r="AE849">
        <v>0</v>
      </c>
      <c r="AF849" t="s">
        <v>20</v>
      </c>
      <c r="AG849">
        <v>4.875</v>
      </c>
      <c r="AH849">
        <v>2</v>
      </c>
      <c r="AI849">
        <v>68194166</v>
      </c>
      <c r="AJ849">
        <v>866</v>
      </c>
      <c r="AK849">
        <v>0</v>
      </c>
      <c r="AL849">
        <v>0</v>
      </c>
      <c r="AM849">
        <v>0</v>
      </c>
      <c r="AN849">
        <v>0</v>
      </c>
      <c r="AO849">
        <v>0</v>
      </c>
      <c r="AP849">
        <v>0</v>
      </c>
      <c r="AQ849">
        <v>0</v>
      </c>
      <c r="AR849">
        <v>0</v>
      </c>
    </row>
    <row r="850" spans="1:44" x14ac:dyDescent="0.2">
      <c r="A850">
        <f>ROW(Source!A504)</f>
        <v>504</v>
      </c>
      <c r="B850">
        <v>68194167</v>
      </c>
      <c r="C850">
        <v>68194146</v>
      </c>
      <c r="D850">
        <v>64808617</v>
      </c>
      <c r="E850">
        <v>1</v>
      </c>
      <c r="F850">
        <v>1</v>
      </c>
      <c r="G850">
        <v>1</v>
      </c>
      <c r="H850">
        <v>3</v>
      </c>
      <c r="I850" t="s">
        <v>761</v>
      </c>
      <c r="J850" t="s">
        <v>762</v>
      </c>
      <c r="K850" t="s">
        <v>763</v>
      </c>
      <c r="L850">
        <v>1346</v>
      </c>
      <c r="N850">
        <v>1009</v>
      </c>
      <c r="O850" t="s">
        <v>120</v>
      </c>
      <c r="P850" t="s">
        <v>120</v>
      </c>
      <c r="Q850">
        <v>1</v>
      </c>
      <c r="X850">
        <v>108</v>
      </c>
      <c r="Y850">
        <v>9.0399999999999991</v>
      </c>
      <c r="Z850">
        <v>0</v>
      </c>
      <c r="AA850">
        <v>0</v>
      </c>
      <c r="AB850">
        <v>0</v>
      </c>
      <c r="AC850">
        <v>0</v>
      </c>
      <c r="AD850">
        <v>1</v>
      </c>
      <c r="AE850">
        <v>0</v>
      </c>
      <c r="AF850" t="s">
        <v>3</v>
      </c>
      <c r="AG850">
        <v>108</v>
      </c>
      <c r="AH850">
        <v>2</v>
      </c>
      <c r="AI850">
        <v>68194167</v>
      </c>
      <c r="AJ850">
        <v>868</v>
      </c>
      <c r="AK850">
        <v>0</v>
      </c>
      <c r="AL850">
        <v>0</v>
      </c>
      <c r="AM850">
        <v>0</v>
      </c>
      <c r="AN850">
        <v>0</v>
      </c>
      <c r="AO850">
        <v>0</v>
      </c>
      <c r="AP850">
        <v>0</v>
      </c>
      <c r="AQ850">
        <v>0</v>
      </c>
      <c r="AR850">
        <v>0</v>
      </c>
    </row>
    <row r="851" spans="1:44" x14ac:dyDescent="0.2">
      <c r="A851">
        <f>ROW(Source!A504)</f>
        <v>504</v>
      </c>
      <c r="B851">
        <v>68194168</v>
      </c>
      <c r="C851">
        <v>68194146</v>
      </c>
      <c r="D851">
        <v>64808704</v>
      </c>
      <c r="E851">
        <v>1</v>
      </c>
      <c r="F851">
        <v>1</v>
      </c>
      <c r="G851">
        <v>1</v>
      </c>
      <c r="H851">
        <v>3</v>
      </c>
      <c r="I851" t="s">
        <v>764</v>
      </c>
      <c r="J851" t="s">
        <v>765</v>
      </c>
      <c r="K851" t="s">
        <v>766</v>
      </c>
      <c r="L851">
        <v>1348</v>
      </c>
      <c r="N851">
        <v>1009</v>
      </c>
      <c r="O851" t="s">
        <v>133</v>
      </c>
      <c r="P851" t="s">
        <v>133</v>
      </c>
      <c r="Q851">
        <v>1000</v>
      </c>
      <c r="X851">
        <v>1.0120000000000001E-2</v>
      </c>
      <c r="Y851">
        <v>11978</v>
      </c>
      <c r="Z851">
        <v>0</v>
      </c>
      <c r="AA851">
        <v>0</v>
      </c>
      <c r="AB851">
        <v>0</v>
      </c>
      <c r="AC851">
        <v>0</v>
      </c>
      <c r="AD851">
        <v>1</v>
      </c>
      <c r="AE851">
        <v>0</v>
      </c>
      <c r="AF851" t="s">
        <v>3</v>
      </c>
      <c r="AG851">
        <v>1.0120000000000001E-2</v>
      </c>
      <c r="AH851">
        <v>2</v>
      </c>
      <c r="AI851">
        <v>68194168</v>
      </c>
      <c r="AJ851">
        <v>869</v>
      </c>
      <c r="AK851">
        <v>0</v>
      </c>
      <c r="AL851">
        <v>0</v>
      </c>
      <c r="AM851">
        <v>0</v>
      </c>
      <c r="AN851">
        <v>0</v>
      </c>
      <c r="AO851">
        <v>0</v>
      </c>
      <c r="AP851">
        <v>0</v>
      </c>
      <c r="AQ851">
        <v>0</v>
      </c>
      <c r="AR851">
        <v>0</v>
      </c>
    </row>
    <row r="852" spans="1:44" x14ac:dyDescent="0.2">
      <c r="A852">
        <f>ROW(Source!A504)</f>
        <v>504</v>
      </c>
      <c r="B852">
        <v>68194169</v>
      </c>
      <c r="C852">
        <v>68194146</v>
      </c>
      <c r="D852">
        <v>64814534</v>
      </c>
      <c r="E852">
        <v>1</v>
      </c>
      <c r="F852">
        <v>1</v>
      </c>
      <c r="G852">
        <v>1</v>
      </c>
      <c r="H852">
        <v>3</v>
      </c>
      <c r="I852" t="s">
        <v>1187</v>
      </c>
      <c r="J852" t="s">
        <v>1188</v>
      </c>
      <c r="K852" t="s">
        <v>1189</v>
      </c>
      <c r="L852">
        <v>1035</v>
      </c>
      <c r="N852">
        <v>1013</v>
      </c>
      <c r="O852" t="s">
        <v>103</v>
      </c>
      <c r="P852" t="s">
        <v>103</v>
      </c>
      <c r="Q852">
        <v>1</v>
      </c>
      <c r="X852">
        <v>0</v>
      </c>
      <c r="Y852">
        <v>0</v>
      </c>
      <c r="Z852">
        <v>0</v>
      </c>
      <c r="AA852">
        <v>0</v>
      </c>
      <c r="AB852">
        <v>0</v>
      </c>
      <c r="AC852">
        <v>1</v>
      </c>
      <c r="AD852">
        <v>0</v>
      </c>
      <c r="AE852">
        <v>0</v>
      </c>
      <c r="AF852" t="s">
        <v>3</v>
      </c>
      <c r="AG852">
        <v>0</v>
      </c>
      <c r="AH852">
        <v>3</v>
      </c>
      <c r="AI852">
        <v>-1</v>
      </c>
      <c r="AJ852" t="s">
        <v>3</v>
      </c>
      <c r="AK852">
        <v>0</v>
      </c>
      <c r="AL852">
        <v>0</v>
      </c>
      <c r="AM852">
        <v>0</v>
      </c>
      <c r="AN852">
        <v>0</v>
      </c>
      <c r="AO852">
        <v>0</v>
      </c>
      <c r="AP852">
        <v>0</v>
      </c>
      <c r="AQ852">
        <v>0</v>
      </c>
      <c r="AR852">
        <v>0</v>
      </c>
    </row>
    <row r="853" spans="1:44" x14ac:dyDescent="0.2">
      <c r="A853">
        <f>ROW(Source!A504)</f>
        <v>504</v>
      </c>
      <c r="B853">
        <v>68194170</v>
      </c>
      <c r="C853">
        <v>68194146</v>
      </c>
      <c r="D853">
        <v>64814709</v>
      </c>
      <c r="E853">
        <v>1</v>
      </c>
      <c r="F853">
        <v>1</v>
      </c>
      <c r="G853">
        <v>1</v>
      </c>
      <c r="H853">
        <v>3</v>
      </c>
      <c r="I853" t="s">
        <v>767</v>
      </c>
      <c r="J853" t="s">
        <v>768</v>
      </c>
      <c r="K853" t="s">
        <v>769</v>
      </c>
      <c r="L853">
        <v>1339</v>
      </c>
      <c r="N853">
        <v>1007</v>
      </c>
      <c r="O853" t="s">
        <v>712</v>
      </c>
      <c r="P853" t="s">
        <v>712</v>
      </c>
      <c r="Q853">
        <v>1</v>
      </c>
      <c r="X853">
        <v>0.08</v>
      </c>
      <c r="Y853">
        <v>1100</v>
      </c>
      <c r="Z853">
        <v>0</v>
      </c>
      <c r="AA853">
        <v>0</v>
      </c>
      <c r="AB853">
        <v>0</v>
      </c>
      <c r="AC853">
        <v>0</v>
      </c>
      <c r="AD853">
        <v>1</v>
      </c>
      <c r="AE853">
        <v>0</v>
      </c>
      <c r="AF853" t="s">
        <v>3</v>
      </c>
      <c r="AG853">
        <v>0.08</v>
      </c>
      <c r="AH853">
        <v>2</v>
      </c>
      <c r="AI853">
        <v>68194170</v>
      </c>
      <c r="AJ853">
        <v>870</v>
      </c>
      <c r="AK853">
        <v>0</v>
      </c>
      <c r="AL853">
        <v>0</v>
      </c>
      <c r="AM853">
        <v>0</v>
      </c>
      <c r="AN853">
        <v>0</v>
      </c>
      <c r="AO853">
        <v>0</v>
      </c>
      <c r="AP853">
        <v>0</v>
      </c>
      <c r="AQ853">
        <v>0</v>
      </c>
      <c r="AR853">
        <v>0</v>
      </c>
    </row>
    <row r="854" spans="1:44" x14ac:dyDescent="0.2">
      <c r="A854">
        <f>ROW(Source!A504)</f>
        <v>504</v>
      </c>
      <c r="B854">
        <v>68194171</v>
      </c>
      <c r="C854">
        <v>68194146</v>
      </c>
      <c r="D854">
        <v>64829165</v>
      </c>
      <c r="E854">
        <v>1</v>
      </c>
      <c r="F854">
        <v>1</v>
      </c>
      <c r="G854">
        <v>1</v>
      </c>
      <c r="H854">
        <v>3</v>
      </c>
      <c r="I854" t="s">
        <v>80</v>
      </c>
      <c r="J854" t="s">
        <v>82</v>
      </c>
      <c r="K854" t="s">
        <v>81</v>
      </c>
      <c r="L854">
        <v>1327</v>
      </c>
      <c r="N854">
        <v>1005</v>
      </c>
      <c r="O854" t="s">
        <v>31</v>
      </c>
      <c r="P854" t="s">
        <v>31</v>
      </c>
      <c r="Q854">
        <v>1</v>
      </c>
      <c r="X854">
        <v>100</v>
      </c>
      <c r="Y854">
        <v>207</v>
      </c>
      <c r="Z854">
        <v>0</v>
      </c>
      <c r="AA854">
        <v>0</v>
      </c>
      <c r="AB854">
        <v>0</v>
      </c>
      <c r="AC854">
        <v>0</v>
      </c>
      <c r="AD854">
        <v>1</v>
      </c>
      <c r="AE854">
        <v>0</v>
      </c>
      <c r="AF854" t="s">
        <v>3</v>
      </c>
      <c r="AG854">
        <v>100</v>
      </c>
      <c r="AH854">
        <v>2</v>
      </c>
      <c r="AI854">
        <v>68194171</v>
      </c>
      <c r="AJ854">
        <v>872</v>
      </c>
      <c r="AK854">
        <v>0</v>
      </c>
      <c r="AL854">
        <v>0</v>
      </c>
      <c r="AM854">
        <v>0</v>
      </c>
      <c r="AN854">
        <v>0</v>
      </c>
      <c r="AO854">
        <v>0</v>
      </c>
      <c r="AP854">
        <v>0</v>
      </c>
      <c r="AQ854">
        <v>0</v>
      </c>
      <c r="AR854">
        <v>0</v>
      </c>
    </row>
    <row r="855" spans="1:44" x14ac:dyDescent="0.2">
      <c r="A855">
        <f>ROW(Source!A504)</f>
        <v>504</v>
      </c>
      <c r="B855">
        <v>68194172</v>
      </c>
      <c r="C855">
        <v>68194146</v>
      </c>
      <c r="D855">
        <v>64829319</v>
      </c>
      <c r="E855">
        <v>1</v>
      </c>
      <c r="F855">
        <v>1</v>
      </c>
      <c r="G855">
        <v>1</v>
      </c>
      <c r="H855">
        <v>3</v>
      </c>
      <c r="I855" t="s">
        <v>770</v>
      </c>
      <c r="J855" t="s">
        <v>771</v>
      </c>
      <c r="K855" t="s">
        <v>772</v>
      </c>
      <c r="L855">
        <v>1301</v>
      </c>
      <c r="N855">
        <v>1003</v>
      </c>
      <c r="O855" t="s">
        <v>507</v>
      </c>
      <c r="P855" t="s">
        <v>507</v>
      </c>
      <c r="Q855">
        <v>1</v>
      </c>
      <c r="X855">
        <v>540</v>
      </c>
      <c r="Y855">
        <v>3.93</v>
      </c>
      <c r="Z855">
        <v>0</v>
      </c>
      <c r="AA855">
        <v>0</v>
      </c>
      <c r="AB855">
        <v>0</v>
      </c>
      <c r="AC855">
        <v>0</v>
      </c>
      <c r="AD855">
        <v>1</v>
      </c>
      <c r="AE855">
        <v>0</v>
      </c>
      <c r="AF855" t="s">
        <v>3</v>
      </c>
      <c r="AG855">
        <v>540</v>
      </c>
      <c r="AH855">
        <v>2</v>
      </c>
      <c r="AI855">
        <v>68194172</v>
      </c>
      <c r="AJ855">
        <v>873</v>
      </c>
      <c r="AK855">
        <v>0</v>
      </c>
      <c r="AL855">
        <v>0</v>
      </c>
      <c r="AM855">
        <v>0</v>
      </c>
      <c r="AN855">
        <v>0</v>
      </c>
      <c r="AO855">
        <v>0</v>
      </c>
      <c r="AP855">
        <v>0</v>
      </c>
      <c r="AQ855">
        <v>0</v>
      </c>
      <c r="AR855">
        <v>0</v>
      </c>
    </row>
    <row r="856" spans="1:44" x14ac:dyDescent="0.2">
      <c r="A856">
        <f>ROW(Source!A542)</f>
        <v>542</v>
      </c>
      <c r="B856">
        <v>68194256</v>
      </c>
      <c r="C856">
        <v>68194241</v>
      </c>
      <c r="D856">
        <v>18434709</v>
      </c>
      <c r="E856">
        <v>1</v>
      </c>
      <c r="F856">
        <v>1</v>
      </c>
      <c r="G856">
        <v>1</v>
      </c>
      <c r="H856">
        <v>1</v>
      </c>
      <c r="I856" t="s">
        <v>1088</v>
      </c>
      <c r="J856" t="s">
        <v>3</v>
      </c>
      <c r="K856" t="s">
        <v>1089</v>
      </c>
      <c r="L856">
        <v>1369</v>
      </c>
      <c r="N856">
        <v>1013</v>
      </c>
      <c r="O856" t="s">
        <v>665</v>
      </c>
      <c r="P856" t="s">
        <v>665</v>
      </c>
      <c r="Q856">
        <v>1</v>
      </c>
      <c r="X856">
        <v>46.18</v>
      </c>
      <c r="Y856">
        <v>0</v>
      </c>
      <c r="Z856">
        <v>0</v>
      </c>
      <c r="AA856">
        <v>0</v>
      </c>
      <c r="AB856">
        <v>11.27</v>
      </c>
      <c r="AC856">
        <v>0</v>
      </c>
      <c r="AD856">
        <v>1</v>
      </c>
      <c r="AE856">
        <v>1</v>
      </c>
      <c r="AF856" t="s">
        <v>21</v>
      </c>
      <c r="AG856">
        <v>53.106999999999992</v>
      </c>
      <c r="AH856">
        <v>2</v>
      </c>
      <c r="AI856">
        <v>68194242</v>
      </c>
      <c r="AJ856">
        <v>874</v>
      </c>
      <c r="AK856">
        <v>0</v>
      </c>
      <c r="AL856">
        <v>0</v>
      </c>
      <c r="AM856">
        <v>0</v>
      </c>
      <c r="AN856">
        <v>0</v>
      </c>
      <c r="AO856">
        <v>0</v>
      </c>
      <c r="AP856">
        <v>0</v>
      </c>
      <c r="AQ856">
        <v>0</v>
      </c>
      <c r="AR856">
        <v>0</v>
      </c>
    </row>
    <row r="857" spans="1:44" x14ac:dyDescent="0.2">
      <c r="A857">
        <f>ROW(Source!A542)</f>
        <v>542</v>
      </c>
      <c r="B857">
        <v>68194257</v>
      </c>
      <c r="C857">
        <v>68194241</v>
      </c>
      <c r="D857">
        <v>121548</v>
      </c>
      <c r="E857">
        <v>1</v>
      </c>
      <c r="F857">
        <v>1</v>
      </c>
      <c r="G857">
        <v>1</v>
      </c>
      <c r="H857">
        <v>1</v>
      </c>
      <c r="I857" t="s">
        <v>44</v>
      </c>
      <c r="J857" t="s">
        <v>3</v>
      </c>
      <c r="K857" t="s">
        <v>723</v>
      </c>
      <c r="L857">
        <v>608254</v>
      </c>
      <c r="N857">
        <v>1013</v>
      </c>
      <c r="O857" t="s">
        <v>724</v>
      </c>
      <c r="P857" t="s">
        <v>724</v>
      </c>
      <c r="Q857">
        <v>1</v>
      </c>
      <c r="X857">
        <v>0.39</v>
      </c>
      <c r="Y857">
        <v>0</v>
      </c>
      <c r="Z857">
        <v>0</v>
      </c>
      <c r="AA857">
        <v>0</v>
      </c>
      <c r="AB857">
        <v>0</v>
      </c>
      <c r="AC857">
        <v>0</v>
      </c>
      <c r="AD857">
        <v>1</v>
      </c>
      <c r="AE857">
        <v>2</v>
      </c>
      <c r="AF857" t="s">
        <v>20</v>
      </c>
      <c r="AG857">
        <v>0.48750000000000004</v>
      </c>
      <c r="AH857">
        <v>2</v>
      </c>
      <c r="AI857">
        <v>68194243</v>
      </c>
      <c r="AJ857">
        <v>875</v>
      </c>
      <c r="AK857">
        <v>0</v>
      </c>
      <c r="AL857">
        <v>0</v>
      </c>
      <c r="AM857">
        <v>0</v>
      </c>
      <c r="AN857">
        <v>0</v>
      </c>
      <c r="AO857">
        <v>0</v>
      </c>
      <c r="AP857">
        <v>0</v>
      </c>
      <c r="AQ857">
        <v>0</v>
      </c>
      <c r="AR857">
        <v>0</v>
      </c>
    </row>
    <row r="858" spans="1:44" x14ac:dyDescent="0.2">
      <c r="A858">
        <f>ROW(Source!A542)</f>
        <v>542</v>
      </c>
      <c r="B858">
        <v>68194258</v>
      </c>
      <c r="C858">
        <v>68194241</v>
      </c>
      <c r="D858">
        <v>64871408</v>
      </c>
      <c r="E858">
        <v>1</v>
      </c>
      <c r="F858">
        <v>1</v>
      </c>
      <c r="G858">
        <v>1</v>
      </c>
      <c r="H858">
        <v>2</v>
      </c>
      <c r="I858" t="s">
        <v>789</v>
      </c>
      <c r="J858" t="s">
        <v>790</v>
      </c>
      <c r="K858" t="s">
        <v>791</v>
      </c>
      <c r="L858">
        <v>1368</v>
      </c>
      <c r="N858">
        <v>1011</v>
      </c>
      <c r="O858" t="s">
        <v>669</v>
      </c>
      <c r="P858" t="s">
        <v>669</v>
      </c>
      <c r="Q858">
        <v>1</v>
      </c>
      <c r="X858">
        <v>0.39</v>
      </c>
      <c r="Y858">
        <v>0</v>
      </c>
      <c r="Z858">
        <v>31.26</v>
      </c>
      <c r="AA858">
        <v>13.5</v>
      </c>
      <c r="AB858">
        <v>0</v>
      </c>
      <c r="AC858">
        <v>0</v>
      </c>
      <c r="AD858">
        <v>1</v>
      </c>
      <c r="AE858">
        <v>0</v>
      </c>
      <c r="AF858" t="s">
        <v>20</v>
      </c>
      <c r="AG858">
        <v>0.48750000000000004</v>
      </c>
      <c r="AH858">
        <v>2</v>
      </c>
      <c r="AI858">
        <v>68194244</v>
      </c>
      <c r="AJ858">
        <v>876</v>
      </c>
      <c r="AK858">
        <v>0</v>
      </c>
      <c r="AL858">
        <v>0</v>
      </c>
      <c r="AM858">
        <v>0</v>
      </c>
      <c r="AN858">
        <v>0</v>
      </c>
      <c r="AO858">
        <v>0</v>
      </c>
      <c r="AP858">
        <v>0</v>
      </c>
      <c r="AQ858">
        <v>0</v>
      </c>
      <c r="AR858">
        <v>0</v>
      </c>
    </row>
    <row r="859" spans="1:44" x14ac:dyDescent="0.2">
      <c r="A859">
        <f>ROW(Source!A542)</f>
        <v>542</v>
      </c>
      <c r="B859">
        <v>68194259</v>
      </c>
      <c r="C859">
        <v>68194241</v>
      </c>
      <c r="D859">
        <v>64871898</v>
      </c>
      <c r="E859">
        <v>1</v>
      </c>
      <c r="F859">
        <v>1</v>
      </c>
      <c r="G859">
        <v>1</v>
      </c>
      <c r="H859">
        <v>2</v>
      </c>
      <c r="I859" t="s">
        <v>1090</v>
      </c>
      <c r="J859" t="s">
        <v>1091</v>
      </c>
      <c r="K859" t="s">
        <v>1092</v>
      </c>
      <c r="L859">
        <v>1368</v>
      </c>
      <c r="N859">
        <v>1011</v>
      </c>
      <c r="O859" t="s">
        <v>669</v>
      </c>
      <c r="P859" t="s">
        <v>669</v>
      </c>
      <c r="Q859">
        <v>1</v>
      </c>
      <c r="X859">
        <v>8.0500000000000007</v>
      </c>
      <c r="Y859">
        <v>0</v>
      </c>
      <c r="Z859">
        <v>30</v>
      </c>
      <c r="AA859">
        <v>0</v>
      </c>
      <c r="AB859">
        <v>0</v>
      </c>
      <c r="AC859">
        <v>0</v>
      </c>
      <c r="AD859">
        <v>1</v>
      </c>
      <c r="AE859">
        <v>0</v>
      </c>
      <c r="AF859" t="s">
        <v>20</v>
      </c>
      <c r="AG859">
        <v>10.0625</v>
      </c>
      <c r="AH859">
        <v>2</v>
      </c>
      <c r="AI859">
        <v>68194245</v>
      </c>
      <c r="AJ859">
        <v>877</v>
      </c>
      <c r="AK859">
        <v>0</v>
      </c>
      <c r="AL859">
        <v>0</v>
      </c>
      <c r="AM859">
        <v>0</v>
      </c>
      <c r="AN859">
        <v>0</v>
      </c>
      <c r="AO859">
        <v>0</v>
      </c>
      <c r="AP859">
        <v>0</v>
      </c>
      <c r="AQ859">
        <v>0</v>
      </c>
      <c r="AR859">
        <v>0</v>
      </c>
    </row>
    <row r="860" spans="1:44" x14ac:dyDescent="0.2">
      <c r="A860">
        <f>ROW(Source!A542)</f>
        <v>542</v>
      </c>
      <c r="B860">
        <v>68194260</v>
      </c>
      <c r="C860">
        <v>68194241</v>
      </c>
      <c r="D860">
        <v>64872992</v>
      </c>
      <c r="E860">
        <v>1</v>
      </c>
      <c r="F860">
        <v>1</v>
      </c>
      <c r="G860">
        <v>1</v>
      </c>
      <c r="H860">
        <v>2</v>
      </c>
      <c r="I860" t="s">
        <v>1093</v>
      </c>
      <c r="J860" t="s">
        <v>1094</v>
      </c>
      <c r="K860" t="s">
        <v>1095</v>
      </c>
      <c r="L860">
        <v>1368</v>
      </c>
      <c r="N860">
        <v>1011</v>
      </c>
      <c r="O860" t="s">
        <v>669</v>
      </c>
      <c r="P860" t="s">
        <v>669</v>
      </c>
      <c r="Q860">
        <v>1</v>
      </c>
      <c r="X860">
        <v>6</v>
      </c>
      <c r="Y860">
        <v>0</v>
      </c>
      <c r="Z860">
        <v>2.7</v>
      </c>
      <c r="AA860">
        <v>0</v>
      </c>
      <c r="AB860">
        <v>0</v>
      </c>
      <c r="AC860">
        <v>0</v>
      </c>
      <c r="AD860">
        <v>1</v>
      </c>
      <c r="AE860">
        <v>0</v>
      </c>
      <c r="AF860" t="s">
        <v>20</v>
      </c>
      <c r="AG860">
        <v>7.5</v>
      </c>
      <c r="AH860">
        <v>2</v>
      </c>
      <c r="AI860">
        <v>68194246</v>
      </c>
      <c r="AJ860">
        <v>878</v>
      </c>
      <c r="AK860">
        <v>0</v>
      </c>
      <c r="AL860">
        <v>0</v>
      </c>
      <c r="AM860">
        <v>0</v>
      </c>
      <c r="AN860">
        <v>0</v>
      </c>
      <c r="AO860">
        <v>0</v>
      </c>
      <c r="AP860">
        <v>0</v>
      </c>
      <c r="AQ860">
        <v>0</v>
      </c>
      <c r="AR860">
        <v>0</v>
      </c>
    </row>
    <row r="861" spans="1:44" x14ac:dyDescent="0.2">
      <c r="A861">
        <f>ROW(Source!A542)</f>
        <v>542</v>
      </c>
      <c r="B861">
        <v>68194261</v>
      </c>
      <c r="C861">
        <v>68194241</v>
      </c>
      <c r="D861">
        <v>64873129</v>
      </c>
      <c r="E861">
        <v>1</v>
      </c>
      <c r="F861">
        <v>1</v>
      </c>
      <c r="G861">
        <v>1</v>
      </c>
      <c r="H861">
        <v>2</v>
      </c>
      <c r="I861" t="s">
        <v>715</v>
      </c>
      <c r="J861" t="s">
        <v>716</v>
      </c>
      <c r="K861" t="s">
        <v>717</v>
      </c>
      <c r="L861">
        <v>1368</v>
      </c>
      <c r="N861">
        <v>1011</v>
      </c>
      <c r="O861" t="s">
        <v>669</v>
      </c>
      <c r="P861" t="s">
        <v>669</v>
      </c>
      <c r="Q861">
        <v>1</v>
      </c>
      <c r="X861">
        <v>0.59</v>
      </c>
      <c r="Y861">
        <v>0</v>
      </c>
      <c r="Z861">
        <v>87.17</v>
      </c>
      <c r="AA861">
        <v>11.6</v>
      </c>
      <c r="AB861">
        <v>0</v>
      </c>
      <c r="AC861">
        <v>0</v>
      </c>
      <c r="AD861">
        <v>1</v>
      </c>
      <c r="AE861">
        <v>0</v>
      </c>
      <c r="AF861" t="s">
        <v>20</v>
      </c>
      <c r="AG861">
        <v>0.73749999999999993</v>
      </c>
      <c r="AH861">
        <v>2</v>
      </c>
      <c r="AI861">
        <v>68194247</v>
      </c>
      <c r="AJ861">
        <v>879</v>
      </c>
      <c r="AK861">
        <v>0</v>
      </c>
      <c r="AL861">
        <v>0</v>
      </c>
      <c r="AM861">
        <v>0</v>
      </c>
      <c r="AN861">
        <v>0</v>
      </c>
      <c r="AO861">
        <v>0</v>
      </c>
      <c r="AP861">
        <v>0</v>
      </c>
      <c r="AQ861">
        <v>0</v>
      </c>
      <c r="AR861">
        <v>0</v>
      </c>
    </row>
    <row r="862" spans="1:44" x14ac:dyDescent="0.2">
      <c r="A862">
        <f>ROW(Source!A542)</f>
        <v>542</v>
      </c>
      <c r="B862">
        <v>68194262</v>
      </c>
      <c r="C862">
        <v>68194241</v>
      </c>
      <c r="D862">
        <v>64807275</v>
      </c>
      <c r="E862">
        <v>1</v>
      </c>
      <c r="F862">
        <v>1</v>
      </c>
      <c r="G862">
        <v>1</v>
      </c>
      <c r="H862">
        <v>3</v>
      </c>
      <c r="I862" t="s">
        <v>1096</v>
      </c>
      <c r="J862" t="s">
        <v>1097</v>
      </c>
      <c r="K862" t="s">
        <v>1098</v>
      </c>
      <c r="L862">
        <v>1348</v>
      </c>
      <c r="N862">
        <v>1009</v>
      </c>
      <c r="O862" t="s">
        <v>133</v>
      </c>
      <c r="P862" t="s">
        <v>133</v>
      </c>
      <c r="Q862">
        <v>1000</v>
      </c>
      <c r="X862">
        <v>1.4E-2</v>
      </c>
      <c r="Y862">
        <v>1160</v>
      </c>
      <c r="Z862">
        <v>0</v>
      </c>
      <c r="AA862">
        <v>0</v>
      </c>
      <c r="AB862">
        <v>0</v>
      </c>
      <c r="AC862">
        <v>0</v>
      </c>
      <c r="AD862">
        <v>1</v>
      </c>
      <c r="AE862">
        <v>0</v>
      </c>
      <c r="AF862" t="s">
        <v>3</v>
      </c>
      <c r="AG862">
        <v>1.4E-2</v>
      </c>
      <c r="AH862">
        <v>2</v>
      </c>
      <c r="AI862">
        <v>68194248</v>
      </c>
      <c r="AJ862">
        <v>880</v>
      </c>
      <c r="AK862">
        <v>0</v>
      </c>
      <c r="AL862">
        <v>0</v>
      </c>
      <c r="AM862">
        <v>0</v>
      </c>
      <c r="AN862">
        <v>0</v>
      </c>
      <c r="AO862">
        <v>0</v>
      </c>
      <c r="AP862">
        <v>0</v>
      </c>
      <c r="AQ862">
        <v>0</v>
      </c>
      <c r="AR862">
        <v>0</v>
      </c>
    </row>
    <row r="863" spans="1:44" x14ac:dyDescent="0.2">
      <c r="A863">
        <f>ROW(Source!A542)</f>
        <v>542</v>
      </c>
      <c r="B863">
        <v>68194263</v>
      </c>
      <c r="C863">
        <v>68194241</v>
      </c>
      <c r="D863">
        <v>64807310</v>
      </c>
      <c r="E863">
        <v>1</v>
      </c>
      <c r="F863">
        <v>1</v>
      </c>
      <c r="G863">
        <v>1</v>
      </c>
      <c r="H863">
        <v>3</v>
      </c>
      <c r="I863" t="s">
        <v>1099</v>
      </c>
      <c r="J863" t="s">
        <v>1100</v>
      </c>
      <c r="K863" t="s">
        <v>1101</v>
      </c>
      <c r="L863">
        <v>1348</v>
      </c>
      <c r="N863">
        <v>1009</v>
      </c>
      <c r="O863" t="s">
        <v>133</v>
      </c>
      <c r="P863" t="s">
        <v>133</v>
      </c>
      <c r="Q863">
        <v>1000</v>
      </c>
      <c r="X863">
        <v>0.28899999999999998</v>
      </c>
      <c r="Y863">
        <v>1383.11</v>
      </c>
      <c r="Z863">
        <v>0</v>
      </c>
      <c r="AA863">
        <v>0</v>
      </c>
      <c r="AB863">
        <v>0</v>
      </c>
      <c r="AC863">
        <v>0</v>
      </c>
      <c r="AD863">
        <v>1</v>
      </c>
      <c r="AE863">
        <v>0</v>
      </c>
      <c r="AF863" t="s">
        <v>3</v>
      </c>
      <c r="AG863">
        <v>0.28899999999999998</v>
      </c>
      <c r="AH863">
        <v>2</v>
      </c>
      <c r="AI863">
        <v>68194249</v>
      </c>
      <c r="AJ863">
        <v>881</v>
      </c>
      <c r="AK863">
        <v>0</v>
      </c>
      <c r="AL863">
        <v>0</v>
      </c>
      <c r="AM863">
        <v>0</v>
      </c>
      <c r="AN863">
        <v>0</v>
      </c>
      <c r="AO863">
        <v>0</v>
      </c>
      <c r="AP863">
        <v>0</v>
      </c>
      <c r="AQ863">
        <v>0</v>
      </c>
      <c r="AR863">
        <v>0</v>
      </c>
    </row>
    <row r="864" spans="1:44" x14ac:dyDescent="0.2">
      <c r="A864">
        <f>ROW(Source!A542)</f>
        <v>542</v>
      </c>
      <c r="B864">
        <v>68194264</v>
      </c>
      <c r="C864">
        <v>68194241</v>
      </c>
      <c r="D864">
        <v>64807311</v>
      </c>
      <c r="E864">
        <v>1</v>
      </c>
      <c r="F864">
        <v>1</v>
      </c>
      <c r="G864">
        <v>1</v>
      </c>
      <c r="H864">
        <v>3</v>
      </c>
      <c r="I864" t="s">
        <v>1102</v>
      </c>
      <c r="J864" t="s">
        <v>1103</v>
      </c>
      <c r="K864" t="s">
        <v>1104</v>
      </c>
      <c r="L864">
        <v>1348</v>
      </c>
      <c r="N864">
        <v>1009</v>
      </c>
      <c r="O864" t="s">
        <v>133</v>
      </c>
      <c r="P864" t="s">
        <v>133</v>
      </c>
      <c r="Q864">
        <v>1000</v>
      </c>
      <c r="X864">
        <v>5.7000000000000002E-2</v>
      </c>
      <c r="Y864">
        <v>1525.49</v>
      </c>
      <c r="Z864">
        <v>0</v>
      </c>
      <c r="AA864">
        <v>0</v>
      </c>
      <c r="AB864">
        <v>0</v>
      </c>
      <c r="AC864">
        <v>0</v>
      </c>
      <c r="AD864">
        <v>1</v>
      </c>
      <c r="AE864">
        <v>0</v>
      </c>
      <c r="AF864" t="s">
        <v>3</v>
      </c>
      <c r="AG864">
        <v>5.7000000000000002E-2</v>
      </c>
      <c r="AH864">
        <v>2</v>
      </c>
      <c r="AI864">
        <v>68194250</v>
      </c>
      <c r="AJ864">
        <v>882</v>
      </c>
      <c r="AK864">
        <v>0</v>
      </c>
      <c r="AL864">
        <v>0</v>
      </c>
      <c r="AM864">
        <v>0</v>
      </c>
      <c r="AN864">
        <v>0</v>
      </c>
      <c r="AO864">
        <v>0</v>
      </c>
      <c r="AP864">
        <v>0</v>
      </c>
      <c r="AQ864">
        <v>0</v>
      </c>
      <c r="AR864">
        <v>0</v>
      </c>
    </row>
    <row r="865" spans="1:44" x14ac:dyDescent="0.2">
      <c r="A865">
        <f>ROW(Source!A542)</f>
        <v>542</v>
      </c>
      <c r="B865">
        <v>68194265</v>
      </c>
      <c r="C865">
        <v>68194241</v>
      </c>
      <c r="D865">
        <v>64808650</v>
      </c>
      <c r="E865">
        <v>1</v>
      </c>
      <c r="F865">
        <v>1</v>
      </c>
      <c r="G865">
        <v>1</v>
      </c>
      <c r="H865">
        <v>3</v>
      </c>
      <c r="I865" t="s">
        <v>466</v>
      </c>
      <c r="J865" t="s">
        <v>468</v>
      </c>
      <c r="K865" t="s">
        <v>467</v>
      </c>
      <c r="L865">
        <v>1327</v>
      </c>
      <c r="N865">
        <v>1005</v>
      </c>
      <c r="O865" t="s">
        <v>31</v>
      </c>
      <c r="P865" t="s">
        <v>31</v>
      </c>
      <c r="Q865">
        <v>1</v>
      </c>
      <c r="X865">
        <v>116</v>
      </c>
      <c r="Y865">
        <v>5.71</v>
      </c>
      <c r="Z865">
        <v>0</v>
      </c>
      <c r="AA865">
        <v>0</v>
      </c>
      <c r="AB865">
        <v>0</v>
      </c>
      <c r="AC865">
        <v>0</v>
      </c>
      <c r="AD865">
        <v>1</v>
      </c>
      <c r="AE865">
        <v>0</v>
      </c>
      <c r="AF865" t="s">
        <v>3</v>
      </c>
      <c r="AG865">
        <v>116</v>
      </c>
      <c r="AH865">
        <v>2</v>
      </c>
      <c r="AI865">
        <v>68194251</v>
      </c>
      <c r="AJ865">
        <v>883</v>
      </c>
      <c r="AK865">
        <v>0</v>
      </c>
      <c r="AL865">
        <v>0</v>
      </c>
      <c r="AM865">
        <v>0</v>
      </c>
      <c r="AN865">
        <v>0</v>
      </c>
      <c r="AO865">
        <v>0</v>
      </c>
      <c r="AP865">
        <v>0</v>
      </c>
      <c r="AQ865">
        <v>0</v>
      </c>
      <c r="AR865">
        <v>0</v>
      </c>
    </row>
    <row r="866" spans="1:44" x14ac:dyDescent="0.2">
      <c r="A866">
        <f>ROW(Source!A542)</f>
        <v>542</v>
      </c>
      <c r="B866">
        <v>68194266</v>
      </c>
      <c r="C866">
        <v>68194241</v>
      </c>
      <c r="D866">
        <v>64808653</v>
      </c>
      <c r="E866">
        <v>1</v>
      </c>
      <c r="F866">
        <v>1</v>
      </c>
      <c r="G866">
        <v>1</v>
      </c>
      <c r="H866">
        <v>3</v>
      </c>
      <c r="I866" t="s">
        <v>1105</v>
      </c>
      <c r="J866" t="s">
        <v>1106</v>
      </c>
      <c r="K866" t="s">
        <v>1107</v>
      </c>
      <c r="L866">
        <v>1348</v>
      </c>
      <c r="N866">
        <v>1009</v>
      </c>
      <c r="O866" t="s">
        <v>133</v>
      </c>
      <c r="P866" t="s">
        <v>133</v>
      </c>
      <c r="Q866">
        <v>1000</v>
      </c>
      <c r="X866">
        <v>9.5000000000000001E-2</v>
      </c>
      <c r="Y866">
        <v>6143.8</v>
      </c>
      <c r="Z866">
        <v>0</v>
      </c>
      <c r="AA866">
        <v>0</v>
      </c>
      <c r="AB866">
        <v>0</v>
      </c>
      <c r="AC866">
        <v>0</v>
      </c>
      <c r="AD866">
        <v>1</v>
      </c>
      <c r="AE866">
        <v>0</v>
      </c>
      <c r="AF866" t="s">
        <v>3</v>
      </c>
      <c r="AG866">
        <v>9.5000000000000001E-2</v>
      </c>
      <c r="AH866">
        <v>2</v>
      </c>
      <c r="AI866">
        <v>68194252</v>
      </c>
      <c r="AJ866">
        <v>884</v>
      </c>
      <c r="AK866">
        <v>0</v>
      </c>
      <c r="AL866">
        <v>0</v>
      </c>
      <c r="AM866">
        <v>0</v>
      </c>
      <c r="AN866">
        <v>0</v>
      </c>
      <c r="AO866">
        <v>0</v>
      </c>
      <c r="AP866">
        <v>0</v>
      </c>
      <c r="AQ866">
        <v>0</v>
      </c>
      <c r="AR866">
        <v>0</v>
      </c>
    </row>
    <row r="867" spans="1:44" x14ac:dyDescent="0.2">
      <c r="A867">
        <f>ROW(Source!A542)</f>
        <v>542</v>
      </c>
      <c r="B867">
        <v>68194267</v>
      </c>
      <c r="C867">
        <v>68194241</v>
      </c>
      <c r="D867">
        <v>64808665</v>
      </c>
      <c r="E867">
        <v>1</v>
      </c>
      <c r="F867">
        <v>1</v>
      </c>
      <c r="G867">
        <v>1</v>
      </c>
      <c r="H867">
        <v>3</v>
      </c>
      <c r="I867" t="s">
        <v>798</v>
      </c>
      <c r="J867" t="s">
        <v>799</v>
      </c>
      <c r="K867" t="s">
        <v>800</v>
      </c>
      <c r="L867">
        <v>1346</v>
      </c>
      <c r="N867">
        <v>1009</v>
      </c>
      <c r="O867" t="s">
        <v>120</v>
      </c>
      <c r="P867" t="s">
        <v>120</v>
      </c>
      <c r="Q867">
        <v>1</v>
      </c>
      <c r="X867">
        <v>0.5</v>
      </c>
      <c r="Y867">
        <v>1.81</v>
      </c>
      <c r="Z867">
        <v>0</v>
      </c>
      <c r="AA867">
        <v>0</v>
      </c>
      <c r="AB867">
        <v>0</v>
      </c>
      <c r="AC867">
        <v>0</v>
      </c>
      <c r="AD867">
        <v>1</v>
      </c>
      <c r="AE867">
        <v>0</v>
      </c>
      <c r="AF867" t="s">
        <v>3</v>
      </c>
      <c r="AG867">
        <v>0.5</v>
      </c>
      <c r="AH867">
        <v>2</v>
      </c>
      <c r="AI867">
        <v>68194253</v>
      </c>
      <c r="AJ867">
        <v>885</v>
      </c>
      <c r="AK867">
        <v>0</v>
      </c>
      <c r="AL867">
        <v>0</v>
      </c>
      <c r="AM867">
        <v>0</v>
      </c>
      <c r="AN867">
        <v>0</v>
      </c>
      <c r="AO867">
        <v>0</v>
      </c>
      <c r="AP867">
        <v>0</v>
      </c>
      <c r="AQ867">
        <v>0</v>
      </c>
      <c r="AR867">
        <v>0</v>
      </c>
    </row>
    <row r="868" spans="1:44" x14ac:dyDescent="0.2">
      <c r="A868">
        <f>ROW(Source!A542)</f>
        <v>542</v>
      </c>
      <c r="B868">
        <v>68194268</v>
      </c>
      <c r="C868">
        <v>68194241</v>
      </c>
      <c r="D868">
        <v>64821659</v>
      </c>
      <c r="E868">
        <v>1</v>
      </c>
      <c r="F868">
        <v>1</v>
      </c>
      <c r="G868">
        <v>1</v>
      </c>
      <c r="H868">
        <v>3</v>
      </c>
      <c r="I868" t="s">
        <v>1108</v>
      </c>
      <c r="J868" t="s">
        <v>1109</v>
      </c>
      <c r="K868" t="s">
        <v>1110</v>
      </c>
      <c r="L868">
        <v>1348</v>
      </c>
      <c r="N868">
        <v>1009</v>
      </c>
      <c r="O868" t="s">
        <v>133</v>
      </c>
      <c r="P868" t="s">
        <v>133</v>
      </c>
      <c r="Q868">
        <v>1000</v>
      </c>
      <c r="X868">
        <v>0.23100000000000001</v>
      </c>
      <c r="Y868">
        <v>688.8</v>
      </c>
      <c r="Z868">
        <v>0</v>
      </c>
      <c r="AA868">
        <v>0</v>
      </c>
      <c r="AB868">
        <v>0</v>
      </c>
      <c r="AC868">
        <v>0</v>
      </c>
      <c r="AD868">
        <v>1</v>
      </c>
      <c r="AE868">
        <v>0</v>
      </c>
      <c r="AF868" t="s">
        <v>3</v>
      </c>
      <c r="AG868">
        <v>0.23100000000000001</v>
      </c>
      <c r="AH868">
        <v>2</v>
      </c>
      <c r="AI868">
        <v>68194255</v>
      </c>
      <c r="AJ868">
        <v>887</v>
      </c>
      <c r="AK868">
        <v>0</v>
      </c>
      <c r="AL868">
        <v>0</v>
      </c>
      <c r="AM868">
        <v>0</v>
      </c>
      <c r="AN868">
        <v>0</v>
      </c>
      <c r="AO868">
        <v>0</v>
      </c>
      <c r="AP868">
        <v>0</v>
      </c>
      <c r="AQ868">
        <v>0</v>
      </c>
      <c r="AR868">
        <v>0</v>
      </c>
    </row>
    <row r="869" spans="1:44" x14ac:dyDescent="0.2">
      <c r="A869">
        <f>ROW(Source!A545)</f>
        <v>545</v>
      </c>
      <c r="B869">
        <v>68194285</v>
      </c>
      <c r="C869">
        <v>68194271</v>
      </c>
      <c r="D869">
        <v>18434709</v>
      </c>
      <c r="E869">
        <v>1</v>
      </c>
      <c r="F869">
        <v>1</v>
      </c>
      <c r="G869">
        <v>1</v>
      </c>
      <c r="H869">
        <v>1</v>
      </c>
      <c r="I869" t="s">
        <v>1088</v>
      </c>
      <c r="J869" t="s">
        <v>3</v>
      </c>
      <c r="K869" t="s">
        <v>1089</v>
      </c>
      <c r="L869">
        <v>1369</v>
      </c>
      <c r="N869">
        <v>1013</v>
      </c>
      <c r="O869" t="s">
        <v>665</v>
      </c>
      <c r="P869" t="s">
        <v>665</v>
      </c>
      <c r="Q869">
        <v>1</v>
      </c>
      <c r="X869">
        <v>27.86</v>
      </c>
      <c r="Y869">
        <v>0</v>
      </c>
      <c r="Z869">
        <v>0</v>
      </c>
      <c r="AA869">
        <v>0</v>
      </c>
      <c r="AB869">
        <v>11.27</v>
      </c>
      <c r="AC869">
        <v>0</v>
      </c>
      <c r="AD869">
        <v>1</v>
      </c>
      <c r="AE869">
        <v>1</v>
      </c>
      <c r="AF869" t="s">
        <v>21</v>
      </c>
      <c r="AG869">
        <v>32.038999999999994</v>
      </c>
      <c r="AH869">
        <v>2</v>
      </c>
      <c r="AI869">
        <v>68194272</v>
      </c>
      <c r="AJ869">
        <v>888</v>
      </c>
      <c r="AK869">
        <v>0</v>
      </c>
      <c r="AL869">
        <v>0</v>
      </c>
      <c r="AM869">
        <v>0</v>
      </c>
      <c r="AN869">
        <v>0</v>
      </c>
      <c r="AO869">
        <v>0</v>
      </c>
      <c r="AP869">
        <v>0</v>
      </c>
      <c r="AQ869">
        <v>0</v>
      </c>
      <c r="AR869">
        <v>0</v>
      </c>
    </row>
    <row r="870" spans="1:44" x14ac:dyDescent="0.2">
      <c r="A870">
        <f>ROW(Source!A545)</f>
        <v>545</v>
      </c>
      <c r="B870">
        <v>68194286</v>
      </c>
      <c r="C870">
        <v>68194271</v>
      </c>
      <c r="D870">
        <v>121548</v>
      </c>
      <c r="E870">
        <v>1</v>
      </c>
      <c r="F870">
        <v>1</v>
      </c>
      <c r="G870">
        <v>1</v>
      </c>
      <c r="H870">
        <v>1</v>
      </c>
      <c r="I870" t="s">
        <v>44</v>
      </c>
      <c r="J870" t="s">
        <v>3</v>
      </c>
      <c r="K870" t="s">
        <v>723</v>
      </c>
      <c r="L870">
        <v>608254</v>
      </c>
      <c r="N870">
        <v>1013</v>
      </c>
      <c r="O870" t="s">
        <v>724</v>
      </c>
      <c r="P870" t="s">
        <v>724</v>
      </c>
      <c r="Q870">
        <v>1</v>
      </c>
      <c r="X870">
        <v>0.23</v>
      </c>
      <c r="Y870">
        <v>0</v>
      </c>
      <c r="Z870">
        <v>0</v>
      </c>
      <c r="AA870">
        <v>0</v>
      </c>
      <c r="AB870">
        <v>0</v>
      </c>
      <c r="AC870">
        <v>0</v>
      </c>
      <c r="AD870">
        <v>1</v>
      </c>
      <c r="AE870">
        <v>2</v>
      </c>
      <c r="AF870" t="s">
        <v>20</v>
      </c>
      <c r="AG870">
        <v>0.28750000000000003</v>
      </c>
      <c r="AH870">
        <v>2</v>
      </c>
      <c r="AI870">
        <v>68194273</v>
      </c>
      <c r="AJ870">
        <v>889</v>
      </c>
      <c r="AK870">
        <v>0</v>
      </c>
      <c r="AL870">
        <v>0</v>
      </c>
      <c r="AM870">
        <v>0</v>
      </c>
      <c r="AN870">
        <v>0</v>
      </c>
      <c r="AO870">
        <v>0</v>
      </c>
      <c r="AP870">
        <v>0</v>
      </c>
      <c r="AQ870">
        <v>0</v>
      </c>
      <c r="AR870">
        <v>0</v>
      </c>
    </row>
    <row r="871" spans="1:44" x14ac:dyDescent="0.2">
      <c r="A871">
        <f>ROW(Source!A545)</f>
        <v>545</v>
      </c>
      <c r="B871">
        <v>68194287</v>
      </c>
      <c r="C871">
        <v>68194271</v>
      </c>
      <c r="D871">
        <v>64871408</v>
      </c>
      <c r="E871">
        <v>1</v>
      </c>
      <c r="F871">
        <v>1</v>
      </c>
      <c r="G871">
        <v>1</v>
      </c>
      <c r="H871">
        <v>2</v>
      </c>
      <c r="I871" t="s">
        <v>789</v>
      </c>
      <c r="J871" t="s">
        <v>790</v>
      </c>
      <c r="K871" t="s">
        <v>791</v>
      </c>
      <c r="L871">
        <v>1368</v>
      </c>
      <c r="N871">
        <v>1011</v>
      </c>
      <c r="O871" t="s">
        <v>669</v>
      </c>
      <c r="P871" t="s">
        <v>669</v>
      </c>
      <c r="Q871">
        <v>1</v>
      </c>
      <c r="X871">
        <v>0.23</v>
      </c>
      <c r="Y871">
        <v>0</v>
      </c>
      <c r="Z871">
        <v>31.26</v>
      </c>
      <c r="AA871">
        <v>13.5</v>
      </c>
      <c r="AB871">
        <v>0</v>
      </c>
      <c r="AC871">
        <v>0</v>
      </c>
      <c r="AD871">
        <v>1</v>
      </c>
      <c r="AE871">
        <v>0</v>
      </c>
      <c r="AF871" t="s">
        <v>20</v>
      </c>
      <c r="AG871">
        <v>0.28750000000000003</v>
      </c>
      <c r="AH871">
        <v>2</v>
      </c>
      <c r="AI871">
        <v>68194274</v>
      </c>
      <c r="AJ871">
        <v>890</v>
      </c>
      <c r="AK871">
        <v>0</v>
      </c>
      <c r="AL871">
        <v>0</v>
      </c>
      <c r="AM871">
        <v>0</v>
      </c>
      <c r="AN871">
        <v>0</v>
      </c>
      <c r="AO871">
        <v>0</v>
      </c>
      <c r="AP871">
        <v>0</v>
      </c>
      <c r="AQ871">
        <v>0</v>
      </c>
      <c r="AR871">
        <v>0</v>
      </c>
    </row>
    <row r="872" spans="1:44" x14ac:dyDescent="0.2">
      <c r="A872">
        <f>ROW(Source!A545)</f>
        <v>545</v>
      </c>
      <c r="B872">
        <v>68194288</v>
      </c>
      <c r="C872">
        <v>68194271</v>
      </c>
      <c r="D872">
        <v>64871898</v>
      </c>
      <c r="E872">
        <v>1</v>
      </c>
      <c r="F872">
        <v>1</v>
      </c>
      <c r="G872">
        <v>1</v>
      </c>
      <c r="H872">
        <v>2</v>
      </c>
      <c r="I872" t="s">
        <v>1090</v>
      </c>
      <c r="J872" t="s">
        <v>1091</v>
      </c>
      <c r="K872" t="s">
        <v>1092</v>
      </c>
      <c r="L872">
        <v>1368</v>
      </c>
      <c r="N872">
        <v>1011</v>
      </c>
      <c r="O872" t="s">
        <v>669</v>
      </c>
      <c r="P872" t="s">
        <v>669</v>
      </c>
      <c r="Q872">
        <v>1</v>
      </c>
      <c r="X872">
        <v>3.68</v>
      </c>
      <c r="Y872">
        <v>0</v>
      </c>
      <c r="Z872">
        <v>30</v>
      </c>
      <c r="AA872">
        <v>0</v>
      </c>
      <c r="AB872">
        <v>0</v>
      </c>
      <c r="AC872">
        <v>0</v>
      </c>
      <c r="AD872">
        <v>1</v>
      </c>
      <c r="AE872">
        <v>0</v>
      </c>
      <c r="AF872" t="s">
        <v>20</v>
      </c>
      <c r="AG872">
        <v>4.6000000000000005</v>
      </c>
      <c r="AH872">
        <v>2</v>
      </c>
      <c r="AI872">
        <v>68194275</v>
      </c>
      <c r="AJ872">
        <v>891</v>
      </c>
      <c r="AK872">
        <v>0</v>
      </c>
      <c r="AL872">
        <v>0</v>
      </c>
      <c r="AM872">
        <v>0</v>
      </c>
      <c r="AN872">
        <v>0</v>
      </c>
      <c r="AO872">
        <v>0</v>
      </c>
      <c r="AP872">
        <v>0</v>
      </c>
      <c r="AQ872">
        <v>0</v>
      </c>
      <c r="AR872">
        <v>0</v>
      </c>
    </row>
    <row r="873" spans="1:44" x14ac:dyDescent="0.2">
      <c r="A873">
        <f>ROW(Source!A545)</f>
        <v>545</v>
      </c>
      <c r="B873">
        <v>68194289</v>
      </c>
      <c r="C873">
        <v>68194271</v>
      </c>
      <c r="D873">
        <v>64872992</v>
      </c>
      <c r="E873">
        <v>1</v>
      </c>
      <c r="F873">
        <v>1</v>
      </c>
      <c r="G873">
        <v>1</v>
      </c>
      <c r="H873">
        <v>2</v>
      </c>
      <c r="I873" t="s">
        <v>1093</v>
      </c>
      <c r="J873" t="s">
        <v>1094</v>
      </c>
      <c r="K873" t="s">
        <v>1095</v>
      </c>
      <c r="L873">
        <v>1368</v>
      </c>
      <c r="N873">
        <v>1011</v>
      </c>
      <c r="O873" t="s">
        <v>669</v>
      </c>
      <c r="P873" t="s">
        <v>669</v>
      </c>
      <c r="Q873">
        <v>1</v>
      </c>
      <c r="X873">
        <v>4.5</v>
      </c>
      <c r="Y873">
        <v>0</v>
      </c>
      <c r="Z873">
        <v>2.7</v>
      </c>
      <c r="AA873">
        <v>0</v>
      </c>
      <c r="AB873">
        <v>0</v>
      </c>
      <c r="AC873">
        <v>0</v>
      </c>
      <c r="AD873">
        <v>1</v>
      </c>
      <c r="AE873">
        <v>0</v>
      </c>
      <c r="AF873" t="s">
        <v>20</v>
      </c>
      <c r="AG873">
        <v>5.625</v>
      </c>
      <c r="AH873">
        <v>2</v>
      </c>
      <c r="AI873">
        <v>68194276</v>
      </c>
      <c r="AJ873">
        <v>892</v>
      </c>
      <c r="AK873">
        <v>0</v>
      </c>
      <c r="AL873">
        <v>0</v>
      </c>
      <c r="AM873">
        <v>0</v>
      </c>
      <c r="AN873">
        <v>0</v>
      </c>
      <c r="AO873">
        <v>0</v>
      </c>
      <c r="AP873">
        <v>0</v>
      </c>
      <c r="AQ873">
        <v>0</v>
      </c>
      <c r="AR873">
        <v>0</v>
      </c>
    </row>
    <row r="874" spans="1:44" x14ac:dyDescent="0.2">
      <c r="A874">
        <f>ROW(Source!A545)</f>
        <v>545</v>
      </c>
      <c r="B874">
        <v>68194290</v>
      </c>
      <c r="C874">
        <v>68194271</v>
      </c>
      <c r="D874">
        <v>64873129</v>
      </c>
      <c r="E874">
        <v>1</v>
      </c>
      <c r="F874">
        <v>1</v>
      </c>
      <c r="G874">
        <v>1</v>
      </c>
      <c r="H874">
        <v>2</v>
      </c>
      <c r="I874" t="s">
        <v>715</v>
      </c>
      <c r="J874" t="s">
        <v>716</v>
      </c>
      <c r="K874" t="s">
        <v>717</v>
      </c>
      <c r="L874">
        <v>1368</v>
      </c>
      <c r="N874">
        <v>1011</v>
      </c>
      <c r="O874" t="s">
        <v>669</v>
      </c>
      <c r="P874" t="s">
        <v>669</v>
      </c>
      <c r="Q874">
        <v>1</v>
      </c>
      <c r="X874">
        <v>0.33</v>
      </c>
      <c r="Y874">
        <v>0</v>
      </c>
      <c r="Z874">
        <v>87.17</v>
      </c>
      <c r="AA874">
        <v>11.6</v>
      </c>
      <c r="AB874">
        <v>0</v>
      </c>
      <c r="AC874">
        <v>0</v>
      </c>
      <c r="AD874">
        <v>1</v>
      </c>
      <c r="AE874">
        <v>0</v>
      </c>
      <c r="AF874" t="s">
        <v>20</v>
      </c>
      <c r="AG874">
        <v>0.41250000000000003</v>
      </c>
      <c r="AH874">
        <v>2</v>
      </c>
      <c r="AI874">
        <v>68194277</v>
      </c>
      <c r="AJ874">
        <v>893</v>
      </c>
      <c r="AK874">
        <v>0</v>
      </c>
      <c r="AL874">
        <v>0</v>
      </c>
      <c r="AM874">
        <v>0</v>
      </c>
      <c r="AN874">
        <v>0</v>
      </c>
      <c r="AO874">
        <v>0</v>
      </c>
      <c r="AP874">
        <v>0</v>
      </c>
      <c r="AQ874">
        <v>0</v>
      </c>
      <c r="AR874">
        <v>0</v>
      </c>
    </row>
    <row r="875" spans="1:44" x14ac:dyDescent="0.2">
      <c r="A875">
        <f>ROW(Source!A545)</f>
        <v>545</v>
      </c>
      <c r="B875">
        <v>68194291</v>
      </c>
      <c r="C875">
        <v>68194271</v>
      </c>
      <c r="D875">
        <v>64807275</v>
      </c>
      <c r="E875">
        <v>1</v>
      </c>
      <c r="F875">
        <v>1</v>
      </c>
      <c r="G875">
        <v>1</v>
      </c>
      <c r="H875">
        <v>3</v>
      </c>
      <c r="I875" t="s">
        <v>1096</v>
      </c>
      <c r="J875" t="s">
        <v>1097</v>
      </c>
      <c r="K875" t="s">
        <v>1098</v>
      </c>
      <c r="L875">
        <v>1348</v>
      </c>
      <c r="N875">
        <v>1009</v>
      </c>
      <c r="O875" t="s">
        <v>133</v>
      </c>
      <c r="P875" t="s">
        <v>133</v>
      </c>
      <c r="Q875">
        <v>1000</v>
      </c>
      <c r="X875">
        <v>6.0000000000000001E-3</v>
      </c>
      <c r="Y875">
        <v>1160</v>
      </c>
      <c r="Z875">
        <v>0</v>
      </c>
      <c r="AA875">
        <v>0</v>
      </c>
      <c r="AB875">
        <v>0</v>
      </c>
      <c r="AC875">
        <v>0</v>
      </c>
      <c r="AD875">
        <v>1</v>
      </c>
      <c r="AE875">
        <v>0</v>
      </c>
      <c r="AF875" t="s">
        <v>3</v>
      </c>
      <c r="AG875">
        <v>6.0000000000000001E-3</v>
      </c>
      <c r="AH875">
        <v>2</v>
      </c>
      <c r="AI875">
        <v>68194278</v>
      </c>
      <c r="AJ875">
        <v>894</v>
      </c>
      <c r="AK875">
        <v>0</v>
      </c>
      <c r="AL875">
        <v>0</v>
      </c>
      <c r="AM875">
        <v>0</v>
      </c>
      <c r="AN875">
        <v>0</v>
      </c>
      <c r="AO875">
        <v>0</v>
      </c>
      <c r="AP875">
        <v>0</v>
      </c>
      <c r="AQ875">
        <v>0</v>
      </c>
      <c r="AR875">
        <v>0</v>
      </c>
    </row>
    <row r="876" spans="1:44" x14ac:dyDescent="0.2">
      <c r="A876">
        <f>ROW(Source!A545)</f>
        <v>545</v>
      </c>
      <c r="B876">
        <v>68194292</v>
      </c>
      <c r="C876">
        <v>68194271</v>
      </c>
      <c r="D876">
        <v>64807310</v>
      </c>
      <c r="E876">
        <v>1</v>
      </c>
      <c r="F876">
        <v>1</v>
      </c>
      <c r="G876">
        <v>1</v>
      </c>
      <c r="H876">
        <v>3</v>
      </c>
      <c r="I876" t="s">
        <v>1099</v>
      </c>
      <c r="J876" t="s">
        <v>1100</v>
      </c>
      <c r="K876" t="s">
        <v>1101</v>
      </c>
      <c r="L876">
        <v>1348</v>
      </c>
      <c r="N876">
        <v>1009</v>
      </c>
      <c r="O876" t="s">
        <v>133</v>
      </c>
      <c r="P876" t="s">
        <v>133</v>
      </c>
      <c r="Q876">
        <v>1000</v>
      </c>
      <c r="X876">
        <v>0.13200000000000001</v>
      </c>
      <c r="Y876">
        <v>1383.11</v>
      </c>
      <c r="Z876">
        <v>0</v>
      </c>
      <c r="AA876">
        <v>0</v>
      </c>
      <c r="AB876">
        <v>0</v>
      </c>
      <c r="AC876">
        <v>0</v>
      </c>
      <c r="AD876">
        <v>1</v>
      </c>
      <c r="AE876">
        <v>0</v>
      </c>
      <c r="AF876" t="s">
        <v>3</v>
      </c>
      <c r="AG876">
        <v>0.13200000000000001</v>
      </c>
      <c r="AH876">
        <v>2</v>
      </c>
      <c r="AI876">
        <v>68194279</v>
      </c>
      <c r="AJ876">
        <v>895</v>
      </c>
      <c r="AK876">
        <v>0</v>
      </c>
      <c r="AL876">
        <v>0</v>
      </c>
      <c r="AM876">
        <v>0</v>
      </c>
      <c r="AN876">
        <v>0</v>
      </c>
      <c r="AO876">
        <v>0</v>
      </c>
      <c r="AP876">
        <v>0</v>
      </c>
      <c r="AQ876">
        <v>0</v>
      </c>
      <c r="AR876">
        <v>0</v>
      </c>
    </row>
    <row r="877" spans="1:44" x14ac:dyDescent="0.2">
      <c r="A877">
        <f>ROW(Source!A545)</f>
        <v>545</v>
      </c>
      <c r="B877">
        <v>68194293</v>
      </c>
      <c r="C877">
        <v>68194271</v>
      </c>
      <c r="D877">
        <v>64807311</v>
      </c>
      <c r="E877">
        <v>1</v>
      </c>
      <c r="F877">
        <v>1</v>
      </c>
      <c r="G877">
        <v>1</v>
      </c>
      <c r="H877">
        <v>3</v>
      </c>
      <c r="I877" t="s">
        <v>1102</v>
      </c>
      <c r="J877" t="s">
        <v>1103</v>
      </c>
      <c r="K877" t="s">
        <v>1104</v>
      </c>
      <c r="L877">
        <v>1348</v>
      </c>
      <c r="N877">
        <v>1009</v>
      </c>
      <c r="O877" t="s">
        <v>133</v>
      </c>
      <c r="P877" t="s">
        <v>133</v>
      </c>
      <c r="Q877">
        <v>1000</v>
      </c>
      <c r="X877">
        <v>1.9E-2</v>
      </c>
      <c r="Y877">
        <v>1525.49</v>
      </c>
      <c r="Z877">
        <v>0</v>
      </c>
      <c r="AA877">
        <v>0</v>
      </c>
      <c r="AB877">
        <v>0</v>
      </c>
      <c r="AC877">
        <v>0</v>
      </c>
      <c r="AD877">
        <v>1</v>
      </c>
      <c r="AE877">
        <v>0</v>
      </c>
      <c r="AF877" t="s">
        <v>3</v>
      </c>
      <c r="AG877">
        <v>1.9E-2</v>
      </c>
      <c r="AH877">
        <v>2</v>
      </c>
      <c r="AI877">
        <v>68194280</v>
      </c>
      <c r="AJ877">
        <v>896</v>
      </c>
      <c r="AK877">
        <v>0</v>
      </c>
      <c r="AL877">
        <v>0</v>
      </c>
      <c r="AM877">
        <v>0</v>
      </c>
      <c r="AN877">
        <v>0</v>
      </c>
      <c r="AO877">
        <v>0</v>
      </c>
      <c r="AP877">
        <v>0</v>
      </c>
      <c r="AQ877">
        <v>0</v>
      </c>
      <c r="AR877">
        <v>0</v>
      </c>
    </row>
    <row r="878" spans="1:44" x14ac:dyDescent="0.2">
      <c r="A878">
        <f>ROW(Source!A545)</f>
        <v>545</v>
      </c>
      <c r="B878">
        <v>68194294</v>
      </c>
      <c r="C878">
        <v>68194271</v>
      </c>
      <c r="D878">
        <v>64808650</v>
      </c>
      <c r="E878">
        <v>1</v>
      </c>
      <c r="F878">
        <v>1</v>
      </c>
      <c r="G878">
        <v>1</v>
      </c>
      <c r="H878">
        <v>3</v>
      </c>
      <c r="I878" t="s">
        <v>466</v>
      </c>
      <c r="J878" t="s">
        <v>468</v>
      </c>
      <c r="K878" t="s">
        <v>467</v>
      </c>
      <c r="L878">
        <v>1327</v>
      </c>
      <c r="N878">
        <v>1005</v>
      </c>
      <c r="O878" t="s">
        <v>31</v>
      </c>
      <c r="P878" t="s">
        <v>31</v>
      </c>
      <c r="Q878">
        <v>1</v>
      </c>
      <c r="X878">
        <v>116</v>
      </c>
      <c r="Y878">
        <v>5.71</v>
      </c>
      <c r="Z878">
        <v>0</v>
      </c>
      <c r="AA878">
        <v>0</v>
      </c>
      <c r="AB878">
        <v>0</v>
      </c>
      <c r="AC878">
        <v>0</v>
      </c>
      <c r="AD878">
        <v>1</v>
      </c>
      <c r="AE878">
        <v>0</v>
      </c>
      <c r="AF878" t="s">
        <v>3</v>
      </c>
      <c r="AG878">
        <v>116</v>
      </c>
      <c r="AH878">
        <v>2</v>
      </c>
      <c r="AI878">
        <v>68194281</v>
      </c>
      <c r="AJ878">
        <v>897</v>
      </c>
      <c r="AK878">
        <v>0</v>
      </c>
      <c r="AL878">
        <v>0</v>
      </c>
      <c r="AM878">
        <v>0</v>
      </c>
      <c r="AN878">
        <v>0</v>
      </c>
      <c r="AO878">
        <v>0</v>
      </c>
      <c r="AP878">
        <v>0</v>
      </c>
      <c r="AQ878">
        <v>0</v>
      </c>
      <c r="AR878">
        <v>0</v>
      </c>
    </row>
    <row r="879" spans="1:44" x14ac:dyDescent="0.2">
      <c r="A879">
        <f>ROW(Source!A545)</f>
        <v>545</v>
      </c>
      <c r="B879">
        <v>68194295</v>
      </c>
      <c r="C879">
        <v>68194271</v>
      </c>
      <c r="D879">
        <v>64808653</v>
      </c>
      <c r="E879">
        <v>1</v>
      </c>
      <c r="F879">
        <v>1</v>
      </c>
      <c r="G879">
        <v>1</v>
      </c>
      <c r="H879">
        <v>3</v>
      </c>
      <c r="I879" t="s">
        <v>1105</v>
      </c>
      <c r="J879" t="s">
        <v>1106</v>
      </c>
      <c r="K879" t="s">
        <v>1107</v>
      </c>
      <c r="L879">
        <v>1348</v>
      </c>
      <c r="N879">
        <v>1009</v>
      </c>
      <c r="O879" t="s">
        <v>133</v>
      </c>
      <c r="P879" t="s">
        <v>133</v>
      </c>
      <c r="Q879">
        <v>1000</v>
      </c>
      <c r="X879">
        <v>5.7000000000000002E-2</v>
      </c>
      <c r="Y879">
        <v>6143.8</v>
      </c>
      <c r="Z879">
        <v>0</v>
      </c>
      <c r="AA879">
        <v>0</v>
      </c>
      <c r="AB879">
        <v>0</v>
      </c>
      <c r="AC879">
        <v>0</v>
      </c>
      <c r="AD879">
        <v>1</v>
      </c>
      <c r="AE879">
        <v>0</v>
      </c>
      <c r="AF879" t="s">
        <v>3</v>
      </c>
      <c r="AG879">
        <v>5.7000000000000002E-2</v>
      </c>
      <c r="AH879">
        <v>2</v>
      </c>
      <c r="AI879">
        <v>68194282</v>
      </c>
      <c r="AJ879">
        <v>898</v>
      </c>
      <c r="AK879">
        <v>0</v>
      </c>
      <c r="AL879">
        <v>0</v>
      </c>
      <c r="AM879">
        <v>0</v>
      </c>
      <c r="AN879">
        <v>0</v>
      </c>
      <c r="AO879">
        <v>0</v>
      </c>
      <c r="AP879">
        <v>0</v>
      </c>
      <c r="AQ879">
        <v>0</v>
      </c>
      <c r="AR879">
        <v>0</v>
      </c>
    </row>
    <row r="880" spans="1:44" x14ac:dyDescent="0.2">
      <c r="A880">
        <f>ROW(Source!A545)</f>
        <v>545</v>
      </c>
      <c r="B880">
        <v>68194296</v>
      </c>
      <c r="C880">
        <v>68194271</v>
      </c>
      <c r="D880">
        <v>64821659</v>
      </c>
      <c r="E880">
        <v>1</v>
      </c>
      <c r="F880">
        <v>1</v>
      </c>
      <c r="G880">
        <v>1</v>
      </c>
      <c r="H880">
        <v>3</v>
      </c>
      <c r="I880" t="s">
        <v>1108</v>
      </c>
      <c r="J880" t="s">
        <v>1109</v>
      </c>
      <c r="K880" t="s">
        <v>1110</v>
      </c>
      <c r="L880">
        <v>1348</v>
      </c>
      <c r="N880">
        <v>1009</v>
      </c>
      <c r="O880" t="s">
        <v>133</v>
      </c>
      <c r="P880" t="s">
        <v>133</v>
      </c>
      <c r="Q880">
        <v>1000</v>
      </c>
      <c r="X880">
        <v>0.106</v>
      </c>
      <c r="Y880">
        <v>688.8</v>
      </c>
      <c r="Z880">
        <v>0</v>
      </c>
      <c r="AA880">
        <v>0</v>
      </c>
      <c r="AB880">
        <v>0</v>
      </c>
      <c r="AC880">
        <v>0</v>
      </c>
      <c r="AD880">
        <v>1</v>
      </c>
      <c r="AE880">
        <v>0</v>
      </c>
      <c r="AF880" t="s">
        <v>3</v>
      </c>
      <c r="AG880">
        <v>0.106</v>
      </c>
      <c r="AH880">
        <v>2</v>
      </c>
      <c r="AI880">
        <v>68194284</v>
      </c>
      <c r="AJ880">
        <v>900</v>
      </c>
      <c r="AK880">
        <v>0</v>
      </c>
      <c r="AL880">
        <v>0</v>
      </c>
      <c r="AM880">
        <v>0</v>
      </c>
      <c r="AN880">
        <v>0</v>
      </c>
      <c r="AO880">
        <v>0</v>
      </c>
      <c r="AP880">
        <v>0</v>
      </c>
      <c r="AQ880">
        <v>0</v>
      </c>
      <c r="AR880">
        <v>0</v>
      </c>
    </row>
    <row r="881" spans="1:44" x14ac:dyDescent="0.2">
      <c r="A881">
        <f>ROW(Source!A548)</f>
        <v>548</v>
      </c>
      <c r="B881">
        <v>68194306</v>
      </c>
      <c r="C881">
        <v>68194299</v>
      </c>
      <c r="D881">
        <v>18411771</v>
      </c>
      <c r="E881">
        <v>1</v>
      </c>
      <c r="F881">
        <v>1</v>
      </c>
      <c r="G881">
        <v>1</v>
      </c>
      <c r="H881">
        <v>1</v>
      </c>
      <c r="I881" t="s">
        <v>1111</v>
      </c>
      <c r="J881" t="s">
        <v>3</v>
      </c>
      <c r="K881" t="s">
        <v>1112</v>
      </c>
      <c r="L881">
        <v>1369</v>
      </c>
      <c r="N881">
        <v>1013</v>
      </c>
      <c r="O881" t="s">
        <v>665</v>
      </c>
      <c r="P881" t="s">
        <v>665</v>
      </c>
      <c r="Q881">
        <v>1</v>
      </c>
      <c r="X881">
        <v>39.51</v>
      </c>
      <c r="Y881">
        <v>0</v>
      </c>
      <c r="Z881">
        <v>0</v>
      </c>
      <c r="AA881">
        <v>0</v>
      </c>
      <c r="AB881">
        <v>7.94</v>
      </c>
      <c r="AC881">
        <v>0</v>
      </c>
      <c r="AD881">
        <v>1</v>
      </c>
      <c r="AE881">
        <v>1</v>
      </c>
      <c r="AF881" t="s">
        <v>21</v>
      </c>
      <c r="AG881">
        <v>45.436499999999995</v>
      </c>
      <c r="AH881">
        <v>2</v>
      </c>
      <c r="AI881">
        <v>68194300</v>
      </c>
      <c r="AJ881">
        <v>901</v>
      </c>
      <c r="AK881">
        <v>0</v>
      </c>
      <c r="AL881">
        <v>0</v>
      </c>
      <c r="AM881">
        <v>0</v>
      </c>
      <c r="AN881">
        <v>0</v>
      </c>
      <c r="AO881">
        <v>0</v>
      </c>
      <c r="AP881">
        <v>0</v>
      </c>
      <c r="AQ881">
        <v>0</v>
      </c>
      <c r="AR881">
        <v>0</v>
      </c>
    </row>
    <row r="882" spans="1:44" x14ac:dyDescent="0.2">
      <c r="A882">
        <f>ROW(Source!A548)</f>
        <v>548</v>
      </c>
      <c r="B882">
        <v>68194307</v>
      </c>
      <c r="C882">
        <v>68194299</v>
      </c>
      <c r="D882">
        <v>121548</v>
      </c>
      <c r="E882">
        <v>1</v>
      </c>
      <c r="F882">
        <v>1</v>
      </c>
      <c r="G882">
        <v>1</v>
      </c>
      <c r="H882">
        <v>1</v>
      </c>
      <c r="I882" t="s">
        <v>44</v>
      </c>
      <c r="J882" t="s">
        <v>3</v>
      </c>
      <c r="K882" t="s">
        <v>723</v>
      </c>
      <c r="L882">
        <v>608254</v>
      </c>
      <c r="N882">
        <v>1013</v>
      </c>
      <c r="O882" t="s">
        <v>724</v>
      </c>
      <c r="P882" t="s">
        <v>724</v>
      </c>
      <c r="Q882">
        <v>1</v>
      </c>
      <c r="X882">
        <v>1.27</v>
      </c>
      <c r="Y882">
        <v>0</v>
      </c>
      <c r="Z882">
        <v>0</v>
      </c>
      <c r="AA882">
        <v>0</v>
      </c>
      <c r="AB882">
        <v>0</v>
      </c>
      <c r="AC882">
        <v>0</v>
      </c>
      <c r="AD882">
        <v>1</v>
      </c>
      <c r="AE882">
        <v>2</v>
      </c>
      <c r="AF882" t="s">
        <v>20</v>
      </c>
      <c r="AG882">
        <v>1.5874999999999999</v>
      </c>
      <c r="AH882">
        <v>2</v>
      </c>
      <c r="AI882">
        <v>68194301</v>
      </c>
      <c r="AJ882">
        <v>902</v>
      </c>
      <c r="AK882">
        <v>0</v>
      </c>
      <c r="AL882">
        <v>0</v>
      </c>
      <c r="AM882">
        <v>0</v>
      </c>
      <c r="AN882">
        <v>0</v>
      </c>
      <c r="AO882">
        <v>0</v>
      </c>
      <c r="AP882">
        <v>0</v>
      </c>
      <c r="AQ882">
        <v>0</v>
      </c>
      <c r="AR882">
        <v>0</v>
      </c>
    </row>
    <row r="883" spans="1:44" x14ac:dyDescent="0.2">
      <c r="A883">
        <f>ROW(Source!A548)</f>
        <v>548</v>
      </c>
      <c r="B883">
        <v>68194308</v>
      </c>
      <c r="C883">
        <v>68194299</v>
      </c>
      <c r="D883">
        <v>64871408</v>
      </c>
      <c r="E883">
        <v>1</v>
      </c>
      <c r="F883">
        <v>1</v>
      </c>
      <c r="G883">
        <v>1</v>
      </c>
      <c r="H883">
        <v>2</v>
      </c>
      <c r="I883" t="s">
        <v>789</v>
      </c>
      <c r="J883" t="s">
        <v>790</v>
      </c>
      <c r="K883" t="s">
        <v>791</v>
      </c>
      <c r="L883">
        <v>1368</v>
      </c>
      <c r="N883">
        <v>1011</v>
      </c>
      <c r="O883" t="s">
        <v>669</v>
      </c>
      <c r="P883" t="s">
        <v>669</v>
      </c>
      <c r="Q883">
        <v>1</v>
      </c>
      <c r="X883">
        <v>1.27</v>
      </c>
      <c r="Y883">
        <v>0</v>
      </c>
      <c r="Z883">
        <v>31.26</v>
      </c>
      <c r="AA883">
        <v>13.5</v>
      </c>
      <c r="AB883">
        <v>0</v>
      </c>
      <c r="AC883">
        <v>0</v>
      </c>
      <c r="AD883">
        <v>1</v>
      </c>
      <c r="AE883">
        <v>0</v>
      </c>
      <c r="AF883" t="s">
        <v>20</v>
      </c>
      <c r="AG883">
        <v>1.5874999999999999</v>
      </c>
      <c r="AH883">
        <v>2</v>
      </c>
      <c r="AI883">
        <v>68194302</v>
      </c>
      <c r="AJ883">
        <v>903</v>
      </c>
      <c r="AK883">
        <v>0</v>
      </c>
      <c r="AL883">
        <v>0</v>
      </c>
      <c r="AM883">
        <v>0</v>
      </c>
      <c r="AN883">
        <v>0</v>
      </c>
      <c r="AO883">
        <v>0</v>
      </c>
      <c r="AP883">
        <v>0</v>
      </c>
      <c r="AQ883">
        <v>0</v>
      </c>
      <c r="AR883">
        <v>0</v>
      </c>
    </row>
    <row r="884" spans="1:44" x14ac:dyDescent="0.2">
      <c r="A884">
        <f>ROW(Source!A548)</f>
        <v>548</v>
      </c>
      <c r="B884">
        <v>68194309</v>
      </c>
      <c r="C884">
        <v>68194299</v>
      </c>
      <c r="D884">
        <v>64871825</v>
      </c>
      <c r="E884">
        <v>1</v>
      </c>
      <c r="F884">
        <v>1</v>
      </c>
      <c r="G884">
        <v>1</v>
      </c>
      <c r="H884">
        <v>2</v>
      </c>
      <c r="I884" t="s">
        <v>1113</v>
      </c>
      <c r="J884" t="s">
        <v>1114</v>
      </c>
      <c r="K884" t="s">
        <v>1115</v>
      </c>
      <c r="L884">
        <v>1368</v>
      </c>
      <c r="N884">
        <v>1011</v>
      </c>
      <c r="O884" t="s">
        <v>669</v>
      </c>
      <c r="P884" t="s">
        <v>669</v>
      </c>
      <c r="Q884">
        <v>1</v>
      </c>
      <c r="X884">
        <v>9.07</v>
      </c>
      <c r="Y884">
        <v>0</v>
      </c>
      <c r="Z884">
        <v>0.5</v>
      </c>
      <c r="AA884">
        <v>0</v>
      </c>
      <c r="AB884">
        <v>0</v>
      </c>
      <c r="AC884">
        <v>0</v>
      </c>
      <c r="AD884">
        <v>1</v>
      </c>
      <c r="AE884">
        <v>0</v>
      </c>
      <c r="AF884" t="s">
        <v>20</v>
      </c>
      <c r="AG884">
        <v>11.3375</v>
      </c>
      <c r="AH884">
        <v>2</v>
      </c>
      <c r="AI884">
        <v>68194303</v>
      </c>
      <c r="AJ884">
        <v>904</v>
      </c>
      <c r="AK884">
        <v>0</v>
      </c>
      <c r="AL884">
        <v>0</v>
      </c>
      <c r="AM884">
        <v>0</v>
      </c>
      <c r="AN884">
        <v>0</v>
      </c>
      <c r="AO884">
        <v>0</v>
      </c>
      <c r="AP884">
        <v>0</v>
      </c>
      <c r="AQ884">
        <v>0</v>
      </c>
      <c r="AR884">
        <v>0</v>
      </c>
    </row>
    <row r="885" spans="1:44" x14ac:dyDescent="0.2">
      <c r="A885">
        <f>ROW(Source!A548)</f>
        <v>548</v>
      </c>
      <c r="B885">
        <v>68194310</v>
      </c>
      <c r="C885">
        <v>68194299</v>
      </c>
      <c r="D885">
        <v>64842728</v>
      </c>
      <c r="E885">
        <v>1</v>
      </c>
      <c r="F885">
        <v>1</v>
      </c>
      <c r="G885">
        <v>1</v>
      </c>
      <c r="H885">
        <v>3</v>
      </c>
      <c r="I885" t="s">
        <v>1116</v>
      </c>
      <c r="J885" t="s">
        <v>1117</v>
      </c>
      <c r="K885" t="s">
        <v>1118</v>
      </c>
      <c r="L885">
        <v>1339</v>
      </c>
      <c r="N885">
        <v>1007</v>
      </c>
      <c r="O885" t="s">
        <v>712</v>
      </c>
      <c r="P885" t="s">
        <v>712</v>
      </c>
      <c r="Q885">
        <v>1</v>
      </c>
      <c r="X885">
        <v>2.04</v>
      </c>
      <c r="Y885">
        <v>548.29999999999995</v>
      </c>
      <c r="Z885">
        <v>0</v>
      </c>
      <c r="AA885">
        <v>0</v>
      </c>
      <c r="AB885">
        <v>0</v>
      </c>
      <c r="AC885">
        <v>0</v>
      </c>
      <c r="AD885">
        <v>1</v>
      </c>
      <c r="AE885">
        <v>0</v>
      </c>
      <c r="AF885" t="s">
        <v>3</v>
      </c>
      <c r="AG885">
        <v>2.04</v>
      </c>
      <c r="AH885">
        <v>2</v>
      </c>
      <c r="AI885">
        <v>68194304</v>
      </c>
      <c r="AJ885">
        <v>905</v>
      </c>
      <c r="AK885">
        <v>0</v>
      </c>
      <c r="AL885">
        <v>0</v>
      </c>
      <c r="AM885">
        <v>0</v>
      </c>
      <c r="AN885">
        <v>0</v>
      </c>
      <c r="AO885">
        <v>0</v>
      </c>
      <c r="AP885">
        <v>0</v>
      </c>
      <c r="AQ885">
        <v>0</v>
      </c>
      <c r="AR885">
        <v>0</v>
      </c>
    </row>
    <row r="886" spans="1:44" x14ac:dyDescent="0.2">
      <c r="A886">
        <f>ROW(Source!A548)</f>
        <v>548</v>
      </c>
      <c r="B886">
        <v>68194311</v>
      </c>
      <c r="C886">
        <v>68194299</v>
      </c>
      <c r="D886">
        <v>64847311</v>
      </c>
      <c r="E886">
        <v>1</v>
      </c>
      <c r="F886">
        <v>1</v>
      </c>
      <c r="G886">
        <v>1</v>
      </c>
      <c r="H886">
        <v>3</v>
      </c>
      <c r="I886" t="s">
        <v>709</v>
      </c>
      <c r="J886" t="s">
        <v>710</v>
      </c>
      <c r="K886" t="s">
        <v>711</v>
      </c>
      <c r="L886">
        <v>1339</v>
      </c>
      <c r="N886">
        <v>1007</v>
      </c>
      <c r="O886" t="s">
        <v>712</v>
      </c>
      <c r="P886" t="s">
        <v>712</v>
      </c>
      <c r="Q886">
        <v>1</v>
      </c>
      <c r="X886">
        <v>3.5</v>
      </c>
      <c r="Y886">
        <v>2.44</v>
      </c>
      <c r="Z886">
        <v>0</v>
      </c>
      <c r="AA886">
        <v>0</v>
      </c>
      <c r="AB886">
        <v>0</v>
      </c>
      <c r="AC886">
        <v>0</v>
      </c>
      <c r="AD886">
        <v>1</v>
      </c>
      <c r="AE886">
        <v>0</v>
      </c>
      <c r="AF886" t="s">
        <v>3</v>
      </c>
      <c r="AG886">
        <v>3.5</v>
      </c>
      <c r="AH886">
        <v>2</v>
      </c>
      <c r="AI886">
        <v>68194305</v>
      </c>
      <c r="AJ886">
        <v>906</v>
      </c>
      <c r="AK886">
        <v>0</v>
      </c>
      <c r="AL886">
        <v>0</v>
      </c>
      <c r="AM886">
        <v>0</v>
      </c>
      <c r="AN886">
        <v>0</v>
      </c>
      <c r="AO886">
        <v>0</v>
      </c>
      <c r="AP886">
        <v>0</v>
      </c>
      <c r="AQ886">
        <v>0</v>
      </c>
      <c r="AR886">
        <v>0</v>
      </c>
    </row>
    <row r="887" spans="1:44" x14ac:dyDescent="0.2">
      <c r="A887">
        <f>ROW(Source!A549)</f>
        <v>549</v>
      </c>
      <c r="B887">
        <v>68194324</v>
      </c>
      <c r="C887">
        <v>68194312</v>
      </c>
      <c r="D887">
        <v>18410572</v>
      </c>
      <c r="E887">
        <v>1</v>
      </c>
      <c r="F887">
        <v>1</v>
      </c>
      <c r="G887">
        <v>1</v>
      </c>
      <c r="H887">
        <v>1</v>
      </c>
      <c r="I887" t="s">
        <v>1119</v>
      </c>
      <c r="J887" t="s">
        <v>3</v>
      </c>
      <c r="K887" t="s">
        <v>1120</v>
      </c>
      <c r="L887">
        <v>1369</v>
      </c>
      <c r="N887">
        <v>1013</v>
      </c>
      <c r="O887" t="s">
        <v>665</v>
      </c>
      <c r="P887" t="s">
        <v>665</v>
      </c>
      <c r="Q887">
        <v>1</v>
      </c>
      <c r="X887">
        <v>310.42</v>
      </c>
      <c r="Y887">
        <v>0</v>
      </c>
      <c r="Z887">
        <v>0</v>
      </c>
      <c r="AA887">
        <v>0</v>
      </c>
      <c r="AB887">
        <v>8.74</v>
      </c>
      <c r="AC887">
        <v>0</v>
      </c>
      <c r="AD887">
        <v>1</v>
      </c>
      <c r="AE887">
        <v>1</v>
      </c>
      <c r="AF887" t="s">
        <v>21</v>
      </c>
      <c r="AG887">
        <v>356.983</v>
      </c>
      <c r="AH887">
        <v>2</v>
      </c>
      <c r="AI887">
        <v>68194313</v>
      </c>
      <c r="AJ887">
        <v>907</v>
      </c>
      <c r="AK887">
        <v>0</v>
      </c>
      <c r="AL887">
        <v>0</v>
      </c>
      <c r="AM887">
        <v>0</v>
      </c>
      <c r="AN887">
        <v>0</v>
      </c>
      <c r="AO887">
        <v>0</v>
      </c>
      <c r="AP887">
        <v>0</v>
      </c>
      <c r="AQ887">
        <v>0</v>
      </c>
      <c r="AR887">
        <v>0</v>
      </c>
    </row>
    <row r="888" spans="1:44" x14ac:dyDescent="0.2">
      <c r="A888">
        <f>ROW(Source!A549)</f>
        <v>549</v>
      </c>
      <c r="B888">
        <v>68194325</v>
      </c>
      <c r="C888">
        <v>68194312</v>
      </c>
      <c r="D888">
        <v>121548</v>
      </c>
      <c r="E888">
        <v>1</v>
      </c>
      <c r="F888">
        <v>1</v>
      </c>
      <c r="G888">
        <v>1</v>
      </c>
      <c r="H888">
        <v>1</v>
      </c>
      <c r="I888" t="s">
        <v>44</v>
      </c>
      <c r="J888" t="s">
        <v>3</v>
      </c>
      <c r="K888" t="s">
        <v>723</v>
      </c>
      <c r="L888">
        <v>608254</v>
      </c>
      <c r="N888">
        <v>1013</v>
      </c>
      <c r="O888" t="s">
        <v>724</v>
      </c>
      <c r="P888" t="s">
        <v>724</v>
      </c>
      <c r="Q888">
        <v>1</v>
      </c>
      <c r="X888">
        <v>1.72</v>
      </c>
      <c r="Y888">
        <v>0</v>
      </c>
      <c r="Z888">
        <v>0</v>
      </c>
      <c r="AA888">
        <v>0</v>
      </c>
      <c r="AB888">
        <v>0</v>
      </c>
      <c r="AC888">
        <v>0</v>
      </c>
      <c r="AD888">
        <v>1</v>
      </c>
      <c r="AE888">
        <v>2</v>
      </c>
      <c r="AF888" t="s">
        <v>20</v>
      </c>
      <c r="AG888">
        <v>2.15</v>
      </c>
      <c r="AH888">
        <v>2</v>
      </c>
      <c r="AI888">
        <v>68194314</v>
      </c>
      <c r="AJ888">
        <v>908</v>
      </c>
      <c r="AK888">
        <v>0</v>
      </c>
      <c r="AL888">
        <v>0</v>
      </c>
      <c r="AM888">
        <v>0</v>
      </c>
      <c r="AN888">
        <v>0</v>
      </c>
      <c r="AO888">
        <v>0</v>
      </c>
      <c r="AP888">
        <v>0</v>
      </c>
      <c r="AQ888">
        <v>0</v>
      </c>
      <c r="AR888">
        <v>0</v>
      </c>
    </row>
    <row r="889" spans="1:44" x14ac:dyDescent="0.2">
      <c r="A889">
        <f>ROW(Source!A549)</f>
        <v>549</v>
      </c>
      <c r="B889">
        <v>68194326</v>
      </c>
      <c r="C889">
        <v>68194312</v>
      </c>
      <c r="D889">
        <v>64871195</v>
      </c>
      <c r="E889">
        <v>1</v>
      </c>
      <c r="F889">
        <v>1</v>
      </c>
      <c r="G889">
        <v>1</v>
      </c>
      <c r="H889">
        <v>2</v>
      </c>
      <c r="I889" t="s">
        <v>1121</v>
      </c>
      <c r="J889" t="s">
        <v>1122</v>
      </c>
      <c r="K889" t="s">
        <v>1123</v>
      </c>
      <c r="L889">
        <v>1368</v>
      </c>
      <c r="N889">
        <v>1011</v>
      </c>
      <c r="O889" t="s">
        <v>669</v>
      </c>
      <c r="P889" t="s">
        <v>669</v>
      </c>
      <c r="Q889">
        <v>1</v>
      </c>
      <c r="X889">
        <v>0.02</v>
      </c>
      <c r="Y889">
        <v>0</v>
      </c>
      <c r="Z889">
        <v>83.43</v>
      </c>
      <c r="AA889">
        <v>13.5</v>
      </c>
      <c r="AB889">
        <v>0</v>
      </c>
      <c r="AC889">
        <v>0</v>
      </c>
      <c r="AD889">
        <v>1</v>
      </c>
      <c r="AE889">
        <v>0</v>
      </c>
      <c r="AF889" t="s">
        <v>20</v>
      </c>
      <c r="AG889">
        <v>2.5000000000000001E-2</v>
      </c>
      <c r="AH889">
        <v>2</v>
      </c>
      <c r="AI889">
        <v>68194315</v>
      </c>
      <c r="AJ889">
        <v>909</v>
      </c>
      <c r="AK889">
        <v>0</v>
      </c>
      <c r="AL889">
        <v>0</v>
      </c>
      <c r="AM889">
        <v>0</v>
      </c>
      <c r="AN889">
        <v>0</v>
      </c>
      <c r="AO889">
        <v>0</v>
      </c>
      <c r="AP889">
        <v>0</v>
      </c>
      <c r="AQ889">
        <v>0</v>
      </c>
      <c r="AR889">
        <v>0</v>
      </c>
    </row>
    <row r="890" spans="1:44" x14ac:dyDescent="0.2">
      <c r="A890">
        <f>ROW(Source!A549)</f>
        <v>549</v>
      </c>
      <c r="B890">
        <v>68194327</v>
      </c>
      <c r="C890">
        <v>68194312</v>
      </c>
      <c r="D890">
        <v>64871276</v>
      </c>
      <c r="E890">
        <v>1</v>
      </c>
      <c r="F890">
        <v>1</v>
      </c>
      <c r="G890">
        <v>1</v>
      </c>
      <c r="H890">
        <v>2</v>
      </c>
      <c r="I890" t="s">
        <v>1124</v>
      </c>
      <c r="J890" t="s">
        <v>1125</v>
      </c>
      <c r="K890" t="s">
        <v>1126</v>
      </c>
      <c r="L890">
        <v>1368</v>
      </c>
      <c r="N890">
        <v>1011</v>
      </c>
      <c r="O890" t="s">
        <v>669</v>
      </c>
      <c r="P890" t="s">
        <v>669</v>
      </c>
      <c r="Q890">
        <v>1</v>
      </c>
      <c r="X890">
        <v>0.01</v>
      </c>
      <c r="Y890">
        <v>0</v>
      </c>
      <c r="Z890">
        <v>88.01</v>
      </c>
      <c r="AA890">
        <v>11.6</v>
      </c>
      <c r="AB890">
        <v>0</v>
      </c>
      <c r="AC890">
        <v>0</v>
      </c>
      <c r="AD890">
        <v>1</v>
      </c>
      <c r="AE890">
        <v>0</v>
      </c>
      <c r="AF890" t="s">
        <v>20</v>
      </c>
      <c r="AG890">
        <v>1.2500000000000001E-2</v>
      </c>
      <c r="AH890">
        <v>2</v>
      </c>
      <c r="AI890">
        <v>68194316</v>
      </c>
      <c r="AJ890">
        <v>910</v>
      </c>
      <c r="AK890">
        <v>0</v>
      </c>
      <c r="AL890">
        <v>0</v>
      </c>
      <c r="AM890">
        <v>0</v>
      </c>
      <c r="AN890">
        <v>0</v>
      </c>
      <c r="AO890">
        <v>0</v>
      </c>
      <c r="AP890">
        <v>0</v>
      </c>
      <c r="AQ890">
        <v>0</v>
      </c>
      <c r="AR890">
        <v>0</v>
      </c>
    </row>
    <row r="891" spans="1:44" x14ac:dyDescent="0.2">
      <c r="A891">
        <f>ROW(Source!A549)</f>
        <v>549</v>
      </c>
      <c r="B891">
        <v>68194328</v>
      </c>
      <c r="C891">
        <v>68194312</v>
      </c>
      <c r="D891">
        <v>64871816</v>
      </c>
      <c r="E891">
        <v>1</v>
      </c>
      <c r="F891">
        <v>1</v>
      </c>
      <c r="G891">
        <v>1</v>
      </c>
      <c r="H891">
        <v>2</v>
      </c>
      <c r="I891" t="s">
        <v>805</v>
      </c>
      <c r="J891" t="s">
        <v>806</v>
      </c>
      <c r="K891" t="s">
        <v>807</v>
      </c>
      <c r="L891">
        <v>1368</v>
      </c>
      <c r="N891">
        <v>1011</v>
      </c>
      <c r="O891" t="s">
        <v>669</v>
      </c>
      <c r="P891" t="s">
        <v>669</v>
      </c>
      <c r="Q891">
        <v>1</v>
      </c>
      <c r="X891">
        <v>1.69</v>
      </c>
      <c r="Y891">
        <v>0</v>
      </c>
      <c r="Z891">
        <v>12.4</v>
      </c>
      <c r="AA891">
        <v>10.06</v>
      </c>
      <c r="AB891">
        <v>0</v>
      </c>
      <c r="AC891">
        <v>0</v>
      </c>
      <c r="AD891">
        <v>1</v>
      </c>
      <c r="AE891">
        <v>0</v>
      </c>
      <c r="AF891" t="s">
        <v>20</v>
      </c>
      <c r="AG891">
        <v>2.1124999999999998</v>
      </c>
      <c r="AH891">
        <v>2</v>
      </c>
      <c r="AI891">
        <v>68194317</v>
      </c>
      <c r="AJ891">
        <v>911</v>
      </c>
      <c r="AK891">
        <v>0</v>
      </c>
      <c r="AL891">
        <v>0</v>
      </c>
      <c r="AM891">
        <v>0</v>
      </c>
      <c r="AN891">
        <v>0</v>
      </c>
      <c r="AO891">
        <v>0</v>
      </c>
      <c r="AP891">
        <v>0</v>
      </c>
      <c r="AQ891">
        <v>0</v>
      </c>
      <c r="AR891">
        <v>0</v>
      </c>
    </row>
    <row r="892" spans="1:44" x14ac:dyDescent="0.2">
      <c r="A892">
        <f>ROW(Source!A549)</f>
        <v>549</v>
      </c>
      <c r="B892">
        <v>68194329</v>
      </c>
      <c r="C892">
        <v>68194312</v>
      </c>
      <c r="D892">
        <v>64872921</v>
      </c>
      <c r="E892">
        <v>1</v>
      </c>
      <c r="F892">
        <v>1</v>
      </c>
      <c r="G892">
        <v>1</v>
      </c>
      <c r="H892">
        <v>2</v>
      </c>
      <c r="I892" t="s">
        <v>1127</v>
      </c>
      <c r="J892" t="s">
        <v>1128</v>
      </c>
      <c r="K892" t="s">
        <v>1129</v>
      </c>
      <c r="L892">
        <v>1368</v>
      </c>
      <c r="N892">
        <v>1011</v>
      </c>
      <c r="O892" t="s">
        <v>669</v>
      </c>
      <c r="P892" t="s">
        <v>669</v>
      </c>
      <c r="Q892">
        <v>1</v>
      </c>
      <c r="X892">
        <v>0.05</v>
      </c>
      <c r="Y892">
        <v>0</v>
      </c>
      <c r="Z892">
        <v>9.9700000000000006</v>
      </c>
      <c r="AA892">
        <v>0</v>
      </c>
      <c r="AB892">
        <v>0</v>
      </c>
      <c r="AC892">
        <v>0</v>
      </c>
      <c r="AD892">
        <v>1</v>
      </c>
      <c r="AE892">
        <v>0</v>
      </c>
      <c r="AF892" t="s">
        <v>20</v>
      </c>
      <c r="AG892">
        <v>6.25E-2</v>
      </c>
      <c r="AH892">
        <v>2</v>
      </c>
      <c r="AI892">
        <v>68194318</v>
      </c>
      <c r="AJ892">
        <v>912</v>
      </c>
      <c r="AK892">
        <v>0</v>
      </c>
      <c r="AL892">
        <v>0</v>
      </c>
      <c r="AM892">
        <v>0</v>
      </c>
      <c r="AN892">
        <v>0</v>
      </c>
      <c r="AO892">
        <v>0</v>
      </c>
      <c r="AP892">
        <v>0</v>
      </c>
      <c r="AQ892">
        <v>0</v>
      </c>
      <c r="AR892">
        <v>0</v>
      </c>
    </row>
    <row r="893" spans="1:44" x14ac:dyDescent="0.2">
      <c r="A893">
        <f>ROW(Source!A549)</f>
        <v>549</v>
      </c>
      <c r="B893">
        <v>68194330</v>
      </c>
      <c r="C893">
        <v>68194312</v>
      </c>
      <c r="D893">
        <v>64873129</v>
      </c>
      <c r="E893">
        <v>1</v>
      </c>
      <c r="F893">
        <v>1</v>
      </c>
      <c r="G893">
        <v>1</v>
      </c>
      <c r="H893">
        <v>2</v>
      </c>
      <c r="I893" t="s">
        <v>715</v>
      </c>
      <c r="J893" t="s">
        <v>716</v>
      </c>
      <c r="K893" t="s">
        <v>717</v>
      </c>
      <c r="L893">
        <v>1368</v>
      </c>
      <c r="N893">
        <v>1011</v>
      </c>
      <c r="O893" t="s">
        <v>669</v>
      </c>
      <c r="P893" t="s">
        <v>669</v>
      </c>
      <c r="Q893">
        <v>1</v>
      </c>
      <c r="X893">
        <v>0.01</v>
      </c>
      <c r="Y893">
        <v>0</v>
      </c>
      <c r="Z893">
        <v>87.17</v>
      </c>
      <c r="AA893">
        <v>11.6</v>
      </c>
      <c r="AB893">
        <v>0</v>
      </c>
      <c r="AC893">
        <v>0</v>
      </c>
      <c r="AD893">
        <v>1</v>
      </c>
      <c r="AE893">
        <v>0</v>
      </c>
      <c r="AF893" t="s">
        <v>20</v>
      </c>
      <c r="AG893">
        <v>1.2500000000000001E-2</v>
      </c>
      <c r="AH893">
        <v>2</v>
      </c>
      <c r="AI893">
        <v>68194319</v>
      </c>
      <c r="AJ893">
        <v>913</v>
      </c>
      <c r="AK893">
        <v>0</v>
      </c>
      <c r="AL893">
        <v>0</v>
      </c>
      <c r="AM893">
        <v>0</v>
      </c>
      <c r="AN893">
        <v>0</v>
      </c>
      <c r="AO893">
        <v>0</v>
      </c>
      <c r="AP893">
        <v>0</v>
      </c>
      <c r="AQ893">
        <v>0</v>
      </c>
      <c r="AR893">
        <v>0</v>
      </c>
    </row>
    <row r="894" spans="1:44" x14ac:dyDescent="0.2">
      <c r="A894">
        <f>ROW(Source!A549)</f>
        <v>549</v>
      </c>
      <c r="B894">
        <v>68194331</v>
      </c>
      <c r="C894">
        <v>68194312</v>
      </c>
      <c r="D894">
        <v>64808842</v>
      </c>
      <c r="E894">
        <v>1</v>
      </c>
      <c r="F894">
        <v>1</v>
      </c>
      <c r="G894">
        <v>1</v>
      </c>
      <c r="H894">
        <v>3</v>
      </c>
      <c r="I894" t="s">
        <v>1130</v>
      </c>
      <c r="J894" t="s">
        <v>1131</v>
      </c>
      <c r="K894" t="s">
        <v>1132</v>
      </c>
      <c r="L894">
        <v>1348</v>
      </c>
      <c r="N894">
        <v>1009</v>
      </c>
      <c r="O894" t="s">
        <v>133</v>
      </c>
      <c r="P894" t="s">
        <v>133</v>
      </c>
      <c r="Q894">
        <v>1000</v>
      </c>
      <c r="X894">
        <v>1.2999999999999999E-2</v>
      </c>
      <c r="Y894">
        <v>6532.53</v>
      </c>
      <c r="Z894">
        <v>0</v>
      </c>
      <c r="AA894">
        <v>0</v>
      </c>
      <c r="AB894">
        <v>0</v>
      </c>
      <c r="AC894">
        <v>0</v>
      </c>
      <c r="AD894">
        <v>1</v>
      </c>
      <c r="AE894">
        <v>0</v>
      </c>
      <c r="AF894" t="s">
        <v>3</v>
      </c>
      <c r="AG894">
        <v>1.2999999999999999E-2</v>
      </c>
      <c r="AH894">
        <v>2</v>
      </c>
      <c r="AI894">
        <v>68194320</v>
      </c>
      <c r="AJ894">
        <v>914</v>
      </c>
      <c r="AK894">
        <v>0</v>
      </c>
      <c r="AL894">
        <v>0</v>
      </c>
      <c r="AM894">
        <v>0</v>
      </c>
      <c r="AN894">
        <v>0</v>
      </c>
      <c r="AO894">
        <v>0</v>
      </c>
      <c r="AP894">
        <v>0</v>
      </c>
      <c r="AQ894">
        <v>0</v>
      </c>
      <c r="AR894">
        <v>0</v>
      </c>
    </row>
    <row r="895" spans="1:44" x14ac:dyDescent="0.2">
      <c r="A895">
        <f>ROW(Source!A549)</f>
        <v>549</v>
      </c>
      <c r="B895">
        <v>68194332</v>
      </c>
      <c r="C895">
        <v>68194312</v>
      </c>
      <c r="D895">
        <v>64810827</v>
      </c>
      <c r="E895">
        <v>1</v>
      </c>
      <c r="F895">
        <v>1</v>
      </c>
      <c r="G895">
        <v>1</v>
      </c>
      <c r="H895">
        <v>3</v>
      </c>
      <c r="I895" t="s">
        <v>1133</v>
      </c>
      <c r="J895" t="s">
        <v>1134</v>
      </c>
      <c r="K895" t="s">
        <v>1135</v>
      </c>
      <c r="L895">
        <v>1346</v>
      </c>
      <c r="N895">
        <v>1009</v>
      </c>
      <c r="O895" t="s">
        <v>120</v>
      </c>
      <c r="P895" t="s">
        <v>120</v>
      </c>
      <c r="Q895">
        <v>1</v>
      </c>
      <c r="X895">
        <v>1200</v>
      </c>
      <c r="Y895">
        <v>3.86</v>
      </c>
      <c r="Z895">
        <v>0</v>
      </c>
      <c r="AA895">
        <v>0</v>
      </c>
      <c r="AB895">
        <v>0</v>
      </c>
      <c r="AC895">
        <v>0</v>
      </c>
      <c r="AD895">
        <v>1</v>
      </c>
      <c r="AE895">
        <v>0</v>
      </c>
      <c r="AF895" t="s">
        <v>3</v>
      </c>
      <c r="AG895">
        <v>1200</v>
      </c>
      <c r="AH895">
        <v>2</v>
      </c>
      <c r="AI895">
        <v>68194321</v>
      </c>
      <c r="AJ895">
        <v>915</v>
      </c>
      <c r="AK895">
        <v>0</v>
      </c>
      <c r="AL895">
        <v>0</v>
      </c>
      <c r="AM895">
        <v>0</v>
      </c>
      <c r="AN895">
        <v>0</v>
      </c>
      <c r="AO895">
        <v>0</v>
      </c>
      <c r="AP895">
        <v>0</v>
      </c>
      <c r="AQ895">
        <v>0</v>
      </c>
      <c r="AR895">
        <v>0</v>
      </c>
    </row>
    <row r="896" spans="1:44" x14ac:dyDescent="0.2">
      <c r="A896">
        <f>ROW(Source!A549)</f>
        <v>549</v>
      </c>
      <c r="B896">
        <v>68194333</v>
      </c>
      <c r="C896">
        <v>68194312</v>
      </c>
      <c r="D896">
        <v>64810934</v>
      </c>
      <c r="E896">
        <v>1</v>
      </c>
      <c r="F896">
        <v>1</v>
      </c>
      <c r="G896">
        <v>1</v>
      </c>
      <c r="H896">
        <v>3</v>
      </c>
      <c r="I896" t="s">
        <v>1136</v>
      </c>
      <c r="J896" t="s">
        <v>1137</v>
      </c>
      <c r="K896" t="s">
        <v>1138</v>
      </c>
      <c r="L896">
        <v>1327</v>
      </c>
      <c r="N896">
        <v>1005</v>
      </c>
      <c r="O896" t="s">
        <v>31</v>
      </c>
      <c r="P896" t="s">
        <v>31</v>
      </c>
      <c r="Q896">
        <v>1</v>
      </c>
      <c r="X896">
        <v>102</v>
      </c>
      <c r="Y896">
        <v>145.63999999999999</v>
      </c>
      <c r="Z896">
        <v>0</v>
      </c>
      <c r="AA896">
        <v>0</v>
      </c>
      <c r="AB896">
        <v>0</v>
      </c>
      <c r="AC896">
        <v>0</v>
      </c>
      <c r="AD896">
        <v>1</v>
      </c>
      <c r="AE896">
        <v>0</v>
      </c>
      <c r="AF896" t="s">
        <v>3</v>
      </c>
      <c r="AG896">
        <v>102</v>
      </c>
      <c r="AH896">
        <v>2</v>
      </c>
      <c r="AI896">
        <v>68194322</v>
      </c>
      <c r="AJ896">
        <v>916</v>
      </c>
      <c r="AK896">
        <v>0</v>
      </c>
      <c r="AL896">
        <v>0</v>
      </c>
      <c r="AM896">
        <v>0</v>
      </c>
      <c r="AN896">
        <v>0</v>
      </c>
      <c r="AO896">
        <v>0</v>
      </c>
      <c r="AP896">
        <v>0</v>
      </c>
      <c r="AQ896">
        <v>0</v>
      </c>
      <c r="AR896">
        <v>0</v>
      </c>
    </row>
    <row r="897" spans="1:44" x14ac:dyDescent="0.2">
      <c r="A897">
        <f>ROW(Source!A549)</f>
        <v>549</v>
      </c>
      <c r="B897">
        <v>68194334</v>
      </c>
      <c r="C897">
        <v>68194312</v>
      </c>
      <c r="D897">
        <v>64814596</v>
      </c>
      <c r="E897">
        <v>1</v>
      </c>
      <c r="F897">
        <v>1</v>
      </c>
      <c r="G897">
        <v>1</v>
      </c>
      <c r="H897">
        <v>3</v>
      </c>
      <c r="I897" t="s">
        <v>1193</v>
      </c>
      <c r="J897" t="s">
        <v>1194</v>
      </c>
      <c r="K897" t="s">
        <v>1195</v>
      </c>
      <c r="L897">
        <v>1348</v>
      </c>
      <c r="N897">
        <v>1009</v>
      </c>
      <c r="O897" t="s">
        <v>133</v>
      </c>
      <c r="P897" t="s">
        <v>133</v>
      </c>
      <c r="Q897">
        <v>1000</v>
      </c>
      <c r="X897">
        <v>0</v>
      </c>
      <c r="Y897">
        <v>0</v>
      </c>
      <c r="Z897">
        <v>0</v>
      </c>
      <c r="AA897">
        <v>0</v>
      </c>
      <c r="AB897">
        <v>0</v>
      </c>
      <c r="AC897">
        <v>1</v>
      </c>
      <c r="AD897">
        <v>0</v>
      </c>
      <c r="AE897">
        <v>0</v>
      </c>
      <c r="AF897" t="s">
        <v>3</v>
      </c>
      <c r="AG897">
        <v>0</v>
      </c>
      <c r="AH897">
        <v>3</v>
      </c>
      <c r="AI897">
        <v>-1</v>
      </c>
      <c r="AJ897" t="s">
        <v>3</v>
      </c>
      <c r="AK897">
        <v>0</v>
      </c>
      <c r="AL897">
        <v>0</v>
      </c>
      <c r="AM897">
        <v>0</v>
      </c>
      <c r="AN897">
        <v>0</v>
      </c>
      <c r="AO897">
        <v>0</v>
      </c>
      <c r="AP897">
        <v>0</v>
      </c>
      <c r="AQ897">
        <v>0</v>
      </c>
      <c r="AR897">
        <v>0</v>
      </c>
    </row>
    <row r="898" spans="1:44" x14ac:dyDescent="0.2">
      <c r="A898">
        <f>ROW(Source!A549)</f>
        <v>549</v>
      </c>
      <c r="B898">
        <v>68194335</v>
      </c>
      <c r="C898">
        <v>68194312</v>
      </c>
      <c r="D898">
        <v>64830250</v>
      </c>
      <c r="E898">
        <v>1</v>
      </c>
      <c r="F898">
        <v>1</v>
      </c>
      <c r="G898">
        <v>1</v>
      </c>
      <c r="H898">
        <v>3</v>
      </c>
      <c r="I898" t="s">
        <v>1217</v>
      </c>
      <c r="J898" t="s">
        <v>1218</v>
      </c>
      <c r="K898" t="s">
        <v>1219</v>
      </c>
      <c r="L898">
        <v>1339</v>
      </c>
      <c r="N898">
        <v>1007</v>
      </c>
      <c r="O898" t="s">
        <v>712</v>
      </c>
      <c r="P898" t="s">
        <v>712</v>
      </c>
      <c r="Q898">
        <v>1</v>
      </c>
      <c r="X898">
        <v>0.01</v>
      </c>
      <c r="Y898">
        <v>0</v>
      </c>
      <c r="Z898">
        <v>0</v>
      </c>
      <c r="AA898">
        <v>0</v>
      </c>
      <c r="AB898">
        <v>0</v>
      </c>
      <c r="AC898">
        <v>0</v>
      </c>
      <c r="AD898">
        <v>0</v>
      </c>
      <c r="AE898">
        <v>0</v>
      </c>
      <c r="AF898" t="s">
        <v>3</v>
      </c>
      <c r="AG898">
        <v>0.01</v>
      </c>
      <c r="AH898">
        <v>3</v>
      </c>
      <c r="AI898">
        <v>-1</v>
      </c>
      <c r="AJ898" t="s">
        <v>3</v>
      </c>
      <c r="AK898">
        <v>0</v>
      </c>
      <c r="AL898">
        <v>0</v>
      </c>
      <c r="AM898">
        <v>0</v>
      </c>
      <c r="AN898">
        <v>0</v>
      </c>
      <c r="AO898">
        <v>0</v>
      </c>
      <c r="AP898">
        <v>0</v>
      </c>
      <c r="AQ898">
        <v>0</v>
      </c>
      <c r="AR898">
        <v>0</v>
      </c>
    </row>
    <row r="899" spans="1:44" x14ac:dyDescent="0.2">
      <c r="A899">
        <f>ROW(Source!A549)</f>
        <v>549</v>
      </c>
      <c r="B899">
        <v>68194336</v>
      </c>
      <c r="C899">
        <v>68194312</v>
      </c>
      <c r="D899">
        <v>64847311</v>
      </c>
      <c r="E899">
        <v>1</v>
      </c>
      <c r="F899">
        <v>1</v>
      </c>
      <c r="G899">
        <v>1</v>
      </c>
      <c r="H899">
        <v>3</v>
      </c>
      <c r="I899" t="s">
        <v>709</v>
      </c>
      <c r="J899" t="s">
        <v>710</v>
      </c>
      <c r="K899" t="s">
        <v>711</v>
      </c>
      <c r="L899">
        <v>1339</v>
      </c>
      <c r="N899">
        <v>1007</v>
      </c>
      <c r="O899" t="s">
        <v>712</v>
      </c>
      <c r="P899" t="s">
        <v>712</v>
      </c>
      <c r="Q899">
        <v>1</v>
      </c>
      <c r="X899">
        <v>0.44</v>
      </c>
      <c r="Y899">
        <v>2.44</v>
      </c>
      <c r="Z899">
        <v>0</v>
      </c>
      <c r="AA899">
        <v>0</v>
      </c>
      <c r="AB899">
        <v>0</v>
      </c>
      <c r="AC899">
        <v>0</v>
      </c>
      <c r="AD899">
        <v>1</v>
      </c>
      <c r="AE899">
        <v>0</v>
      </c>
      <c r="AF899" t="s">
        <v>3</v>
      </c>
      <c r="AG899">
        <v>0.44</v>
      </c>
      <c r="AH899">
        <v>2</v>
      </c>
      <c r="AI899">
        <v>68194323</v>
      </c>
      <c r="AJ899">
        <v>917</v>
      </c>
      <c r="AK899">
        <v>0</v>
      </c>
      <c r="AL899">
        <v>0</v>
      </c>
      <c r="AM899">
        <v>0</v>
      </c>
      <c r="AN899">
        <v>0</v>
      </c>
      <c r="AO899">
        <v>0</v>
      </c>
      <c r="AP899">
        <v>0</v>
      </c>
      <c r="AQ899">
        <v>0</v>
      </c>
      <c r="AR899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RV_DATA</vt:lpstr>
      <vt:lpstr>Расчет стоимости ресурсов</vt:lpstr>
      <vt:lpstr>Source</vt:lpstr>
      <vt:lpstr>SourceObSm</vt:lpstr>
      <vt:lpstr>SmtRes</vt:lpstr>
      <vt:lpstr>EtalonRes</vt:lpstr>
      <vt:lpstr>'Расчет стоимости ресурсов'!Заголовки_для_печати</vt:lpstr>
      <vt:lpstr>'Расчет стоимости ресурсов'!Область_печати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Катерина</cp:lastModifiedBy>
  <dcterms:created xsi:type="dcterms:W3CDTF">2019-08-26T17:34:04Z</dcterms:created>
  <dcterms:modified xsi:type="dcterms:W3CDTF">2019-08-26T17:35:44Z</dcterms:modified>
</cp:coreProperties>
</file>